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Περιφέρεια Στερεάς Ελλάδας\3. ΓΔ Περιφ. Αγροτ. Οικον - Κτηνιατ\3. Εξέταση ενστάσεων\Για ανάρτηση - 9 Ιαν. 2025\"/>
    </mc:Choice>
  </mc:AlternateContent>
  <xr:revisionPtr revIDLastSave="0" documentId="13_ncr:1_{9A653E97-12E1-421B-8A43-172B9A330F8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ΚΑΤΑ ΦΘΙΝΟΥΣΑ ΣΕΙΡΑ ΚΑΤΑΤΑΞΗΣ" sheetId="8" r:id="rId1"/>
  </sheets>
  <calcPr calcId="191029"/>
</workbook>
</file>

<file path=xl/calcChain.xml><?xml version="1.0" encoding="utf-8"?>
<calcChain xmlns="http://schemas.openxmlformats.org/spreadsheetml/2006/main">
  <c r="BM3" i="8" l="1"/>
  <c r="BN3" i="8" s="1"/>
  <c r="AS3" i="8" s="1"/>
  <c r="AT3" i="8" s="1"/>
  <c r="BL3" i="8"/>
  <c r="BK3" i="8"/>
  <c r="BE3" i="8" s="1"/>
  <c r="AV3" i="8"/>
  <c r="AW3" i="8" s="1"/>
  <c r="AO3" i="8"/>
  <c r="AM3" i="8"/>
  <c r="AP3" i="8" s="1"/>
  <c r="AK3" i="8"/>
  <c r="AH3" i="8"/>
  <c r="AI3" i="8" s="1"/>
  <c r="AE3" i="8"/>
  <c r="AC3" i="8"/>
  <c r="AA3" i="8"/>
  <c r="Y3" i="8"/>
  <c r="V3" i="8"/>
  <c r="T3" i="8"/>
  <c r="R3" i="8"/>
  <c r="P3" i="8"/>
  <c r="N3" i="8"/>
  <c r="L3" i="8"/>
  <c r="BM4" i="8"/>
  <c r="BN4" i="8" s="1"/>
  <c r="BL4" i="8"/>
  <c r="BK4" i="8"/>
  <c r="BD4" i="8" s="1"/>
  <c r="AV4" i="8"/>
  <c r="AW4" i="8" s="1"/>
  <c r="AR4" i="8"/>
  <c r="AO4" i="8"/>
  <c r="AM4" i="8"/>
  <c r="AK4" i="8"/>
  <c r="AH4" i="8"/>
  <c r="AI4" i="8" s="1"/>
  <c r="AE4" i="8"/>
  <c r="AF4" i="8" s="1"/>
  <c r="AC4" i="8"/>
  <c r="AA4" i="8"/>
  <c r="Y4" i="8"/>
  <c r="V4" i="8"/>
  <c r="T4" i="8"/>
  <c r="R4" i="8"/>
  <c r="P4" i="8"/>
  <c r="W4" i="8" s="1"/>
  <c r="N4" i="8"/>
  <c r="L4" i="8"/>
  <c r="AP4" i="8" l="1"/>
  <c r="D4" i="8" s="1"/>
  <c r="AF3" i="8"/>
  <c r="AZ3" i="8"/>
  <c r="BA3" i="8" s="1"/>
  <c r="AS4" i="8"/>
  <c r="AT4" i="8" s="1"/>
  <c r="W3" i="8"/>
  <c r="D3" i="8"/>
  <c r="BO3" i="8"/>
  <c r="G3" i="8" s="1"/>
  <c r="H3" i="8" s="1"/>
  <c r="I3" i="8" s="1"/>
  <c r="BE4" i="8"/>
  <c r="AZ4" i="8" s="1"/>
  <c r="BM6" i="8"/>
  <c r="BL6" i="8"/>
  <c r="BK6" i="8"/>
  <c r="AV6" i="8"/>
  <c r="AW6" i="8" s="1"/>
  <c r="AR6" i="8"/>
  <c r="AO6" i="8"/>
  <c r="AM6" i="8"/>
  <c r="AK6" i="8"/>
  <c r="AH6" i="8"/>
  <c r="AI6" i="8" s="1"/>
  <c r="AE6" i="8"/>
  <c r="AC6" i="8"/>
  <c r="AA6" i="8"/>
  <c r="Y6" i="8"/>
  <c r="V6" i="8"/>
  <c r="T6" i="8"/>
  <c r="R6" i="8"/>
  <c r="P6" i="8"/>
  <c r="N6" i="8"/>
  <c r="L6" i="8"/>
  <c r="BM8" i="8"/>
  <c r="BL8" i="8"/>
  <c r="BK8" i="8"/>
  <c r="AV8" i="8"/>
  <c r="AW8" i="8" s="1"/>
  <c r="AR8" i="8"/>
  <c r="AO8" i="8"/>
  <c r="AM8" i="8"/>
  <c r="AK8" i="8"/>
  <c r="AP8" i="8" s="1"/>
  <c r="AH8" i="8"/>
  <c r="AI8" i="8" s="1"/>
  <c r="AE8" i="8"/>
  <c r="AC8" i="8"/>
  <c r="AA8" i="8"/>
  <c r="Y8" i="8"/>
  <c r="V8" i="8"/>
  <c r="T8" i="8"/>
  <c r="R8" i="8"/>
  <c r="P8" i="8"/>
  <c r="N8" i="8"/>
  <c r="L8" i="8"/>
  <c r="BM10" i="8"/>
  <c r="BL10" i="8"/>
  <c r="BK10" i="8"/>
  <c r="AV10" i="8"/>
  <c r="AW10" i="8" s="1"/>
  <c r="AR10" i="8"/>
  <c r="AO10" i="8"/>
  <c r="AM10" i="8"/>
  <c r="AK10" i="8"/>
  <c r="AH10" i="8"/>
  <c r="AI10" i="8" s="1"/>
  <c r="AE10" i="8"/>
  <c r="AC10" i="8"/>
  <c r="AA10" i="8"/>
  <c r="Y10" i="8"/>
  <c r="V10" i="8"/>
  <c r="T10" i="8"/>
  <c r="R10" i="8"/>
  <c r="P10" i="8"/>
  <c r="N10" i="8"/>
  <c r="L10" i="8"/>
  <c r="BM5" i="8"/>
  <c r="BN5" i="8" s="1"/>
  <c r="BL5" i="8"/>
  <c r="BK5" i="8"/>
  <c r="AV5" i="8"/>
  <c r="AW5" i="8" s="1"/>
  <c r="AR5" i="8"/>
  <c r="AO5" i="8"/>
  <c r="AM5" i="8"/>
  <c r="AK5" i="8"/>
  <c r="AH5" i="8"/>
  <c r="AI5" i="8" s="1"/>
  <c r="AE5" i="8"/>
  <c r="AC5" i="8"/>
  <c r="AA5" i="8"/>
  <c r="Y5" i="8"/>
  <c r="V5" i="8"/>
  <c r="T5" i="8"/>
  <c r="R5" i="8"/>
  <c r="P5" i="8"/>
  <c r="N5" i="8"/>
  <c r="L5" i="8"/>
  <c r="BM9" i="8"/>
  <c r="BN9" i="8" s="1"/>
  <c r="BL9" i="8"/>
  <c r="BK9" i="8"/>
  <c r="AV9" i="8"/>
  <c r="AW9" i="8" s="1"/>
  <c r="AR9" i="8"/>
  <c r="AO9" i="8"/>
  <c r="AM9" i="8"/>
  <c r="AK9" i="8"/>
  <c r="AH9" i="8"/>
  <c r="AI9" i="8" s="1"/>
  <c r="AE9" i="8"/>
  <c r="AC9" i="8"/>
  <c r="AA9" i="8"/>
  <c r="Y9" i="8"/>
  <c r="V9" i="8"/>
  <c r="T9" i="8"/>
  <c r="R9" i="8"/>
  <c r="P9" i="8"/>
  <c r="N9" i="8"/>
  <c r="L9" i="8"/>
  <c r="BM7" i="8"/>
  <c r="BN7" i="8" s="1"/>
  <c r="BL7" i="8"/>
  <c r="BK7" i="8"/>
  <c r="AV7" i="8"/>
  <c r="AW7" i="8" s="1"/>
  <c r="AR7" i="8"/>
  <c r="AO7" i="8"/>
  <c r="AM7" i="8"/>
  <c r="AK7" i="8"/>
  <c r="AH7" i="8"/>
  <c r="AI7" i="8" s="1"/>
  <c r="AE7" i="8"/>
  <c r="AC7" i="8"/>
  <c r="AA7" i="8"/>
  <c r="Y7" i="8"/>
  <c r="V7" i="8"/>
  <c r="T7" i="8"/>
  <c r="R7" i="8"/>
  <c r="P7" i="8"/>
  <c r="N7" i="8"/>
  <c r="L7" i="8"/>
  <c r="F3" i="8" l="1"/>
  <c r="J3" i="8" s="1"/>
  <c r="E3" i="8"/>
  <c r="F4" i="8"/>
  <c r="E4" i="8"/>
  <c r="BA4" i="8"/>
  <c r="BO4" i="8" s="1"/>
  <c r="G4" i="8" s="1"/>
  <c r="H4" i="8" s="1"/>
  <c r="I4" i="8" s="1"/>
  <c r="AF8" i="8"/>
  <c r="W7" i="8"/>
  <c r="W9" i="8"/>
  <c r="W10" i="8"/>
  <c r="AF7" i="8"/>
  <c r="BE10" i="8"/>
  <c r="AP6" i="8"/>
  <c r="W5" i="8"/>
  <c r="AF9" i="8"/>
  <c r="AF5" i="8"/>
  <c r="AF10" i="8"/>
  <c r="W6" i="8"/>
  <c r="AF6" i="8"/>
  <c r="AP7" i="8"/>
  <c r="AP9" i="8"/>
  <c r="AP5" i="8"/>
  <c r="AP10" i="8"/>
  <c r="W8" i="8"/>
  <c r="AS7" i="8"/>
  <c r="AT7" i="8" s="1"/>
  <c r="AS9" i="8"/>
  <c r="AT9" i="8" s="1"/>
  <c r="AS5" i="8"/>
  <c r="AT5" i="8" s="1"/>
  <c r="BD8" i="8"/>
  <c r="BD5" i="8"/>
  <c r="BE6" i="8"/>
  <c r="BE7" i="8"/>
  <c r="BE9" i="8"/>
  <c r="BN10" i="8"/>
  <c r="AS10" i="8" s="1"/>
  <c r="AT10" i="8" s="1"/>
  <c r="BN8" i="8"/>
  <c r="AS8" i="8" s="1"/>
  <c r="AT8" i="8" s="1"/>
  <c r="BN6" i="8"/>
  <c r="AS6" i="8" s="1"/>
  <c r="AT6" i="8" s="1"/>
  <c r="BD6" i="8"/>
  <c r="BD7" i="8"/>
  <c r="BD9" i="8"/>
  <c r="BD10" i="8"/>
  <c r="BE8" i="8"/>
  <c r="D8" i="8" l="1"/>
  <c r="J4" i="8"/>
  <c r="D10" i="8"/>
  <c r="D6" i="8"/>
  <c r="E6" i="8" s="1"/>
  <c r="D9" i="8"/>
  <c r="D5" i="8"/>
  <c r="F5" i="8" s="1"/>
  <c r="D7" i="8"/>
  <c r="F7" i="8" s="1"/>
  <c r="F6" i="8"/>
  <c r="AZ6" i="8"/>
  <c r="BA6" i="8" s="1"/>
  <c r="BO6" i="8" s="1"/>
  <c r="G6" i="8" s="1"/>
  <c r="H6" i="8" s="1"/>
  <c r="I6" i="8" s="1"/>
  <c r="AZ9" i="8"/>
  <c r="BA9" i="8" s="1"/>
  <c r="F10" i="8"/>
  <c r="E10" i="8"/>
  <c r="AZ8" i="8"/>
  <c r="BA8" i="8" s="1"/>
  <c r="AZ10" i="8"/>
  <c r="BA10" i="8" s="1"/>
  <c r="E8" i="8"/>
  <c r="F8" i="8"/>
  <c r="AZ7" i="8"/>
  <c r="BE5" i="8"/>
  <c r="F9" i="8"/>
  <c r="E9" i="8"/>
  <c r="E5" i="8" l="1"/>
  <c r="E7" i="8"/>
  <c r="BO9" i="8"/>
  <c r="G9" i="8" s="1"/>
  <c r="H9" i="8" s="1"/>
  <c r="I9" i="8" s="1"/>
  <c r="J9" i="8" s="1"/>
  <c r="J6" i="8"/>
  <c r="BO10" i="8"/>
  <c r="G10" i="8" s="1"/>
  <c r="H10" i="8" s="1"/>
  <c r="I10" i="8" s="1"/>
  <c r="J10" i="8" s="1"/>
  <c r="BA7" i="8"/>
  <c r="BO7" i="8" s="1"/>
  <c r="G7" i="8" s="1"/>
  <c r="H7" i="8" s="1"/>
  <c r="I7" i="8" s="1"/>
  <c r="J7" i="8" s="1"/>
  <c r="BO8" i="8"/>
  <c r="G8" i="8" s="1"/>
  <c r="H8" i="8" s="1"/>
  <c r="I8" i="8" s="1"/>
  <c r="J8" i="8" s="1"/>
  <c r="AZ5" i="8"/>
  <c r="BA5" i="8" s="1"/>
  <c r="BO5" i="8" s="1"/>
  <c r="G5" i="8" s="1"/>
  <c r="H5" i="8" s="1"/>
  <c r="I5" i="8" s="1"/>
  <c r="J5" i="8" s="1"/>
</calcChain>
</file>

<file path=xl/sharedStrings.xml><?xml version="1.0" encoding="utf-8"?>
<sst xmlns="http://schemas.openxmlformats.org/spreadsheetml/2006/main" count="69" uniqueCount="68">
  <si>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</si>
  <si>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</si>
  <si>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</si>
  <si>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</si>
  <si>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</si>
  <si>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</si>
  <si>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</si>
  <si>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</si>
  <si>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</si>
  <si>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</si>
  <si>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</si>
  <si>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</si>
  <si>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</si>
  <si>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</si>
  <si>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</si>
  <si>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</si>
  <si>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</si>
  <si>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</si>
  <si>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</si>
  <si>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</si>
  <si>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</si>
  <si>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</si>
  <si>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</si>
  <si>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</si>
  <si>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</si>
  <si>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</si>
  <si>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</si>
  <si>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</si>
  <si>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</si>
  <si>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</si>
  <si>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</si>
  <si>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</si>
  <si>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</si>
  <si>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</si>
  <si>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</si>
  <si>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</si>
  <si>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</si>
  <si>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</si>
  <si>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</si>
  <si>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</si>
  <si>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</si>
  <si>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</si>
  <si>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</si>
  <si>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</si>
  <si>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</si>
  <si>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</si>
  <si>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</si>
  <si>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</si>
  <si>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</si>
  <si>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</si>
  <si>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</si>
  <si>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</si>
  <si>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</si>
  <si>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ΗΛΙΑΣ</t>
  </si>
  <si>
    <t>ΔΗΜΗΤΡΕΛΛΟΣ</t>
  </si>
  <si>
    <t>ΖΗΚΟΣ</t>
  </si>
  <si>
    <t>ΕΥΑΓΓΕΛΟΣ</t>
  </si>
  <si>
    <t xml:space="preserve">ΖΩΒΟΪΛΗ </t>
  </si>
  <si>
    <t>ΑΘΑΝΑΣΙΑ</t>
  </si>
  <si>
    <t>ΚΑΡΑΝΤΖΑΛΗΣ</t>
  </si>
  <si>
    <t>ΛΟΥΚΑΣ</t>
  </si>
  <si>
    <t>ΜΑΡΚΟΥ</t>
  </si>
  <si>
    <t>ΤΣΙΑΛΤΑ</t>
  </si>
  <si>
    <t>ΧΑΡΙΚΛΕΙΑ</t>
  </si>
  <si>
    <t xml:space="preserve">ΖΩΗΣ </t>
  </si>
  <si>
    <t>ΠΟΛΥΖΟΣ</t>
  </si>
  <si>
    <t>ΚΟΦΙΝΑΣ</t>
  </si>
  <si>
    <r>
      <rPr>
        <b/>
        <sz val="14"/>
        <color theme="1"/>
        <rFont val="Arial"/>
        <family val="2"/>
        <charset val="161"/>
      </rPr>
      <t>Οριστικός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Περιφερειακής Αγροτικής Οικονομίας και Κτηνιατρικής
ΠΕΡΙΦΕΡΕΙΑ ΣΤΕΡΕΑΣ ΕΛΛΑΔΑΣ
 </t>
    </r>
    <r>
      <rPr>
        <sz val="12"/>
        <color theme="1"/>
        <rFont val="Arial"/>
        <family val="2"/>
        <charset val="161"/>
      </rPr>
      <t xml:space="preserve">  ΠΡΟΚΗΡΥΞΗ: 53691/16-07-2021 (ΑΔΑ: 6ΙΤ746ΜΤΛ6-Ξ3Λ)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</si>
</sst>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0" fontId="2" fillId="2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2" fontId="2" fillId="0" borderId="1" xfId="0" applyNumberFormat="1" applyFont="1" applyBorder="1"/>
    <xf numFmtId="2" fontId="3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P10"/>
  <sheetViews>
    <sheetView tabSelected="1" workbookViewId="0">
      <selection sqref="A1:J10"/>
    </sheetView>
  </sheetViews>
  <sheetFormatPr defaultRowHeight="15" x14ac:dyDescent="0.25"/>
  <cols>
    <col min="1" max="1" width="7.28515625" customWidth="1"/>
    <col min="2" max="2" width="16.85546875" customWidth="1"/>
    <col min="3" max="3" width="11" bestFit="1" customWidth="1"/>
    <col min="4" max="9" width="9.140625" style="23"/>
    <col min="10" max="10" width="11.140625" style="23" customWidth="1"/>
    <col min="20" max="20" width="8.28515625" customWidth="1"/>
  </cols>
  <sheetData>
    <row r="1" spans="1:68" ht="87.75" customHeight="1" x14ac:dyDescent="0.35">
      <c r="A1" s="27" t="s">
        <v>67</v>
      </c>
      <c r="B1" s="27"/>
      <c r="C1" s="27"/>
      <c r="D1" s="27"/>
      <c r="E1" s="27"/>
      <c r="F1" s="27"/>
      <c r="G1" s="27"/>
      <c r="H1" s="27"/>
      <c r="I1" s="27"/>
      <c r="J1" s="27"/>
      <c r="K1" s="8"/>
      <c r="L1" s="8"/>
      <c r="M1" s="8"/>
      <c r="N1" s="8"/>
    </row>
    <row r="2" spans="1:68" s="9" customFormat="1" ht="103.5" customHeight="1" x14ac:dyDescent="0.25">
      <c r="A2" s="17" t="s">
        <v>0</v>
      </c>
      <c r="B2" s="17" t="s">
        <v>10</v>
      </c>
      <c r="C2" s="17" t="s">
        <v>11</v>
      </c>
      <c r="D2" s="22" t="s">
        <v>1</v>
      </c>
      <c r="E2" s="22" t="s">
        <v>41</v>
      </c>
      <c r="F2" s="22" t="s">
        <v>42</v>
      </c>
      <c r="G2" s="22" t="s">
        <v>43</v>
      </c>
      <c r="H2" s="22" t="s">
        <v>44</v>
      </c>
      <c r="I2" s="22" t="s">
        <v>45</v>
      </c>
      <c r="J2" s="22" t="s">
        <v>46</v>
      </c>
      <c r="K2" s="26" t="s">
        <v>2</v>
      </c>
      <c r="L2" s="26"/>
      <c r="M2" s="26" t="s">
        <v>3</v>
      </c>
      <c r="N2" s="26"/>
      <c r="O2" s="26" t="s">
        <v>5</v>
      </c>
      <c r="P2" s="26"/>
      <c r="Q2" s="26" t="s">
        <v>14</v>
      </c>
      <c r="R2" s="26"/>
      <c r="S2" s="26" t="s">
        <v>12</v>
      </c>
      <c r="T2" s="26"/>
      <c r="U2" s="17" t="s">
        <v>13</v>
      </c>
      <c r="V2" s="17"/>
      <c r="W2" s="17" t="s">
        <v>47</v>
      </c>
      <c r="X2" s="26" t="s">
        <v>48</v>
      </c>
      <c r="Y2" s="26"/>
      <c r="Z2" s="26" t="s">
        <v>4</v>
      </c>
      <c r="AA2" s="26"/>
      <c r="AB2" s="24" t="s">
        <v>15</v>
      </c>
      <c r="AC2" s="25"/>
      <c r="AD2" s="24" t="s">
        <v>16</v>
      </c>
      <c r="AE2" s="25"/>
      <c r="AF2" s="17" t="s">
        <v>49</v>
      </c>
      <c r="AG2" s="26" t="s">
        <v>8</v>
      </c>
      <c r="AH2" s="26"/>
      <c r="AI2" s="17" t="s">
        <v>50</v>
      </c>
      <c r="AJ2" s="26" t="s">
        <v>6</v>
      </c>
      <c r="AK2" s="26"/>
      <c r="AL2" s="26" t="s">
        <v>51</v>
      </c>
      <c r="AM2" s="26"/>
      <c r="AN2" s="26" t="s">
        <v>7</v>
      </c>
      <c r="AO2" s="26"/>
      <c r="AP2" s="17" t="s">
        <v>52</v>
      </c>
      <c r="AQ2" s="17" t="s">
        <v>17</v>
      </c>
      <c r="AR2" s="24" t="s">
        <v>29</v>
      </c>
      <c r="AS2" s="25" t="s">
        <v>33</v>
      </c>
      <c r="AT2" s="18" t="s">
        <v>28</v>
      </c>
      <c r="AU2" s="24" t="s">
        <v>18</v>
      </c>
      <c r="AV2" s="25"/>
      <c r="AW2" s="18" t="s">
        <v>9</v>
      </c>
      <c r="AX2" s="17" t="s">
        <v>19</v>
      </c>
      <c r="AY2" s="17" t="s">
        <v>20</v>
      </c>
      <c r="AZ2" s="17" t="s">
        <v>34</v>
      </c>
      <c r="BA2" s="17" t="s">
        <v>35</v>
      </c>
      <c r="BB2" s="17" t="s">
        <v>21</v>
      </c>
      <c r="BC2" s="17" t="s">
        <v>22</v>
      </c>
      <c r="BD2" s="17" t="s">
        <v>36</v>
      </c>
      <c r="BE2" s="17" t="s">
        <v>37</v>
      </c>
      <c r="BF2" s="17" t="s">
        <v>23</v>
      </c>
      <c r="BG2" s="17" t="s">
        <v>24</v>
      </c>
      <c r="BH2" s="17" t="s">
        <v>25</v>
      </c>
      <c r="BI2" s="17" t="s">
        <v>26</v>
      </c>
      <c r="BJ2" s="17" t="s">
        <v>27</v>
      </c>
      <c r="BK2" s="17" t="s">
        <v>38</v>
      </c>
      <c r="BL2" s="17" t="s">
        <v>39</v>
      </c>
      <c r="BM2" s="17" t="s">
        <v>30</v>
      </c>
      <c r="BN2" s="17" t="s">
        <v>31</v>
      </c>
      <c r="BO2" s="17" t="s">
        <v>32</v>
      </c>
    </row>
    <row r="3" spans="1:68" s="16" customFormat="1" ht="16.5" x14ac:dyDescent="0.3">
      <c r="A3" s="10">
        <v>1</v>
      </c>
      <c r="B3" s="11" t="s">
        <v>55</v>
      </c>
      <c r="C3" s="11" t="s">
        <v>56</v>
      </c>
      <c r="D3" s="20">
        <f t="shared" ref="D3" si="0">IF((L3+N3+W3+Y3+AF3+AI3+AP3)&gt;1000,1000,L3+N3+W3+Y3+AF3+AI3+AP3)</f>
        <v>730</v>
      </c>
      <c r="E3" s="20">
        <f t="shared" ref="E3" si="1">IF(D3&gt;1000,1000,D3)</f>
        <v>730</v>
      </c>
      <c r="F3" s="20">
        <f t="shared" ref="F3" si="2">D3*33%</f>
        <v>240.9</v>
      </c>
      <c r="G3" s="20">
        <f t="shared" ref="G3" si="3">AT3+AV3+BO3</f>
        <v>557.5</v>
      </c>
      <c r="H3" s="20">
        <f t="shared" ref="H3" si="4">IF(G3&gt;1000,1000,G3)</f>
        <v>557.5</v>
      </c>
      <c r="I3" s="20">
        <f t="shared" ref="I3" si="5">H3*33%</f>
        <v>183.97500000000002</v>
      </c>
      <c r="J3" s="19">
        <f t="shared" ref="J3" si="6">F3+I3</f>
        <v>424.875</v>
      </c>
      <c r="K3" s="13">
        <v>1</v>
      </c>
      <c r="L3" s="12">
        <f t="shared" ref="L3" si="7">K3*100</f>
        <v>100</v>
      </c>
      <c r="M3" s="14"/>
      <c r="N3" s="12">
        <f t="shared" ref="N3" si="8">M3*30</f>
        <v>0</v>
      </c>
      <c r="O3" s="14">
        <v>1</v>
      </c>
      <c r="P3" s="12">
        <f t="shared" ref="P3" si="9">O3*200</f>
        <v>200</v>
      </c>
      <c r="Q3" s="14"/>
      <c r="R3" s="12">
        <f t="shared" ref="R3" si="10">Q3*70</f>
        <v>0</v>
      </c>
      <c r="S3" s="14"/>
      <c r="T3" s="12">
        <f t="shared" ref="T3" si="11">S3*150</f>
        <v>0</v>
      </c>
      <c r="U3" s="14"/>
      <c r="V3" s="12">
        <f t="shared" ref="V3" si="12">IF(U3&gt;0,50,U3)</f>
        <v>0</v>
      </c>
      <c r="W3" s="12">
        <f t="shared" ref="W3" si="13">IF((P3+R3+T3+V3)&gt;250,250,P3+R3+T3+V3)</f>
        <v>200</v>
      </c>
      <c r="X3" s="14"/>
      <c r="Y3" s="12">
        <f t="shared" ref="Y3" si="14">X3*275</f>
        <v>0</v>
      </c>
      <c r="Z3" s="14">
        <v>1</v>
      </c>
      <c r="AA3" s="12">
        <f t="shared" ref="AA3" si="15">Z3*350</f>
        <v>350</v>
      </c>
      <c r="AB3" s="14"/>
      <c r="AC3" s="12">
        <f t="shared" ref="AC3" si="16">AB3*100</f>
        <v>0</v>
      </c>
      <c r="AD3" s="14"/>
      <c r="AE3" s="12">
        <f t="shared" ref="AE3" si="17">IF(AD3&gt;0,70,AD3)</f>
        <v>0</v>
      </c>
      <c r="AF3" s="12">
        <f t="shared" ref="AF3" si="18">IF((AA3+AC3+AE3)&gt;420,420,AA3+AC3+AE3)</f>
        <v>350</v>
      </c>
      <c r="AG3" s="14">
        <v>4</v>
      </c>
      <c r="AH3" s="12">
        <f t="shared" ref="AH3" si="19">AG3*5</f>
        <v>20</v>
      </c>
      <c r="AI3" s="12">
        <f t="shared" ref="AI3" si="20">IF(AH3&gt;20,20,AH3)</f>
        <v>20</v>
      </c>
      <c r="AJ3" s="14">
        <v>1</v>
      </c>
      <c r="AK3" s="12">
        <f t="shared" ref="AK3" si="21">AJ3*50</f>
        <v>50</v>
      </c>
      <c r="AL3" s="14"/>
      <c r="AM3" s="12">
        <f t="shared" ref="AM3" si="22">AL3*30</f>
        <v>0</v>
      </c>
      <c r="AN3" s="14">
        <v>1</v>
      </c>
      <c r="AO3" s="12">
        <f t="shared" ref="AO3" si="23">AN3*10</f>
        <v>10</v>
      </c>
      <c r="AP3" s="12">
        <f t="shared" ref="AP3" si="24">IF((AK3+AM3+AO3)&gt;100,100,AK3+AM3+AO3)</f>
        <v>60</v>
      </c>
      <c r="AQ3" s="14">
        <v>239</v>
      </c>
      <c r="AR3" s="12">
        <v>239</v>
      </c>
      <c r="AS3" s="12">
        <f t="shared" ref="AS3" si="25">AR3-BN3</f>
        <v>119</v>
      </c>
      <c r="AT3" s="12">
        <f t="shared" ref="AT3" si="26">AS3*1.5</f>
        <v>178.5</v>
      </c>
      <c r="AU3" s="14">
        <v>19</v>
      </c>
      <c r="AV3" s="12">
        <f t="shared" ref="AV3" si="27">AU3*1</f>
        <v>19</v>
      </c>
      <c r="AW3" s="12">
        <f t="shared" ref="AW3" si="28">IF(AV3&gt;84,84,AV3)</f>
        <v>19</v>
      </c>
      <c r="AX3" s="14">
        <v>132</v>
      </c>
      <c r="AY3" s="14"/>
      <c r="AZ3" s="11">
        <f t="shared" ref="AZ3" si="29">IF(BK3+BL3+BD3+BE3+AX3&lt;120,AX3,120-BK3-BL3-BD3-BE3)</f>
        <v>120</v>
      </c>
      <c r="BA3" s="11">
        <f t="shared" ref="BA3" si="30">IF(BK3+BL3+BD3+BE3+AZ3+AY3&lt;120,AY3,120-BK3-BL3-BD3-BE3-AZ3)</f>
        <v>0</v>
      </c>
      <c r="BB3" s="14"/>
      <c r="BC3" s="14"/>
      <c r="BD3" s="11"/>
      <c r="BE3" s="11">
        <f t="shared" ref="BE3" si="31">IF(BK3+BL3+BB3+BC3&lt;120,BC3,120-BK3-BL3-BD3)</f>
        <v>0</v>
      </c>
      <c r="BF3" s="14"/>
      <c r="BG3" s="14"/>
      <c r="BH3" s="12"/>
      <c r="BI3" s="12"/>
      <c r="BJ3" s="12"/>
      <c r="BK3" s="12">
        <f t="shared" ref="BK3" si="32">IF(BF3&lt;120,BF3,120)</f>
        <v>0</v>
      </c>
      <c r="BL3" s="12">
        <f t="shared" ref="BL3" si="33">IF(BF3+BG3&lt;120,BG3,120-BF3-BG3)</f>
        <v>0</v>
      </c>
      <c r="BM3" s="12">
        <f t="shared" ref="BM3" si="34">AX3+AY3+BB3+BC3+BF3+BG3</f>
        <v>132</v>
      </c>
      <c r="BN3" s="12">
        <f t="shared" ref="BN3" si="35">IF(BM3&gt;120,120,BM3)</f>
        <v>120</v>
      </c>
      <c r="BO3" s="12">
        <f t="shared" ref="BO3" si="36">IF(AY3+BC3+BG3&lt;BM3/2,(BK3+BL3)*5.5+(BD3+BE3)*4+(AZ3+BA3)*3,BK3*5.5+BL3*5.5*0.85+BD3*4+BE3*4*0.85+AZ3*3+BA3*3*0.85)</f>
        <v>360</v>
      </c>
      <c r="BP3" s="15"/>
    </row>
    <row r="4" spans="1:68" s="16" customFormat="1" ht="16.5" x14ac:dyDescent="0.3">
      <c r="A4" s="10">
        <v>2</v>
      </c>
      <c r="B4" s="11" t="s">
        <v>54</v>
      </c>
      <c r="C4" s="11" t="s">
        <v>53</v>
      </c>
      <c r="D4" s="20">
        <f t="shared" ref="D4" si="37">IF((L4+N4+W4+Y4+AF4+AI4+AP4)&gt;1000,1000,L4+N4+W4+Y4+AF4+AI4+AP4)</f>
        <v>370</v>
      </c>
      <c r="E4" s="20">
        <f t="shared" ref="E4" si="38">IF(D4&gt;1000,1000,D4)</f>
        <v>370</v>
      </c>
      <c r="F4" s="20">
        <f t="shared" ref="F4" si="39">D4*33%</f>
        <v>122.10000000000001</v>
      </c>
      <c r="G4" s="20">
        <f t="shared" ref="G4" si="40">AT4+AV4+BO4</f>
        <v>894</v>
      </c>
      <c r="H4" s="20">
        <f t="shared" ref="H4" si="41">IF(G4&gt;1000,1000,G4)</f>
        <v>894</v>
      </c>
      <c r="I4" s="20">
        <f t="shared" ref="I4" si="42">H4*33%</f>
        <v>295.02000000000004</v>
      </c>
      <c r="J4" s="19">
        <f t="shared" ref="J4" si="43">F4+I4</f>
        <v>417.12000000000006</v>
      </c>
      <c r="K4" s="13">
        <v>1</v>
      </c>
      <c r="L4" s="12">
        <f t="shared" ref="L4" si="44">K4*100</f>
        <v>100</v>
      </c>
      <c r="M4" s="14"/>
      <c r="N4" s="12">
        <f t="shared" ref="N4" si="45">M4*30</f>
        <v>0</v>
      </c>
      <c r="O4" s="14">
        <v>1</v>
      </c>
      <c r="P4" s="12">
        <f t="shared" ref="P4" si="46">O4*200</f>
        <v>200</v>
      </c>
      <c r="Q4" s="14"/>
      <c r="R4" s="12">
        <f t="shared" ref="R4" si="47">Q4*70</f>
        <v>0</v>
      </c>
      <c r="S4" s="14">
        <v>1</v>
      </c>
      <c r="T4" s="12">
        <f t="shared" ref="T4" si="48">S4*150</f>
        <v>150</v>
      </c>
      <c r="U4" s="14"/>
      <c r="V4" s="12">
        <f t="shared" ref="V4" si="49">IF(U4&gt;0,50,U4)</f>
        <v>0</v>
      </c>
      <c r="W4" s="12">
        <f t="shared" ref="W4" si="50">IF((P4+R4+T4+V4)&gt;250,250,P4+R4+T4+V4)</f>
        <v>250</v>
      </c>
      <c r="X4" s="14"/>
      <c r="Y4" s="12">
        <f t="shared" ref="Y4" si="51">X4*275</f>
        <v>0</v>
      </c>
      <c r="Z4" s="14"/>
      <c r="AA4" s="12">
        <f t="shared" ref="AA4" si="52">Z4*350</f>
        <v>0</v>
      </c>
      <c r="AB4" s="14"/>
      <c r="AC4" s="12">
        <f t="shared" ref="AC4" si="53">AB4*100</f>
        <v>0</v>
      </c>
      <c r="AD4" s="14"/>
      <c r="AE4" s="12">
        <f t="shared" ref="AE4" si="54">IF(AD4&gt;0,70,AD4)</f>
        <v>0</v>
      </c>
      <c r="AF4" s="12">
        <f t="shared" ref="AF4" si="55">IF((AA4+AC4+AE4)&gt;420,420,AA4+AC4+AE4)</f>
        <v>0</v>
      </c>
      <c r="AG4" s="14">
        <v>4</v>
      </c>
      <c r="AH4" s="12">
        <f t="shared" ref="AH4" si="56">AG4*5</f>
        <v>20</v>
      </c>
      <c r="AI4" s="12">
        <f t="shared" ref="AI4" si="57">IF(AH4&gt;20,20,AH4)</f>
        <v>20</v>
      </c>
      <c r="AJ4" s="14"/>
      <c r="AK4" s="12">
        <f t="shared" ref="AK4" si="58">AJ4*50</f>
        <v>0</v>
      </c>
      <c r="AL4" s="14"/>
      <c r="AM4" s="12">
        <f t="shared" ref="AM4" si="59">AL4*30</f>
        <v>0</v>
      </c>
      <c r="AN4" s="14"/>
      <c r="AO4" s="12">
        <f t="shared" ref="AO4" si="60">AN4*10</f>
        <v>0</v>
      </c>
      <c r="AP4" s="12">
        <f t="shared" ref="AP4" si="61">IF((AK4+AM4+AO4)&gt;100,100,AK4+AM4+AO4)</f>
        <v>0</v>
      </c>
      <c r="AQ4" s="14">
        <v>407</v>
      </c>
      <c r="AR4" s="12">
        <f>IF(AQ4&gt;396,396,AQ4)</f>
        <v>396</v>
      </c>
      <c r="AS4" s="12">
        <f t="shared" ref="AS4" si="62">AR4-BN4</f>
        <v>276</v>
      </c>
      <c r="AT4" s="12">
        <f t="shared" ref="AT4" si="63">AS4*1.5</f>
        <v>414</v>
      </c>
      <c r="AU4" s="14"/>
      <c r="AV4" s="12">
        <f t="shared" ref="AV4" si="64">AU4*1</f>
        <v>0</v>
      </c>
      <c r="AW4" s="12">
        <f t="shared" ref="AW4" si="65">IF(AV4&gt;84,84,AV4)</f>
        <v>0</v>
      </c>
      <c r="AX4" s="14">
        <v>35</v>
      </c>
      <c r="AY4" s="14">
        <v>20</v>
      </c>
      <c r="AZ4" s="11">
        <f t="shared" ref="AZ4" si="66">IF(BK4+BL4+BD4+BE4+AX4&lt;120,AX4,120-BK4-BL4-BD4-BE4)</f>
        <v>0</v>
      </c>
      <c r="BA4" s="11">
        <f t="shared" ref="BA4" si="67">IF(BK4+BL4+BD4+BE4+AZ4+AY4&lt;120,AY4,120-BK4-BL4-BD4-BE4-AZ4)</f>
        <v>0</v>
      </c>
      <c r="BB4" s="14">
        <v>127</v>
      </c>
      <c r="BC4" s="14">
        <v>17</v>
      </c>
      <c r="BD4" s="11">
        <f>IF(BK4+BL4+BB4&lt;120,BB4,120-BK4-BL4)</f>
        <v>120</v>
      </c>
      <c r="BE4" s="11">
        <f t="shared" ref="BE4" si="68">IF(BK4+BL4+BB4+BC4&lt;120,BC4,120-BK4-BL4-BD4)</f>
        <v>0</v>
      </c>
      <c r="BF4" s="14"/>
      <c r="BG4" s="14"/>
      <c r="BH4" s="12"/>
      <c r="BI4" s="12"/>
      <c r="BJ4" s="12"/>
      <c r="BK4" s="12">
        <f t="shared" ref="BK4" si="69">IF(BF4&lt;120,BF4,120)</f>
        <v>0</v>
      </c>
      <c r="BL4" s="12">
        <f t="shared" ref="BL4" si="70">IF(BF4+BG4&lt;120,BG4,120-BF4-BG4)</f>
        <v>0</v>
      </c>
      <c r="BM4" s="12">
        <f t="shared" ref="BM4" si="71">AX4+AY4+BB4+BC4+BF4+BG4</f>
        <v>199</v>
      </c>
      <c r="BN4" s="12">
        <f t="shared" ref="BN4" si="72">IF(BM4&gt;120,120,BM4)</f>
        <v>120</v>
      </c>
      <c r="BO4" s="12">
        <f t="shared" ref="BO4" si="73">IF(AY4+BC4+BG4&lt;BM4/2,(BK4+BL4)*5.5+(BD4+BE4)*4+(AZ4+BA4)*3,BK4*5.5+BL4*5.5*0.85+BD4*4+BE4*4*0.85+AZ4*3+BA4*3*0.85)</f>
        <v>480</v>
      </c>
      <c r="BP4" s="15"/>
    </row>
    <row r="5" spans="1:68" s="16" customFormat="1" ht="16.5" x14ac:dyDescent="0.3">
      <c r="A5" s="10">
        <v>3</v>
      </c>
      <c r="B5" s="11" t="s">
        <v>59</v>
      </c>
      <c r="C5" s="11" t="s">
        <v>60</v>
      </c>
      <c r="D5" s="20">
        <f t="shared" ref="D5:D10" si="74">IF((L5+N5+W5+Y5+AF5+AI5+AP5)&gt;1000,1000,L5+N5+W5+Y5+AF5+AI5+AP5)</f>
        <v>315</v>
      </c>
      <c r="E5" s="20">
        <f t="shared" ref="E5:E10" si="75">IF(D5&gt;1000,1000,D5)</f>
        <v>315</v>
      </c>
      <c r="F5" s="20">
        <f t="shared" ref="F5:F10" si="76">D5*33%</f>
        <v>103.95</v>
      </c>
      <c r="G5" s="20">
        <f t="shared" ref="G5:G10" si="77">AT5+AV5+BO5</f>
        <v>894</v>
      </c>
      <c r="H5" s="20">
        <f t="shared" ref="H5:H10" si="78">IF(G5&gt;1000,1000,G5)</f>
        <v>894</v>
      </c>
      <c r="I5" s="20">
        <f t="shared" ref="I5:I10" si="79">H5*33%</f>
        <v>295.02000000000004</v>
      </c>
      <c r="J5" s="19">
        <f t="shared" ref="J5:J10" si="80">F5+I5</f>
        <v>398.97</v>
      </c>
      <c r="K5" s="13">
        <v>1</v>
      </c>
      <c r="L5" s="12">
        <f t="shared" ref="L5:L10" si="81">K5*100</f>
        <v>100</v>
      </c>
      <c r="M5" s="14"/>
      <c r="N5" s="12">
        <f t="shared" ref="N5:N10" si="82">M5*30</f>
        <v>0</v>
      </c>
      <c r="O5" s="14">
        <v>1</v>
      </c>
      <c r="P5" s="12">
        <f t="shared" ref="P5:P10" si="83">O5*200</f>
        <v>200</v>
      </c>
      <c r="Q5" s="14"/>
      <c r="R5" s="12">
        <f t="shared" ref="R5:R10" si="84">Q5*70</f>
        <v>0</v>
      </c>
      <c r="S5" s="14"/>
      <c r="T5" s="12">
        <f t="shared" ref="T5:T10" si="85">S5*150</f>
        <v>0</v>
      </c>
      <c r="U5" s="14"/>
      <c r="V5" s="12">
        <f t="shared" ref="V5:V10" si="86">IF(U5&gt;0,50,U5)</f>
        <v>0</v>
      </c>
      <c r="W5" s="12">
        <f t="shared" ref="W5:W10" si="87">IF((P5+R5+T5+V5)&gt;250,250,P5+R5+T5+V5)</f>
        <v>200</v>
      </c>
      <c r="X5" s="14"/>
      <c r="Y5" s="12">
        <f t="shared" ref="Y5:Y10" si="88">X5*275</f>
        <v>0</v>
      </c>
      <c r="Z5" s="14"/>
      <c r="AA5" s="12">
        <f t="shared" ref="AA5:AA10" si="89">Z5*350</f>
        <v>0</v>
      </c>
      <c r="AB5" s="14"/>
      <c r="AC5" s="12">
        <f t="shared" ref="AC5:AC10" si="90">AB5*100</f>
        <v>0</v>
      </c>
      <c r="AD5" s="14"/>
      <c r="AE5" s="12">
        <f t="shared" ref="AE5:AE10" si="91">IF(AD5&gt;0,70,AD5)</f>
        <v>0</v>
      </c>
      <c r="AF5" s="12">
        <f t="shared" ref="AF5:AF10" si="92">IF((AA5+AC5+AE5)&gt;420,420,AA5+AC5+AE5)</f>
        <v>0</v>
      </c>
      <c r="AG5" s="14">
        <v>1</v>
      </c>
      <c r="AH5" s="12">
        <f t="shared" ref="AH5:AH10" si="93">AG5*5</f>
        <v>5</v>
      </c>
      <c r="AI5" s="12">
        <f t="shared" ref="AI5:AI10" si="94">IF(AH5&gt;20,20,AH5)</f>
        <v>5</v>
      </c>
      <c r="AJ5" s="14"/>
      <c r="AK5" s="12">
        <f t="shared" ref="AK5:AK10" si="95">AJ5*50</f>
        <v>0</v>
      </c>
      <c r="AL5" s="14"/>
      <c r="AM5" s="12">
        <f t="shared" ref="AM5:AM10" si="96">AL5*30</f>
        <v>0</v>
      </c>
      <c r="AN5" s="14">
        <v>1</v>
      </c>
      <c r="AO5" s="12">
        <f t="shared" ref="AO5:AO10" si="97">AN5*10</f>
        <v>10</v>
      </c>
      <c r="AP5" s="12">
        <f t="shared" ref="AP5:AP10" si="98">IF((AK5+AM5+AO5)&gt;100,100,AK5+AM5+AO5)</f>
        <v>10</v>
      </c>
      <c r="AQ5" s="14">
        <v>403</v>
      </c>
      <c r="AR5" s="12">
        <f t="shared" ref="AR5:AR10" si="99">IF(AQ5&gt;396,396,AQ5)</f>
        <v>396</v>
      </c>
      <c r="AS5" s="12">
        <f t="shared" ref="AS5:AS10" si="100">AR5-BN5</f>
        <v>276</v>
      </c>
      <c r="AT5" s="12">
        <f t="shared" ref="AT5:AT10" si="101">AS5*1.5</f>
        <v>414</v>
      </c>
      <c r="AU5" s="14"/>
      <c r="AV5" s="12">
        <f t="shared" ref="AV5:AV10" si="102">AU5*1</f>
        <v>0</v>
      </c>
      <c r="AW5" s="12">
        <f t="shared" ref="AW5:AW10" si="103">IF(AV5&gt;84,84,AV5)</f>
        <v>0</v>
      </c>
      <c r="AX5" s="14">
        <v>24</v>
      </c>
      <c r="AY5" s="14"/>
      <c r="AZ5" s="11">
        <f t="shared" ref="AZ5:AZ10" si="104">IF(BK5+BL5+BD5+BE5+AX5&lt;120,AX5,120-BK5-BL5-BD5-BE5)</f>
        <v>0</v>
      </c>
      <c r="BA5" s="11">
        <f t="shared" ref="BA5:BA10" si="105">IF(BK5+BL5+BD5+BE5+AZ5+AY5&lt;120,AY5,120-BK5-BL5-BD5-BE5-AZ5)</f>
        <v>0</v>
      </c>
      <c r="BB5" s="14">
        <v>189</v>
      </c>
      <c r="BC5" s="14">
        <v>24</v>
      </c>
      <c r="BD5" s="11">
        <f t="shared" ref="BD5:BD10" si="106">IF(BK5+BL5+BB5&lt;120,BB5,120-BK5-BL5)</f>
        <v>120</v>
      </c>
      <c r="BE5" s="11">
        <f t="shared" ref="BE5:BE10" si="107">IF(BK5+BL5+BB5+BC5&lt;120,BC5,120-BK5-BL5-BD5)</f>
        <v>0</v>
      </c>
      <c r="BF5" s="14"/>
      <c r="BG5" s="14"/>
      <c r="BH5" s="12"/>
      <c r="BI5" s="12"/>
      <c r="BJ5" s="12"/>
      <c r="BK5" s="12">
        <f t="shared" ref="BK5:BK10" si="108">IF(BF5&lt;120,BF5,120)</f>
        <v>0</v>
      </c>
      <c r="BL5" s="12">
        <f t="shared" ref="BL5:BL10" si="109">IF(BF5+BG5&lt;120,BG5,120-BF5-BG5)</f>
        <v>0</v>
      </c>
      <c r="BM5" s="12">
        <f t="shared" ref="BM5:BM10" si="110">AX5+AY5+BB5+BC5+BF5+BG5</f>
        <v>237</v>
      </c>
      <c r="BN5" s="12">
        <f t="shared" ref="BN5:BN10" si="111">IF(BM5&gt;120,120,BM5)</f>
        <v>120</v>
      </c>
      <c r="BO5" s="12">
        <f t="shared" ref="BO5:BO10" si="112">IF(AY5+BC5+BG5&lt;BM5/2,(BK5+BL5)*5.5+(BD5+BE5)*4+(AZ5+BA5)*3,BK5*5.5+BL5*5.5*0.85+BD5*4+BE5*4*0.85+AZ5*3+BA5*3*0.85)</f>
        <v>480</v>
      </c>
      <c r="BP5" s="15"/>
    </row>
    <row r="6" spans="1:68" s="16" customFormat="1" ht="16.5" x14ac:dyDescent="0.3">
      <c r="A6" s="10">
        <v>4</v>
      </c>
      <c r="B6" s="11" t="s">
        <v>62</v>
      </c>
      <c r="C6" s="11" t="s">
        <v>63</v>
      </c>
      <c r="D6" s="20">
        <f t="shared" si="74"/>
        <v>300</v>
      </c>
      <c r="E6" s="20">
        <f t="shared" si="75"/>
        <v>300</v>
      </c>
      <c r="F6" s="20">
        <f t="shared" si="76"/>
        <v>99</v>
      </c>
      <c r="G6" s="20">
        <f t="shared" si="77"/>
        <v>879</v>
      </c>
      <c r="H6" s="20">
        <f t="shared" si="78"/>
        <v>879</v>
      </c>
      <c r="I6" s="20">
        <f t="shared" si="79"/>
        <v>290.07</v>
      </c>
      <c r="J6" s="19">
        <f t="shared" si="80"/>
        <v>389.07</v>
      </c>
      <c r="K6" s="13">
        <v>1</v>
      </c>
      <c r="L6" s="12">
        <f t="shared" si="81"/>
        <v>100</v>
      </c>
      <c r="M6" s="14">
        <v>1</v>
      </c>
      <c r="N6" s="12">
        <f t="shared" si="82"/>
        <v>30</v>
      </c>
      <c r="O6" s="14"/>
      <c r="P6" s="12">
        <f t="shared" si="83"/>
        <v>0</v>
      </c>
      <c r="Q6" s="14">
        <v>1</v>
      </c>
      <c r="R6" s="12">
        <f t="shared" si="84"/>
        <v>70</v>
      </c>
      <c r="S6" s="14"/>
      <c r="T6" s="12">
        <f t="shared" si="85"/>
        <v>0</v>
      </c>
      <c r="U6" s="14">
        <v>2</v>
      </c>
      <c r="V6" s="12">
        <f t="shared" si="86"/>
        <v>50</v>
      </c>
      <c r="W6" s="12">
        <f t="shared" si="87"/>
        <v>120</v>
      </c>
      <c r="X6" s="14"/>
      <c r="Y6" s="12">
        <f t="shared" si="88"/>
        <v>0</v>
      </c>
      <c r="Z6" s="14"/>
      <c r="AA6" s="12">
        <f t="shared" si="89"/>
        <v>0</v>
      </c>
      <c r="AB6" s="14"/>
      <c r="AC6" s="12">
        <f t="shared" si="90"/>
        <v>0</v>
      </c>
      <c r="AD6" s="14"/>
      <c r="AE6" s="12">
        <f t="shared" si="91"/>
        <v>0</v>
      </c>
      <c r="AF6" s="12">
        <f t="shared" si="92"/>
        <v>0</v>
      </c>
      <c r="AG6" s="14">
        <v>4</v>
      </c>
      <c r="AH6" s="12">
        <f t="shared" si="93"/>
        <v>20</v>
      </c>
      <c r="AI6" s="12">
        <f t="shared" si="94"/>
        <v>20</v>
      </c>
      <c r="AJ6" s="14"/>
      <c r="AK6" s="12">
        <f t="shared" si="95"/>
        <v>0</v>
      </c>
      <c r="AL6" s="14">
        <v>1</v>
      </c>
      <c r="AM6" s="12">
        <f t="shared" si="96"/>
        <v>30</v>
      </c>
      <c r="AN6" s="14"/>
      <c r="AO6" s="12">
        <f t="shared" si="97"/>
        <v>0</v>
      </c>
      <c r="AP6" s="12">
        <f t="shared" si="98"/>
        <v>30</v>
      </c>
      <c r="AQ6" s="14">
        <v>423</v>
      </c>
      <c r="AR6" s="12">
        <f t="shared" si="99"/>
        <v>396</v>
      </c>
      <c r="AS6" s="12">
        <f t="shared" si="100"/>
        <v>276</v>
      </c>
      <c r="AT6" s="12">
        <f t="shared" si="101"/>
        <v>414</v>
      </c>
      <c r="AU6" s="14"/>
      <c r="AV6" s="12">
        <f t="shared" si="102"/>
        <v>0</v>
      </c>
      <c r="AW6" s="12">
        <f t="shared" si="103"/>
        <v>0</v>
      </c>
      <c r="AX6" s="14">
        <v>58</v>
      </c>
      <c r="AY6" s="14"/>
      <c r="AZ6" s="11">
        <f t="shared" si="104"/>
        <v>15</v>
      </c>
      <c r="BA6" s="11">
        <f t="shared" si="105"/>
        <v>0</v>
      </c>
      <c r="BB6" s="14">
        <v>105</v>
      </c>
      <c r="BC6" s="14"/>
      <c r="BD6" s="11">
        <f t="shared" si="106"/>
        <v>105</v>
      </c>
      <c r="BE6" s="11">
        <f t="shared" si="107"/>
        <v>0</v>
      </c>
      <c r="BF6" s="14"/>
      <c r="BG6" s="14"/>
      <c r="BH6" s="12"/>
      <c r="BI6" s="12"/>
      <c r="BJ6" s="12"/>
      <c r="BK6" s="12">
        <f t="shared" si="108"/>
        <v>0</v>
      </c>
      <c r="BL6" s="12">
        <f t="shared" si="109"/>
        <v>0</v>
      </c>
      <c r="BM6" s="12">
        <f t="shared" si="110"/>
        <v>163</v>
      </c>
      <c r="BN6" s="12">
        <f t="shared" si="111"/>
        <v>120</v>
      </c>
      <c r="BO6" s="12">
        <f t="shared" si="112"/>
        <v>465</v>
      </c>
      <c r="BP6" s="15"/>
    </row>
    <row r="7" spans="1:68" s="16" customFormat="1" ht="16.5" x14ac:dyDescent="0.3">
      <c r="A7" s="10">
        <v>5</v>
      </c>
      <c r="B7" s="11" t="s">
        <v>57</v>
      </c>
      <c r="C7" s="11" t="s">
        <v>58</v>
      </c>
      <c r="D7" s="20">
        <f t="shared" si="74"/>
        <v>410</v>
      </c>
      <c r="E7" s="20">
        <f t="shared" si="75"/>
        <v>410</v>
      </c>
      <c r="F7" s="20">
        <f t="shared" si="76"/>
        <v>135.30000000000001</v>
      </c>
      <c r="G7" s="20">
        <f t="shared" si="77"/>
        <v>595.54999999999995</v>
      </c>
      <c r="H7" s="20">
        <f t="shared" si="78"/>
        <v>595.54999999999995</v>
      </c>
      <c r="I7" s="20">
        <f t="shared" si="79"/>
        <v>196.53149999999999</v>
      </c>
      <c r="J7" s="19">
        <f t="shared" si="80"/>
        <v>331.83150000000001</v>
      </c>
      <c r="K7" s="13">
        <v>1</v>
      </c>
      <c r="L7" s="12">
        <f t="shared" si="81"/>
        <v>100</v>
      </c>
      <c r="M7" s="14"/>
      <c r="N7" s="12">
        <f t="shared" si="82"/>
        <v>0</v>
      </c>
      <c r="O7" s="14">
        <v>1</v>
      </c>
      <c r="P7" s="12">
        <f t="shared" si="83"/>
        <v>200</v>
      </c>
      <c r="Q7" s="14"/>
      <c r="R7" s="12">
        <f t="shared" si="84"/>
        <v>0</v>
      </c>
      <c r="S7" s="14">
        <v>1</v>
      </c>
      <c r="T7" s="12">
        <f t="shared" si="85"/>
        <v>150</v>
      </c>
      <c r="U7" s="14">
        <v>1</v>
      </c>
      <c r="V7" s="12">
        <f t="shared" si="86"/>
        <v>50</v>
      </c>
      <c r="W7" s="12">
        <f t="shared" si="87"/>
        <v>250</v>
      </c>
      <c r="X7" s="14"/>
      <c r="Y7" s="12">
        <f t="shared" si="88"/>
        <v>0</v>
      </c>
      <c r="Z7" s="14"/>
      <c r="AA7" s="12">
        <f t="shared" si="89"/>
        <v>0</v>
      </c>
      <c r="AB7" s="14"/>
      <c r="AC7" s="12">
        <f t="shared" si="90"/>
        <v>0</v>
      </c>
      <c r="AD7" s="14"/>
      <c r="AE7" s="12">
        <f t="shared" si="91"/>
        <v>0</v>
      </c>
      <c r="AF7" s="12">
        <f t="shared" si="92"/>
        <v>0</v>
      </c>
      <c r="AG7" s="14">
        <v>2</v>
      </c>
      <c r="AH7" s="12">
        <f t="shared" si="93"/>
        <v>10</v>
      </c>
      <c r="AI7" s="12">
        <f t="shared" si="94"/>
        <v>10</v>
      </c>
      <c r="AJ7" s="14">
        <v>1</v>
      </c>
      <c r="AK7" s="12">
        <f t="shared" si="95"/>
        <v>50</v>
      </c>
      <c r="AL7" s="14"/>
      <c r="AM7" s="12">
        <f t="shared" si="96"/>
        <v>0</v>
      </c>
      <c r="AN7" s="14"/>
      <c r="AO7" s="12">
        <f t="shared" si="97"/>
        <v>0</v>
      </c>
      <c r="AP7" s="12">
        <f t="shared" si="98"/>
        <v>50</v>
      </c>
      <c r="AQ7" s="14">
        <v>278</v>
      </c>
      <c r="AR7" s="12">
        <f t="shared" si="99"/>
        <v>278</v>
      </c>
      <c r="AS7" s="12">
        <f t="shared" si="100"/>
        <v>166</v>
      </c>
      <c r="AT7" s="12">
        <f t="shared" si="101"/>
        <v>249</v>
      </c>
      <c r="AU7" s="14"/>
      <c r="AV7" s="12">
        <f t="shared" si="102"/>
        <v>0</v>
      </c>
      <c r="AW7" s="12">
        <f t="shared" si="103"/>
        <v>0</v>
      </c>
      <c r="AX7" s="14">
        <v>24</v>
      </c>
      <c r="AY7" s="14">
        <v>29</v>
      </c>
      <c r="AZ7" s="11">
        <f t="shared" si="104"/>
        <v>24</v>
      </c>
      <c r="BA7" s="11">
        <f t="shared" si="105"/>
        <v>29</v>
      </c>
      <c r="BB7" s="14"/>
      <c r="BC7" s="14">
        <v>59</v>
      </c>
      <c r="BD7" s="11">
        <f t="shared" si="106"/>
        <v>0</v>
      </c>
      <c r="BE7" s="11">
        <f t="shared" si="107"/>
        <v>59</v>
      </c>
      <c r="BF7" s="14"/>
      <c r="BG7" s="14"/>
      <c r="BH7" s="12"/>
      <c r="BI7" s="12"/>
      <c r="BJ7" s="12"/>
      <c r="BK7" s="12">
        <f t="shared" si="108"/>
        <v>0</v>
      </c>
      <c r="BL7" s="12">
        <f t="shared" si="109"/>
        <v>0</v>
      </c>
      <c r="BM7" s="12">
        <f t="shared" si="110"/>
        <v>112</v>
      </c>
      <c r="BN7" s="12">
        <f t="shared" si="111"/>
        <v>112</v>
      </c>
      <c r="BO7" s="12">
        <f t="shared" si="112"/>
        <v>346.55</v>
      </c>
      <c r="BP7" s="15"/>
    </row>
    <row r="8" spans="1:68" s="16" customFormat="1" ht="16.5" x14ac:dyDescent="0.3">
      <c r="A8" s="10">
        <v>6</v>
      </c>
      <c r="B8" s="11" t="s">
        <v>61</v>
      </c>
      <c r="C8" s="11" t="s">
        <v>40</v>
      </c>
      <c r="D8" s="20">
        <f t="shared" si="74"/>
        <v>430</v>
      </c>
      <c r="E8" s="20">
        <f t="shared" si="75"/>
        <v>430</v>
      </c>
      <c r="F8" s="20">
        <f t="shared" si="76"/>
        <v>141.9</v>
      </c>
      <c r="G8" s="20">
        <f t="shared" si="77"/>
        <v>480.9</v>
      </c>
      <c r="H8" s="20">
        <f t="shared" si="78"/>
        <v>480.9</v>
      </c>
      <c r="I8" s="20">
        <f t="shared" si="79"/>
        <v>158.697</v>
      </c>
      <c r="J8" s="19">
        <f t="shared" si="80"/>
        <v>300.59699999999998</v>
      </c>
      <c r="K8" s="13">
        <v>1</v>
      </c>
      <c r="L8" s="12">
        <f t="shared" si="81"/>
        <v>100</v>
      </c>
      <c r="M8" s="14">
        <v>1</v>
      </c>
      <c r="N8" s="12">
        <f t="shared" si="82"/>
        <v>30</v>
      </c>
      <c r="O8" s="14">
        <v>1</v>
      </c>
      <c r="P8" s="12">
        <f t="shared" si="83"/>
        <v>200</v>
      </c>
      <c r="Q8" s="14"/>
      <c r="R8" s="12">
        <f t="shared" si="84"/>
        <v>0</v>
      </c>
      <c r="S8" s="14">
        <v>1</v>
      </c>
      <c r="T8" s="12">
        <f t="shared" si="85"/>
        <v>150</v>
      </c>
      <c r="U8" s="14"/>
      <c r="V8" s="12">
        <f t="shared" si="86"/>
        <v>0</v>
      </c>
      <c r="W8" s="12">
        <f t="shared" si="87"/>
        <v>250</v>
      </c>
      <c r="X8" s="14"/>
      <c r="Y8" s="12">
        <f t="shared" si="88"/>
        <v>0</v>
      </c>
      <c r="Z8" s="14"/>
      <c r="AA8" s="12">
        <f t="shared" si="89"/>
        <v>0</v>
      </c>
      <c r="AB8" s="14"/>
      <c r="AC8" s="12">
        <f t="shared" si="90"/>
        <v>0</v>
      </c>
      <c r="AD8" s="14"/>
      <c r="AE8" s="12">
        <f t="shared" si="91"/>
        <v>0</v>
      </c>
      <c r="AF8" s="12">
        <f t="shared" si="92"/>
        <v>0</v>
      </c>
      <c r="AG8" s="14"/>
      <c r="AH8" s="12">
        <f t="shared" si="93"/>
        <v>0</v>
      </c>
      <c r="AI8" s="12">
        <f t="shared" si="94"/>
        <v>0</v>
      </c>
      <c r="AJ8" s="14">
        <v>1</v>
      </c>
      <c r="AK8" s="12">
        <f t="shared" si="95"/>
        <v>50</v>
      </c>
      <c r="AL8" s="14"/>
      <c r="AM8" s="12">
        <f t="shared" si="96"/>
        <v>0</v>
      </c>
      <c r="AN8" s="14"/>
      <c r="AO8" s="12">
        <f t="shared" si="97"/>
        <v>0</v>
      </c>
      <c r="AP8" s="12">
        <f t="shared" si="98"/>
        <v>50</v>
      </c>
      <c r="AQ8" s="14">
        <v>259</v>
      </c>
      <c r="AR8" s="12">
        <f t="shared" si="99"/>
        <v>259</v>
      </c>
      <c r="AS8" s="12">
        <f t="shared" si="100"/>
        <v>171</v>
      </c>
      <c r="AT8" s="12">
        <f t="shared" si="101"/>
        <v>256.5</v>
      </c>
      <c r="AU8" s="14"/>
      <c r="AV8" s="12">
        <f t="shared" si="102"/>
        <v>0</v>
      </c>
      <c r="AW8" s="12">
        <f t="shared" si="103"/>
        <v>0</v>
      </c>
      <c r="AX8" s="14"/>
      <c r="AY8" s="14">
        <v>88</v>
      </c>
      <c r="AZ8" s="11">
        <f t="shared" si="104"/>
        <v>0</v>
      </c>
      <c r="BA8" s="11">
        <f t="shared" si="105"/>
        <v>88</v>
      </c>
      <c r="BB8" s="14"/>
      <c r="BC8" s="14"/>
      <c r="BD8" s="11">
        <f t="shared" si="106"/>
        <v>0</v>
      </c>
      <c r="BE8" s="11">
        <f t="shared" si="107"/>
        <v>0</v>
      </c>
      <c r="BF8" s="14"/>
      <c r="BG8" s="14"/>
      <c r="BH8" s="12"/>
      <c r="BI8" s="12"/>
      <c r="BJ8" s="12"/>
      <c r="BK8" s="12">
        <f t="shared" si="108"/>
        <v>0</v>
      </c>
      <c r="BL8" s="12">
        <f t="shared" si="109"/>
        <v>0</v>
      </c>
      <c r="BM8" s="12">
        <f t="shared" si="110"/>
        <v>88</v>
      </c>
      <c r="BN8" s="12">
        <f t="shared" si="111"/>
        <v>88</v>
      </c>
      <c r="BO8" s="12">
        <f t="shared" si="112"/>
        <v>224.4</v>
      </c>
      <c r="BP8" s="15"/>
    </row>
    <row r="9" spans="1:68" s="16" customFormat="1" ht="16.5" x14ac:dyDescent="0.3">
      <c r="A9" s="10">
        <v>7</v>
      </c>
      <c r="B9" s="11" t="s">
        <v>64</v>
      </c>
      <c r="C9" s="11" t="s">
        <v>65</v>
      </c>
      <c r="D9" s="20">
        <f t="shared" si="74"/>
        <v>190</v>
      </c>
      <c r="E9" s="20">
        <f t="shared" si="75"/>
        <v>190</v>
      </c>
      <c r="F9" s="20">
        <f t="shared" si="76"/>
        <v>62.7</v>
      </c>
      <c r="G9" s="20">
        <f t="shared" si="77"/>
        <v>671.65</v>
      </c>
      <c r="H9" s="20">
        <f t="shared" si="78"/>
        <v>671.65</v>
      </c>
      <c r="I9" s="20">
        <f t="shared" si="79"/>
        <v>221.64449999999999</v>
      </c>
      <c r="J9" s="19">
        <f t="shared" si="80"/>
        <v>284.34449999999998</v>
      </c>
      <c r="K9" s="13">
        <v>1</v>
      </c>
      <c r="L9" s="12">
        <f t="shared" si="81"/>
        <v>100</v>
      </c>
      <c r="M9" s="14"/>
      <c r="N9" s="12">
        <f t="shared" si="82"/>
        <v>0</v>
      </c>
      <c r="O9" s="14"/>
      <c r="P9" s="12">
        <f t="shared" si="83"/>
        <v>0</v>
      </c>
      <c r="Q9" s="14">
        <v>1</v>
      </c>
      <c r="R9" s="12">
        <f t="shared" si="84"/>
        <v>70</v>
      </c>
      <c r="S9" s="14"/>
      <c r="T9" s="12">
        <f t="shared" si="85"/>
        <v>0</v>
      </c>
      <c r="U9" s="14"/>
      <c r="V9" s="12">
        <f t="shared" si="86"/>
        <v>0</v>
      </c>
      <c r="W9" s="12">
        <f t="shared" si="87"/>
        <v>70</v>
      </c>
      <c r="X9" s="14"/>
      <c r="Y9" s="12">
        <f t="shared" si="88"/>
        <v>0</v>
      </c>
      <c r="Z9" s="14"/>
      <c r="AA9" s="12">
        <f t="shared" si="89"/>
        <v>0</v>
      </c>
      <c r="AB9" s="14"/>
      <c r="AC9" s="12">
        <f t="shared" si="90"/>
        <v>0</v>
      </c>
      <c r="AD9" s="14"/>
      <c r="AE9" s="12">
        <f t="shared" si="91"/>
        <v>0</v>
      </c>
      <c r="AF9" s="12">
        <f t="shared" si="92"/>
        <v>0</v>
      </c>
      <c r="AG9" s="14">
        <v>4</v>
      </c>
      <c r="AH9" s="12">
        <f t="shared" si="93"/>
        <v>20</v>
      </c>
      <c r="AI9" s="12">
        <f t="shared" si="94"/>
        <v>20</v>
      </c>
      <c r="AJ9" s="14"/>
      <c r="AK9" s="12">
        <f t="shared" si="95"/>
        <v>0</v>
      </c>
      <c r="AL9" s="14"/>
      <c r="AM9" s="12">
        <f t="shared" si="96"/>
        <v>0</v>
      </c>
      <c r="AN9" s="14"/>
      <c r="AO9" s="12">
        <f t="shared" si="97"/>
        <v>0</v>
      </c>
      <c r="AP9" s="12">
        <f t="shared" si="98"/>
        <v>0</v>
      </c>
      <c r="AQ9" s="14">
        <v>263</v>
      </c>
      <c r="AR9" s="12">
        <f t="shared" si="99"/>
        <v>263</v>
      </c>
      <c r="AS9" s="12">
        <f t="shared" si="100"/>
        <v>143</v>
      </c>
      <c r="AT9" s="12">
        <f t="shared" si="101"/>
        <v>214.5</v>
      </c>
      <c r="AU9" s="14">
        <v>84</v>
      </c>
      <c r="AV9" s="12">
        <f t="shared" si="102"/>
        <v>84</v>
      </c>
      <c r="AW9" s="12">
        <f t="shared" si="103"/>
        <v>84</v>
      </c>
      <c r="AX9" s="14"/>
      <c r="AY9" s="14">
        <v>47</v>
      </c>
      <c r="AZ9" s="11">
        <f t="shared" si="104"/>
        <v>0</v>
      </c>
      <c r="BA9" s="11">
        <f t="shared" si="105"/>
        <v>41</v>
      </c>
      <c r="BB9" s="14"/>
      <c r="BC9" s="14">
        <v>79</v>
      </c>
      <c r="BD9" s="11">
        <f t="shared" si="106"/>
        <v>0</v>
      </c>
      <c r="BE9" s="11">
        <f t="shared" si="107"/>
        <v>79</v>
      </c>
      <c r="BF9" s="14"/>
      <c r="BG9" s="14"/>
      <c r="BH9" s="12"/>
      <c r="BI9" s="12"/>
      <c r="BJ9" s="12"/>
      <c r="BK9" s="12">
        <f t="shared" si="108"/>
        <v>0</v>
      </c>
      <c r="BL9" s="12">
        <f t="shared" si="109"/>
        <v>0</v>
      </c>
      <c r="BM9" s="12">
        <f t="shared" si="110"/>
        <v>126</v>
      </c>
      <c r="BN9" s="12">
        <f t="shared" si="111"/>
        <v>120</v>
      </c>
      <c r="BO9" s="12">
        <f t="shared" si="112"/>
        <v>373.15</v>
      </c>
      <c r="BP9" s="15"/>
    </row>
    <row r="10" spans="1:68" s="4" customFormat="1" ht="16.5" x14ac:dyDescent="0.3">
      <c r="A10" s="3">
        <v>8</v>
      </c>
      <c r="B10" s="2" t="s">
        <v>66</v>
      </c>
      <c r="C10" s="2" t="s">
        <v>40</v>
      </c>
      <c r="D10" s="21">
        <f t="shared" si="74"/>
        <v>335</v>
      </c>
      <c r="E10" s="21">
        <f t="shared" si="75"/>
        <v>335</v>
      </c>
      <c r="F10" s="21">
        <f t="shared" si="76"/>
        <v>110.55000000000001</v>
      </c>
      <c r="G10" s="21">
        <f t="shared" si="77"/>
        <v>493.79999999999995</v>
      </c>
      <c r="H10" s="21">
        <f t="shared" si="78"/>
        <v>493.79999999999995</v>
      </c>
      <c r="I10" s="21">
        <f t="shared" si="79"/>
        <v>162.95399999999998</v>
      </c>
      <c r="J10" s="28">
        <f t="shared" si="80"/>
        <v>273.50400000000002</v>
      </c>
      <c r="K10" s="6">
        <v>1</v>
      </c>
      <c r="L10" s="1">
        <f t="shared" si="81"/>
        <v>100</v>
      </c>
      <c r="M10" s="7">
        <v>1</v>
      </c>
      <c r="N10" s="1">
        <f t="shared" si="82"/>
        <v>30</v>
      </c>
      <c r="O10" s="7">
        <v>1</v>
      </c>
      <c r="P10" s="1">
        <f t="shared" si="83"/>
        <v>200</v>
      </c>
      <c r="Q10" s="7"/>
      <c r="R10" s="1">
        <f t="shared" si="84"/>
        <v>0</v>
      </c>
      <c r="S10" s="7"/>
      <c r="T10" s="1">
        <f t="shared" si="85"/>
        <v>0</v>
      </c>
      <c r="U10" s="7"/>
      <c r="V10" s="1">
        <f t="shared" si="86"/>
        <v>0</v>
      </c>
      <c r="W10" s="1">
        <f t="shared" si="87"/>
        <v>200</v>
      </c>
      <c r="X10" s="7"/>
      <c r="Y10" s="1">
        <f t="shared" si="88"/>
        <v>0</v>
      </c>
      <c r="Z10" s="7"/>
      <c r="AA10" s="1">
        <f t="shared" si="89"/>
        <v>0</v>
      </c>
      <c r="AB10" s="7"/>
      <c r="AC10" s="1">
        <f t="shared" si="90"/>
        <v>0</v>
      </c>
      <c r="AD10" s="7"/>
      <c r="AE10" s="1">
        <f t="shared" si="91"/>
        <v>0</v>
      </c>
      <c r="AF10" s="1">
        <f t="shared" si="92"/>
        <v>0</v>
      </c>
      <c r="AG10" s="7">
        <v>1</v>
      </c>
      <c r="AH10" s="1">
        <f t="shared" si="93"/>
        <v>5</v>
      </c>
      <c r="AI10" s="1">
        <f t="shared" si="94"/>
        <v>5</v>
      </c>
      <c r="AJ10" s="7"/>
      <c r="AK10" s="1">
        <f t="shared" si="95"/>
        <v>0</v>
      </c>
      <c r="AL10" s="7"/>
      <c r="AM10" s="1">
        <f t="shared" si="96"/>
        <v>0</v>
      </c>
      <c r="AN10" s="7"/>
      <c r="AO10" s="1">
        <f t="shared" si="97"/>
        <v>0</v>
      </c>
      <c r="AP10" s="1">
        <f t="shared" si="98"/>
        <v>0</v>
      </c>
      <c r="AQ10" s="7">
        <v>269</v>
      </c>
      <c r="AR10" s="1">
        <f t="shared" si="99"/>
        <v>269</v>
      </c>
      <c r="AS10" s="1">
        <f t="shared" si="100"/>
        <v>186</v>
      </c>
      <c r="AT10" s="1">
        <f t="shared" si="101"/>
        <v>279</v>
      </c>
      <c r="AU10" s="7"/>
      <c r="AV10" s="1">
        <f t="shared" si="102"/>
        <v>0</v>
      </c>
      <c r="AW10" s="1">
        <f t="shared" si="103"/>
        <v>0</v>
      </c>
      <c r="AX10" s="7">
        <v>7</v>
      </c>
      <c r="AY10" s="7">
        <v>76</v>
      </c>
      <c r="AZ10" s="2">
        <f t="shared" si="104"/>
        <v>7</v>
      </c>
      <c r="BA10" s="2">
        <f t="shared" si="105"/>
        <v>76</v>
      </c>
      <c r="BB10" s="7"/>
      <c r="BC10" s="7"/>
      <c r="BD10" s="2">
        <f t="shared" si="106"/>
        <v>0</v>
      </c>
      <c r="BE10" s="2">
        <f t="shared" si="107"/>
        <v>0</v>
      </c>
      <c r="BF10" s="7"/>
      <c r="BG10" s="7"/>
      <c r="BH10" s="1"/>
      <c r="BI10" s="1"/>
      <c r="BJ10" s="1"/>
      <c r="BK10" s="1">
        <f t="shared" si="108"/>
        <v>0</v>
      </c>
      <c r="BL10" s="1">
        <f t="shared" si="109"/>
        <v>0</v>
      </c>
      <c r="BM10" s="1">
        <f t="shared" si="110"/>
        <v>83</v>
      </c>
      <c r="BN10" s="1">
        <f t="shared" si="111"/>
        <v>83</v>
      </c>
      <c r="BO10" s="1">
        <f t="shared" si="112"/>
        <v>214.79999999999998</v>
      </c>
      <c r="BP10" s="5"/>
    </row>
  </sheetData>
  <sortState ref="A2:BP9">
    <sortCondition descending="1" ref="J2:J9"/>
    <sortCondition ref="A2:A9"/>
    <sortCondition ref="B2:B9"/>
    <sortCondition ref="C2:C9"/>
    <sortCondition ref="D2:D9"/>
    <sortCondition ref="E2:E9"/>
    <sortCondition ref="F2:F9"/>
    <sortCondition ref="G2:G9"/>
    <sortCondition ref="H2:H9"/>
    <sortCondition ref="I2:I9"/>
  </sortState>
  <mergeCells count="16">
    <mergeCell ref="A1:J1"/>
    <mergeCell ref="K2:L2"/>
    <mergeCell ref="M2:N2"/>
    <mergeCell ref="O2:P2"/>
    <mergeCell ref="Q2:R2"/>
    <mergeCell ref="S2:T2"/>
    <mergeCell ref="X2:Y2"/>
    <mergeCell ref="Z2:AA2"/>
    <mergeCell ref="AB2:AC2"/>
    <mergeCell ref="AD2:AE2"/>
    <mergeCell ref="AU2:AV2"/>
    <mergeCell ref="AG2:AH2"/>
    <mergeCell ref="AJ2:AK2"/>
    <mergeCell ref="AL2:AM2"/>
    <mergeCell ref="AN2:AO2"/>
    <mergeCell ref="AR2:AS2"/>
  </mergeCells>
  <pageMargins left="0.7" right="0.7" top="0.75" bottom="0.75" header="0.3" footer="0.3"/>
  <pageSetup paperSize="9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2025-01-08T09:46:39Z</cp:lastPrinted>
  <dcterms:created xsi:type="dcterms:W3CDTF">2018-03-21T16:26:00Z</dcterms:created>
  <dcterms:modified xsi:type="dcterms:W3CDTF">2025-01-08T09:46:52Z</dcterms:modified>
</cp:coreProperties>
</file>