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gspanas\DIDAD_DOC\TMHMA ΥΠΑΛΛΗΛΙΚΗΣ ΣΧΕΣΗΣ &amp; ΣΤΑΔΙΟΔΡΟΜΙΑΣ\ΕΙΣΕΠ\2ο ΕΙΣΕΠ- ΓΡΑΜΜΑΤΕΙΑ ΛΕΡΑ-ΣΤΑΜΑΤΟΠΟΥΛΟΥ\ΠΡΟΚΗΡΥΞΕΙΣ ΕΚΚΡΕΜΕΙΣ- ΑΔΑ\ΠΕΡΙΦΕΡΕΙΑ ΔΥΤΙΚΗΣ ΜΑΚΕΔΟΝΙΑΣ\ΑΠΟΣΤΟΛΗ ΑΣΕΠ - ΟΡΙΣΤΙΚΑ\"/>
    </mc:Choice>
  </mc:AlternateContent>
  <xr:revisionPtr revIDLastSave="0" documentId="13_ncr:1_{AC58F56E-4199-451D-A044-BA7D01985C26}" xr6:coauthVersionLast="36" xr6:coauthVersionMax="36" xr10:uidLastSave="{00000000-0000-0000-0000-000000000000}"/>
  <bookViews>
    <workbookView xWindow="0" yWindow="0" windowWidth="23040" windowHeight="10455" activeTab="2" xr2:uid="{00000000-000D-0000-FFFF-FFFF00000000}"/>
  </bookViews>
  <sheets>
    <sheet name="Γ.Δ. ΔΗΜΟΣΙΑΣ ΥΓΕΙΑΣ " sheetId="3" r:id="rId1"/>
    <sheet name="ΠΡΟΣΩΡΙΝΟΣ" sheetId="7" r:id="rId2"/>
    <sheet name="ΟΡΙΣΤΙΚΟΣ" sheetId="8" r:id="rId3"/>
  </sheets>
  <definedNames>
    <definedName name="_xlnm.Print_Area" localSheetId="0">'Γ.Δ. ΔΗΜΟΣΙΑΣ ΥΓΕΙΑΣ '!$A$2:$J$22</definedName>
  </definedNames>
  <calcPr calcId="191029"/>
</workbook>
</file>

<file path=xl/calcChain.xml><?xml version="1.0" encoding="utf-8"?>
<calcChain xmlns="http://schemas.openxmlformats.org/spreadsheetml/2006/main">
  <c r="BM22" i="3" l="1"/>
  <c r="BL22" i="3"/>
  <c r="BK22" i="3"/>
  <c r="BJ22" i="3"/>
  <c r="BD22" i="3"/>
  <c r="AV22" i="3"/>
  <c r="AW22" i="3" s="1"/>
  <c r="AR22" i="3"/>
  <c r="AO22" i="3"/>
  <c r="AP22" i="3" s="1"/>
  <c r="AM22" i="3"/>
  <c r="AK22" i="3"/>
  <c r="AH22" i="3"/>
  <c r="AI22" i="3" s="1"/>
  <c r="AE22" i="3"/>
  <c r="AC22" i="3"/>
  <c r="AA22" i="3"/>
  <c r="Y22" i="3"/>
  <c r="V22" i="3"/>
  <c r="T22" i="3"/>
  <c r="R22" i="3"/>
  <c r="P22" i="3"/>
  <c r="W22" i="3" s="1"/>
  <c r="N22" i="3"/>
  <c r="L22" i="3"/>
  <c r="AF22" i="3" l="1"/>
  <c r="D22" i="3"/>
  <c r="BE22" i="3"/>
  <c r="BN22" i="3"/>
  <c r="AS22" i="3" s="1"/>
  <c r="AT22" i="3" s="1"/>
  <c r="AZ22" i="3" l="1"/>
  <c r="F22" i="3"/>
  <c r="E22" i="3"/>
  <c r="BA22" i="3" l="1"/>
  <c r="BO22" i="3" s="1"/>
  <c r="G22" i="3" s="1"/>
  <c r="H22" i="3" s="1"/>
  <c r="I22" i="3" s="1"/>
  <c r="J22" i="3" s="1"/>
  <c r="BM21" i="3" l="1"/>
  <c r="BL21" i="3"/>
  <c r="BK21" i="3"/>
  <c r="BJ21" i="3"/>
  <c r="AV21" i="3"/>
  <c r="AW21" i="3" s="1"/>
  <c r="AR21" i="3"/>
  <c r="AO21" i="3"/>
  <c r="AP21" i="3" s="1"/>
  <c r="AM21" i="3"/>
  <c r="AK21" i="3"/>
  <c r="AH21" i="3"/>
  <c r="AI21" i="3" s="1"/>
  <c r="AE21" i="3"/>
  <c r="AC21" i="3"/>
  <c r="AA21" i="3"/>
  <c r="Y21" i="3"/>
  <c r="V21" i="3"/>
  <c r="T21" i="3"/>
  <c r="R21" i="3"/>
  <c r="P21" i="3"/>
  <c r="W21" i="3" s="1"/>
  <c r="N21" i="3"/>
  <c r="L21" i="3"/>
  <c r="BM20" i="3"/>
  <c r="BL20" i="3"/>
  <c r="BD20" i="3" s="1"/>
  <c r="BK20" i="3"/>
  <c r="BJ20" i="3"/>
  <c r="AV20" i="3"/>
  <c r="AW20" i="3" s="1"/>
  <c r="AR20" i="3"/>
  <c r="AO20" i="3"/>
  <c r="AM20" i="3"/>
  <c r="AP20" i="3" s="1"/>
  <c r="AK20" i="3"/>
  <c r="AH20" i="3"/>
  <c r="AI20" i="3" s="1"/>
  <c r="AE20" i="3"/>
  <c r="AC20" i="3"/>
  <c r="AA20" i="3"/>
  <c r="Y20" i="3"/>
  <c r="V20" i="3"/>
  <c r="T20" i="3"/>
  <c r="R20" i="3"/>
  <c r="P20" i="3"/>
  <c r="N20" i="3"/>
  <c r="L20" i="3"/>
  <c r="BM19" i="3"/>
  <c r="BL19" i="3"/>
  <c r="BK19" i="3"/>
  <c r="BD19" i="3" s="1"/>
  <c r="BJ19" i="3"/>
  <c r="AV19" i="3"/>
  <c r="AW19" i="3" s="1"/>
  <c r="AR19" i="3"/>
  <c r="AO19" i="3"/>
  <c r="AM19" i="3"/>
  <c r="AK19" i="3"/>
  <c r="AP19" i="3" s="1"/>
  <c r="AH19" i="3"/>
  <c r="AI19" i="3" s="1"/>
  <c r="AE19" i="3"/>
  <c r="AC19" i="3"/>
  <c r="AF19" i="3" s="1"/>
  <c r="AA19" i="3"/>
  <c r="Y19" i="3"/>
  <c r="V19" i="3"/>
  <c r="T19" i="3"/>
  <c r="R19" i="3"/>
  <c r="P19" i="3"/>
  <c r="N19" i="3"/>
  <c r="L19" i="3"/>
  <c r="BM18" i="3"/>
  <c r="BL18" i="3"/>
  <c r="BK18" i="3"/>
  <c r="BD18" i="3" s="1"/>
  <c r="BJ18" i="3"/>
  <c r="AV18" i="3"/>
  <c r="AW18" i="3" s="1"/>
  <c r="AR18" i="3"/>
  <c r="AP18" i="3"/>
  <c r="AO18" i="3"/>
  <c r="AM18" i="3"/>
  <c r="AK18" i="3"/>
  <c r="AI18" i="3"/>
  <c r="AH18" i="3"/>
  <c r="AE18" i="3"/>
  <c r="AC18" i="3"/>
  <c r="AA18" i="3"/>
  <c r="Y18" i="3"/>
  <c r="V18" i="3"/>
  <c r="T18" i="3"/>
  <c r="R18" i="3"/>
  <c r="P18" i="3"/>
  <c r="N18" i="3"/>
  <c r="L18" i="3"/>
  <c r="AF18" i="3" l="1"/>
  <c r="W20" i="3"/>
  <c r="W19" i="3"/>
  <c r="D19" i="3" s="1"/>
  <c r="AF21" i="3"/>
  <c r="D21" i="3" s="1"/>
  <c r="AF20" i="3"/>
  <c r="BD21" i="3"/>
  <c r="BN21" i="3"/>
  <c r="AS21" i="3" s="1"/>
  <c r="AT21" i="3" s="1"/>
  <c r="BE20" i="3"/>
  <c r="AZ20" i="3"/>
  <c r="BN20" i="3"/>
  <c r="AS20" i="3" s="1"/>
  <c r="AT20" i="3" s="1"/>
  <c r="BE19" i="3"/>
  <c r="AZ19" i="3"/>
  <c r="BN19" i="3"/>
  <c r="AS19" i="3" s="1"/>
  <c r="AT19" i="3" s="1"/>
  <c r="W18" i="3"/>
  <c r="D18" i="3"/>
  <c r="BE18" i="3"/>
  <c r="AZ18" i="3"/>
  <c r="BA18" i="3" s="1"/>
  <c r="BO18" i="3" s="1"/>
  <c r="BN18" i="3"/>
  <c r="AS18" i="3" s="1"/>
  <c r="AT18" i="3" s="1"/>
  <c r="E21" i="3" l="1"/>
  <c r="F21" i="3"/>
  <c r="BA19" i="3"/>
  <c r="BO19" i="3" s="1"/>
  <c r="G19" i="3" s="1"/>
  <c r="H19" i="3" s="1"/>
  <c r="I19" i="3" s="1"/>
  <c r="D20" i="3"/>
  <c r="G18" i="3"/>
  <c r="H18" i="3" s="1"/>
  <c r="I18" i="3" s="1"/>
  <c r="BE21" i="3"/>
  <c r="AZ21" i="3" s="1"/>
  <c r="BA21" i="3" s="1"/>
  <c r="BO21" i="3" s="1"/>
  <c r="G21" i="3" s="1"/>
  <c r="H21" i="3" s="1"/>
  <c r="I21" i="3" s="1"/>
  <c r="BA20" i="3"/>
  <c r="BO20" i="3" s="1"/>
  <c r="G20" i="3" s="1"/>
  <c r="H20" i="3" s="1"/>
  <c r="I20" i="3" s="1"/>
  <c r="F19" i="3"/>
  <c r="E19" i="3"/>
  <c r="F18" i="3"/>
  <c r="J18" i="3" s="1"/>
  <c r="E18" i="3"/>
  <c r="J21" i="3" l="1"/>
  <c r="J20" i="3"/>
  <c r="J19" i="3"/>
  <c r="E20" i="3"/>
  <c r="F20" i="3"/>
  <c r="BM17" i="3"/>
  <c r="BN17" i="3" s="1"/>
  <c r="BL17" i="3"/>
  <c r="BD17" i="3" s="1"/>
  <c r="BK17" i="3"/>
  <c r="BJ17" i="3"/>
  <c r="AV17" i="3"/>
  <c r="AW17" i="3" s="1"/>
  <c r="AR17" i="3"/>
  <c r="AS17" i="3" s="1"/>
  <c r="AT17" i="3" s="1"/>
  <c r="AO17" i="3"/>
  <c r="AM17" i="3"/>
  <c r="AP17" i="3" s="1"/>
  <c r="AK17" i="3"/>
  <c r="AH17" i="3"/>
  <c r="AI17" i="3" s="1"/>
  <c r="AE17" i="3"/>
  <c r="AF17" i="3" s="1"/>
  <c r="AC17" i="3"/>
  <c r="AA17" i="3"/>
  <c r="Y17" i="3"/>
  <c r="V17" i="3"/>
  <c r="T17" i="3"/>
  <c r="R17" i="3"/>
  <c r="P17" i="3"/>
  <c r="N17" i="3"/>
  <c r="L17" i="3"/>
  <c r="W17" i="3" l="1"/>
  <c r="D17" i="3" s="1"/>
  <c r="BE17" i="3"/>
  <c r="AZ17" i="3" s="1"/>
  <c r="BM16" i="3"/>
  <c r="BN16" i="3" s="1"/>
  <c r="BL16" i="3"/>
  <c r="BE16" i="3" s="1"/>
  <c r="BK16" i="3"/>
  <c r="BJ16" i="3"/>
  <c r="AW16" i="3"/>
  <c r="AV16" i="3"/>
  <c r="AR16" i="3"/>
  <c r="AS16" i="3" s="1"/>
  <c r="AT16" i="3" s="1"/>
  <c r="AO16" i="3"/>
  <c r="AM16" i="3"/>
  <c r="AK16" i="3"/>
  <c r="AH16" i="3"/>
  <c r="AI16" i="3" s="1"/>
  <c r="AF16" i="3"/>
  <c r="AE16" i="3"/>
  <c r="AC16" i="3"/>
  <c r="AA16" i="3"/>
  <c r="Y16" i="3"/>
  <c r="V16" i="3"/>
  <c r="T16" i="3"/>
  <c r="R16" i="3"/>
  <c r="P16" i="3"/>
  <c r="W16" i="3" s="1"/>
  <c r="N16" i="3"/>
  <c r="L16" i="3"/>
  <c r="F17" i="3" l="1"/>
  <c r="E17" i="3"/>
  <c r="AP16" i="3"/>
  <c r="D16" i="3" s="1"/>
  <c r="BD16" i="3"/>
  <c r="AZ16" i="3" s="1"/>
  <c r="BA17" i="3"/>
  <c r="BO17" i="3" s="1"/>
  <c r="G17" i="3" s="1"/>
  <c r="H17" i="3" s="1"/>
  <c r="I17" i="3" s="1"/>
  <c r="J17" i="3" s="1"/>
  <c r="F16" i="3" l="1"/>
  <c r="E16" i="3"/>
  <c r="BA16" i="3"/>
  <c r="BO16" i="3" s="1"/>
  <c r="G16" i="3" s="1"/>
  <c r="H16" i="3" s="1"/>
  <c r="I16" i="3" s="1"/>
  <c r="J16" i="3" s="1"/>
  <c r="BM15" i="3" l="1"/>
  <c r="BL15" i="3"/>
  <c r="BK15" i="3"/>
  <c r="BD15" i="3" s="1"/>
  <c r="BJ15" i="3"/>
  <c r="AV15" i="3"/>
  <c r="AW15" i="3" s="1"/>
  <c r="AR15" i="3"/>
  <c r="AP15" i="3"/>
  <c r="AO15" i="3"/>
  <c r="AM15" i="3"/>
  <c r="AK15" i="3"/>
  <c r="AI15" i="3"/>
  <c r="AH15" i="3"/>
  <c r="AE15" i="3"/>
  <c r="AC15" i="3"/>
  <c r="AA15" i="3"/>
  <c r="Y15" i="3"/>
  <c r="V15" i="3"/>
  <c r="T15" i="3"/>
  <c r="R15" i="3"/>
  <c r="P15" i="3"/>
  <c r="N15" i="3"/>
  <c r="L15" i="3"/>
  <c r="BM14" i="3"/>
  <c r="BL14" i="3"/>
  <c r="BK14" i="3"/>
  <c r="BE14" i="3" s="1"/>
  <c r="BJ14" i="3"/>
  <c r="BD14" i="3"/>
  <c r="AV14" i="3"/>
  <c r="AW14" i="3" s="1"/>
  <c r="AR14" i="3"/>
  <c r="AO14" i="3"/>
  <c r="AP14" i="3" s="1"/>
  <c r="AM14" i="3"/>
  <c r="AK14" i="3"/>
  <c r="AH14" i="3"/>
  <c r="AI14" i="3" s="1"/>
  <c r="AE14" i="3"/>
  <c r="AC14" i="3"/>
  <c r="AA14" i="3"/>
  <c r="Y14" i="3"/>
  <c r="V14" i="3"/>
  <c r="T14" i="3"/>
  <c r="R14" i="3"/>
  <c r="P14" i="3"/>
  <c r="N14" i="3"/>
  <c r="L14" i="3"/>
  <c r="BM13" i="3"/>
  <c r="BL13" i="3"/>
  <c r="BD13" i="3" s="1"/>
  <c r="BK13" i="3"/>
  <c r="BJ13" i="3"/>
  <c r="AV13" i="3"/>
  <c r="AW13" i="3" s="1"/>
  <c r="AR13" i="3"/>
  <c r="AO13" i="3"/>
  <c r="AM13" i="3"/>
  <c r="AP13" i="3" s="1"/>
  <c r="AK13" i="3"/>
  <c r="AH13" i="3"/>
  <c r="AI13" i="3" s="1"/>
  <c r="AE13" i="3"/>
  <c r="AC13" i="3"/>
  <c r="AA13" i="3"/>
  <c r="Y13" i="3"/>
  <c r="V13" i="3"/>
  <c r="T13" i="3"/>
  <c r="R13" i="3"/>
  <c r="P13" i="3"/>
  <c r="N13" i="3"/>
  <c r="L13" i="3"/>
  <c r="BM11" i="3"/>
  <c r="BL11" i="3"/>
  <c r="BK11" i="3"/>
  <c r="BD11" i="3" s="1"/>
  <c r="BJ11" i="3"/>
  <c r="AV11" i="3"/>
  <c r="AW11" i="3" s="1"/>
  <c r="AR11" i="3"/>
  <c r="AO11" i="3"/>
  <c r="AM11" i="3"/>
  <c r="AK11" i="3"/>
  <c r="AP11" i="3" s="1"/>
  <c r="AH11" i="3"/>
  <c r="AI11" i="3" s="1"/>
  <c r="AE11" i="3"/>
  <c r="AC11" i="3"/>
  <c r="AF11" i="3" s="1"/>
  <c r="AA11" i="3"/>
  <c r="Y11" i="3"/>
  <c r="V11" i="3"/>
  <c r="T11" i="3"/>
  <c r="R11" i="3"/>
  <c r="P11" i="3"/>
  <c r="N11" i="3"/>
  <c r="L11" i="3"/>
  <c r="BM10" i="3"/>
  <c r="BL10" i="3"/>
  <c r="BK10" i="3"/>
  <c r="BJ10" i="3"/>
  <c r="AV10" i="3"/>
  <c r="AW10" i="3" s="1"/>
  <c r="AR10" i="3"/>
  <c r="AO10" i="3"/>
  <c r="AP10" i="3" s="1"/>
  <c r="AM10" i="3"/>
  <c r="AK10" i="3"/>
  <c r="AH10" i="3"/>
  <c r="AI10" i="3" s="1"/>
  <c r="AE10" i="3"/>
  <c r="AC10" i="3"/>
  <c r="AA10" i="3"/>
  <c r="AF10" i="3" s="1"/>
  <c r="Y10" i="3"/>
  <c r="V10" i="3"/>
  <c r="T10" i="3"/>
  <c r="R10" i="3"/>
  <c r="P10" i="3"/>
  <c r="W10" i="3" s="1"/>
  <c r="N10" i="3"/>
  <c r="L10" i="3"/>
  <c r="D10" i="3" l="1"/>
  <c r="AF15" i="3"/>
  <c r="W11" i="3"/>
  <c r="D11" i="3" s="1"/>
  <c r="AF14" i="3"/>
  <c r="W13" i="3"/>
  <c r="AF13" i="3"/>
  <c r="W15" i="3"/>
  <c r="D15" i="3" s="1"/>
  <c r="E15" i="3" s="1"/>
  <c r="F15" i="3"/>
  <c r="BE15" i="3"/>
  <c r="AZ15" i="3"/>
  <c r="BN15" i="3"/>
  <c r="AS15" i="3" s="1"/>
  <c r="AT15" i="3" s="1"/>
  <c r="W14" i="3"/>
  <c r="AZ14" i="3"/>
  <c r="BA14" i="3" s="1"/>
  <c r="BO14" i="3" s="1"/>
  <c r="BN14" i="3"/>
  <c r="AS14" i="3" s="1"/>
  <c r="AT14" i="3" s="1"/>
  <c r="D13" i="3"/>
  <c r="BE13" i="3"/>
  <c r="BN13" i="3"/>
  <c r="AS13" i="3" s="1"/>
  <c r="AT13" i="3" s="1"/>
  <c r="BE11" i="3"/>
  <c r="AZ11" i="3"/>
  <c r="BN11" i="3"/>
  <c r="AS11" i="3" s="1"/>
  <c r="AT11" i="3" s="1"/>
  <c r="E10" i="3"/>
  <c r="F10" i="3"/>
  <c r="BD10" i="3"/>
  <c r="BN10" i="3"/>
  <c r="AS10" i="3" s="1"/>
  <c r="AT10" i="3" s="1"/>
  <c r="BA11" i="3" l="1"/>
  <c r="BO11" i="3" s="1"/>
  <c r="D14" i="3"/>
  <c r="BA15" i="3"/>
  <c r="BO15" i="3" s="1"/>
  <c r="G15" i="3" s="1"/>
  <c r="H15" i="3" s="1"/>
  <c r="I15" i="3" s="1"/>
  <c r="J15" i="3" s="1"/>
  <c r="G11" i="3"/>
  <c r="H11" i="3" s="1"/>
  <c r="I11" i="3" s="1"/>
  <c r="G14" i="3"/>
  <c r="H14" i="3" s="1"/>
  <c r="I14" i="3" s="1"/>
  <c r="F13" i="3"/>
  <c r="E13" i="3"/>
  <c r="AZ13" i="3"/>
  <c r="F11" i="3"/>
  <c r="J11" i="3" s="1"/>
  <c r="E11" i="3"/>
  <c r="BE10" i="3"/>
  <c r="AZ10" i="3" s="1"/>
  <c r="F14" i="3" l="1"/>
  <c r="J14" i="3" s="1"/>
  <c r="E14" i="3"/>
  <c r="BA10" i="3"/>
  <c r="BO10" i="3" s="1"/>
  <c r="G10" i="3" s="1"/>
  <c r="H10" i="3" s="1"/>
  <c r="I10" i="3" s="1"/>
  <c r="J10" i="3" s="1"/>
  <c r="BA13" i="3"/>
  <c r="BO13" i="3" s="1"/>
  <c r="G13" i="3" s="1"/>
  <c r="H13" i="3" s="1"/>
  <c r="I13" i="3" s="1"/>
  <c r="J13" i="3" s="1"/>
  <c r="BM9" i="3" l="1"/>
  <c r="BL9" i="3"/>
  <c r="BK9" i="3"/>
  <c r="BJ9" i="3"/>
  <c r="AV9" i="3"/>
  <c r="AW9" i="3" s="1"/>
  <c r="AR9" i="3"/>
  <c r="AO9" i="3"/>
  <c r="AP9" i="3" s="1"/>
  <c r="AM9" i="3"/>
  <c r="AK9" i="3"/>
  <c r="AH9" i="3"/>
  <c r="AI9" i="3" s="1"/>
  <c r="AE9" i="3"/>
  <c r="AC9" i="3"/>
  <c r="AA9" i="3"/>
  <c r="AF9" i="3" s="1"/>
  <c r="Y9" i="3"/>
  <c r="V9" i="3"/>
  <c r="R9" i="3"/>
  <c r="P9" i="3"/>
  <c r="N9" i="3"/>
  <c r="L9" i="3"/>
  <c r="W9" i="3" l="1"/>
  <c r="D9" i="3"/>
  <c r="BE9" i="3"/>
  <c r="BD9" i="3"/>
  <c r="BN9" i="3"/>
  <c r="AS9" i="3" s="1"/>
  <c r="AT9" i="3" s="1"/>
  <c r="AZ9" i="3" l="1"/>
  <c r="BA9" i="3" s="1"/>
  <c r="BO9" i="3" s="1"/>
  <c r="G9" i="3" s="1"/>
  <c r="H9" i="3" s="1"/>
  <c r="I9" i="3" s="1"/>
  <c r="F9" i="3"/>
  <c r="E9" i="3"/>
  <c r="J9" i="3" l="1"/>
  <c r="BM7" i="3"/>
  <c r="BN7" i="3" s="1"/>
  <c r="BL7" i="3"/>
  <c r="BE7" i="3" s="1"/>
  <c r="BK7" i="3"/>
  <c r="AV7" i="3"/>
  <c r="AW7" i="3" s="1"/>
  <c r="AR7" i="3"/>
  <c r="AO7" i="3"/>
  <c r="AM7" i="3"/>
  <c r="AK7" i="3"/>
  <c r="AH7" i="3"/>
  <c r="AI7" i="3" s="1"/>
  <c r="AE7" i="3"/>
  <c r="AC7" i="3"/>
  <c r="AA7" i="3"/>
  <c r="AF7" i="3" s="1"/>
  <c r="Y7" i="3"/>
  <c r="V7" i="3"/>
  <c r="T7" i="3"/>
  <c r="R7" i="3"/>
  <c r="P7" i="3"/>
  <c r="N7" i="3"/>
  <c r="L7" i="3"/>
  <c r="BD7" i="3" l="1"/>
  <c r="AZ7" i="3" s="1"/>
  <c r="BA7" i="3" s="1"/>
  <c r="AP7" i="3"/>
  <c r="W7" i="3"/>
  <c r="D7" i="3" s="1"/>
  <c r="AS7" i="3"/>
  <c r="AT7" i="3" s="1"/>
  <c r="G7" i="3" s="1"/>
  <c r="H7" i="3" s="1"/>
  <c r="I7" i="3" s="1"/>
  <c r="BO7" i="3"/>
  <c r="F7" i="3" l="1"/>
  <c r="J7" i="3" s="1"/>
  <c r="E7" i="3"/>
  <c r="BM6" i="3" l="1"/>
  <c r="BL6" i="3"/>
  <c r="BK6" i="3"/>
  <c r="BJ6" i="3"/>
  <c r="AV6" i="3"/>
  <c r="AW6" i="3" s="1"/>
  <c r="AR6" i="3"/>
  <c r="AO6" i="3"/>
  <c r="AP6" i="3" s="1"/>
  <c r="AM6" i="3"/>
  <c r="AK6" i="3"/>
  <c r="AH6" i="3"/>
  <c r="AI6" i="3" s="1"/>
  <c r="AE6" i="3"/>
  <c r="AC6" i="3"/>
  <c r="AA6" i="3"/>
  <c r="Y6" i="3"/>
  <c r="V6" i="3"/>
  <c r="T6" i="3"/>
  <c r="R6" i="3"/>
  <c r="P6" i="3"/>
  <c r="W6" i="3" s="1"/>
  <c r="N6" i="3"/>
  <c r="L6" i="3"/>
  <c r="BM5" i="3"/>
  <c r="BL5" i="3"/>
  <c r="BK5" i="3"/>
  <c r="AV5" i="3"/>
  <c r="AW5" i="3" s="1"/>
  <c r="AR5" i="3"/>
  <c r="AO5" i="3"/>
  <c r="AP5" i="3" s="1"/>
  <c r="AM5" i="3"/>
  <c r="AK5" i="3"/>
  <c r="AH5" i="3"/>
  <c r="AI5" i="3" s="1"/>
  <c r="AE5" i="3"/>
  <c r="AC5" i="3"/>
  <c r="AA5" i="3"/>
  <c r="Y5" i="3"/>
  <c r="V5" i="3"/>
  <c r="T5" i="3"/>
  <c r="R5" i="3"/>
  <c r="P5" i="3"/>
  <c r="N5" i="3"/>
  <c r="L5" i="3"/>
  <c r="W5" i="3" l="1"/>
  <c r="D5" i="3" s="1"/>
  <c r="AF5" i="3"/>
  <c r="AF6" i="3"/>
  <c r="D6" i="3" s="1"/>
  <c r="BN6" i="3"/>
  <c r="AS6" i="3" s="1"/>
  <c r="AT6" i="3" s="1"/>
  <c r="BD6" i="3"/>
  <c r="BE6" i="3"/>
  <c r="BD5" i="3"/>
  <c r="BE5" i="3"/>
  <c r="BN5" i="3"/>
  <c r="AS5" i="3" s="1"/>
  <c r="AT5" i="3" s="1"/>
  <c r="E6" i="3" l="1"/>
  <c r="F6" i="3"/>
  <c r="AZ6" i="3"/>
  <c r="AZ5" i="3"/>
  <c r="F5" i="3"/>
  <c r="E5" i="3"/>
  <c r="BA6" i="3" l="1"/>
  <c r="BO6" i="3" s="1"/>
  <c r="G6" i="3" s="1"/>
  <c r="H6" i="3" s="1"/>
  <c r="I6" i="3" s="1"/>
  <c r="J6" i="3" s="1"/>
  <c r="BA5" i="3"/>
  <c r="BO5" i="3" s="1"/>
  <c r="G5" i="3" s="1"/>
  <c r="H5" i="3" s="1"/>
  <c r="I5" i="3" s="1"/>
  <c r="J5" i="3" s="1"/>
  <c r="BM4" i="3" l="1"/>
  <c r="BN4" i="3" s="1"/>
  <c r="BL4" i="3"/>
  <c r="BK4" i="3"/>
  <c r="AV4" i="3"/>
  <c r="AW4" i="3" s="1"/>
  <c r="AR4" i="3"/>
  <c r="AO4" i="3"/>
  <c r="AM4" i="3"/>
  <c r="AK4" i="3"/>
  <c r="AH4" i="3"/>
  <c r="AI4" i="3" s="1"/>
  <c r="AE4" i="3"/>
  <c r="AC4" i="3"/>
  <c r="AF4" i="3" s="1"/>
  <c r="AA4" i="3"/>
  <c r="Y4" i="3"/>
  <c r="V4" i="3"/>
  <c r="T4" i="3"/>
  <c r="R4" i="3"/>
  <c r="P4" i="3"/>
  <c r="N4" i="3"/>
  <c r="L4" i="3"/>
  <c r="BM3" i="3"/>
  <c r="BL3" i="3"/>
  <c r="BK3" i="3"/>
  <c r="AV3" i="3"/>
  <c r="AW3" i="3" s="1"/>
  <c r="AR3" i="3"/>
  <c r="AO3" i="3"/>
  <c r="AM3" i="3"/>
  <c r="AK3" i="3"/>
  <c r="AP3" i="3" s="1"/>
  <c r="AH3" i="3"/>
  <c r="AI3" i="3" s="1"/>
  <c r="AE3" i="3"/>
  <c r="AC3" i="3"/>
  <c r="AF3" i="3" s="1"/>
  <c r="AA3" i="3"/>
  <c r="Y3" i="3"/>
  <c r="V3" i="3"/>
  <c r="T3" i="3"/>
  <c r="R3" i="3"/>
  <c r="P3" i="3"/>
  <c r="N3" i="3"/>
  <c r="L3" i="3"/>
  <c r="AP4" i="3" l="1"/>
  <c r="W3" i="3"/>
  <c r="D3" i="3" s="1"/>
  <c r="W4" i="3"/>
  <c r="D4" i="3" s="1"/>
  <c r="AS4" i="3"/>
  <c r="AT4" i="3" s="1"/>
  <c r="BD4" i="3"/>
  <c r="BE4" i="3"/>
  <c r="BD3" i="3"/>
  <c r="BE3" i="3" s="1"/>
  <c r="BN3" i="3"/>
  <c r="AS3" i="3" s="1"/>
  <c r="AT3" i="3" s="1"/>
  <c r="E3" i="3" l="1"/>
  <c r="F3" i="3"/>
  <c r="E4" i="3"/>
  <c r="F4" i="3"/>
  <c r="AZ4" i="3"/>
  <c r="BA4" i="3" s="1"/>
  <c r="AZ3" i="3"/>
  <c r="BA3" i="3"/>
  <c r="BO4" i="3" l="1"/>
  <c r="G4" i="3" s="1"/>
  <c r="H4" i="3" s="1"/>
  <c r="I4" i="3" s="1"/>
  <c r="J4" i="3" s="1"/>
  <c r="BO3" i="3"/>
  <c r="G3" i="3" s="1"/>
  <c r="H3" i="3" s="1"/>
  <c r="I3" i="3" s="1"/>
  <c r="J3" i="3" s="1"/>
  <c r="BM12" i="3" l="1"/>
  <c r="BN12" i="3" s="1"/>
  <c r="BK12" i="3"/>
  <c r="BL12" i="3"/>
  <c r="BM8" i="3"/>
  <c r="BN8" i="3" s="1"/>
  <c r="AR8" i="3"/>
  <c r="BK8" i="3"/>
  <c r="BL8" i="3"/>
  <c r="AR12" i="3"/>
  <c r="AV8" i="3"/>
  <c r="AW8" i="3" s="1"/>
  <c r="AO12" i="3"/>
  <c r="BJ12" i="3"/>
  <c r="AW12" i="3"/>
  <c r="AK12" i="3"/>
  <c r="AM12" i="3"/>
  <c r="AH12" i="3"/>
  <c r="AI12" i="3" s="1"/>
  <c r="AA12" i="3"/>
  <c r="AC12" i="3"/>
  <c r="AE12" i="3"/>
  <c r="Y12" i="3"/>
  <c r="P12" i="3"/>
  <c r="R12" i="3"/>
  <c r="T12" i="3"/>
  <c r="V12" i="3"/>
  <c r="N12" i="3"/>
  <c r="L12" i="3"/>
  <c r="AO8" i="3"/>
  <c r="AK8" i="3"/>
  <c r="AM8" i="3"/>
  <c r="AH8" i="3"/>
  <c r="AI8" i="3" s="1"/>
  <c r="AA8" i="3"/>
  <c r="AC8" i="3"/>
  <c r="AE8" i="3"/>
  <c r="Y8" i="3"/>
  <c r="P8" i="3"/>
  <c r="R8" i="3"/>
  <c r="T8" i="3"/>
  <c r="V8" i="3"/>
  <c r="N8" i="3"/>
  <c r="L8" i="3"/>
  <c r="AF8" i="3" l="1"/>
  <c r="AP12" i="3"/>
  <c r="AP8" i="3"/>
  <c r="AF12" i="3"/>
  <c r="W12" i="3"/>
  <c r="BD8" i="3"/>
  <c r="AS12" i="3"/>
  <c r="AT12" i="3" s="1"/>
  <c r="AS8" i="3"/>
  <c r="AT8" i="3" s="1"/>
  <c r="W8" i="3"/>
  <c r="BD12" i="3"/>
  <c r="BE12" i="3"/>
  <c r="BE8" i="3"/>
  <c r="D8" i="3" l="1"/>
  <c r="E8" i="3" s="1"/>
  <c r="D12" i="3"/>
  <c r="F12" i="3" s="1"/>
  <c r="AZ12" i="3"/>
  <c r="BA12" i="3" s="1"/>
  <c r="AZ8" i="3"/>
  <c r="BA8" i="3" s="1"/>
  <c r="BO8" i="3" s="1"/>
  <c r="G8" i="3" s="1"/>
  <c r="H8" i="3" s="1"/>
  <c r="I8" i="3" s="1"/>
  <c r="F8" i="3" l="1"/>
  <c r="J8" i="3" s="1"/>
  <c r="E12" i="3"/>
  <c r="BO12" i="3"/>
  <c r="G12" i="3" s="1"/>
  <c r="H12" i="3" s="1"/>
  <c r="I12" i="3" s="1"/>
  <c r="J12" i="3" s="1"/>
</calcChain>
</file>

<file path=xl/sharedStrings.xml><?xml version="1.0" encoding="utf-8"?>
<sst xmlns="http://schemas.openxmlformats.org/spreadsheetml/2006/main" count="264" uniqueCount="89">
  <si>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</si>
  <si>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</si>
  <si>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</si>
  <si>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</si>
  <si>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</si>
  <si>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</si>
  <si>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</si>
  <si>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</si>
  <si>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</si>
  <si>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</si>
  <si>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</si>
  <si>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</si>
  <si>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</si>
  <si>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</si>
  <si>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</si>
  <si>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</si>
  <si>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</si>
  <si>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</si>
  <si>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</si>
  <si>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</si>
  <si>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</si>
  <si>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</si>
  <si>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</si>
  <si>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</si>
  <si>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</si>
  <si>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</si>
  <si>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</si>
  <si>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</si>
  <si>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</si>
  <si>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</si>
  <si>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</si>
  <si>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</si>
  <si>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</si>
  <si>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</si>
  <si>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</si>
  <si>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</si>
  <si>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</si>
  <si>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</si>
  <si>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</si>
  <si>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</si>
  <si>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</si>
  <si>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</si>
  <si>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</si>
  <si>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</si>
  <si>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</si>
  <si>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</si>
  <si>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</si>
  <si>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</si>
  <si>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ΑΛΒΑΝΟΣ</t>
  </si>
  <si>
    <t>ΔΗΜΗΤΡΙΟΣ</t>
  </si>
  <si>
    <t>ΓΕΩΡΓΙΑΔΟΥ</t>
  </si>
  <si>
    <t>ΚΥΡΙΑΚΗ</t>
  </si>
  <si>
    <t>ΔΟΥΡΔΑΣ</t>
  </si>
  <si>
    <t>ΑΝΑΣΤΑΣΙΟΣ</t>
  </si>
  <si>
    <t>ΖΥΓΟΥΡΗΣ</t>
  </si>
  <si>
    <t>ΦΩΤΙΟΣ</t>
  </si>
  <si>
    <t>Φθίνουσα Κατάταξη των υποψηφίων για την Προκήρυξη πλήρωσης θέσεων ευθύνης της  Γενικής
Διεύθυνσης Δημόσιας Υγείας και Κοινωνικής Μέριμνας  της Περιφέρειας Δυτικής Μακεδονίας κατ΄ εφαρμογή των
διατάξεων των άρθρων 84-86 του Υ.Κ. (ν. 3528/2007), όπως ισχύει
Γενική Διεύθυνση Δημόσιας Υγείας και Κοινωνικής Μέριμνας</t>
  </si>
  <si>
    <t xml:space="preserve">ΗΛΙΑΔΗΣ </t>
  </si>
  <si>
    <t>ΣΩΚΡΑΤΗΣ</t>
  </si>
  <si>
    <t>ΚΑΣΚΑΜΑΝΙΔΟΥ</t>
  </si>
  <si>
    <t>ΑΝΑΣΤΑΣΙΑ</t>
  </si>
  <si>
    <t>ΚΟΥΡΙΑΣ</t>
  </si>
  <si>
    <t xml:space="preserve">ΕΥΑΓΓΕΛΟΣ </t>
  </si>
  <si>
    <t xml:space="preserve">ΚΩΤΟΥΛΑΣ </t>
  </si>
  <si>
    <t>ΒΑΣΙΛΕΙΟΣ</t>
  </si>
  <si>
    <t xml:space="preserve">ΜΑΥΡΟΜΑΤΙΔΗΣ </t>
  </si>
  <si>
    <t xml:space="preserve">ΜΠΑΛΙΑΜΗ </t>
  </si>
  <si>
    <t>ΚΩΝΣΤΑΝΤΙΝΑ</t>
  </si>
  <si>
    <t>ΜΠΙΜΠΙΤΣΟΣ</t>
  </si>
  <si>
    <t>ΧΡΗΣΤΟΣ</t>
  </si>
  <si>
    <t>ΜΥΡΓΙΩΤΗ</t>
  </si>
  <si>
    <t>ΜΑΓΔΑΛΗΝΗ</t>
  </si>
  <si>
    <t>ΠΑΠΑΣΤΟΛΟΠΟΥΛΟΥ</t>
  </si>
  <si>
    <t>ΒΑΣΟΥΛΑ</t>
  </si>
  <si>
    <t>ΡΟΖΟΣ</t>
  </si>
  <si>
    <t>ΓΕΩΡΓΙΟΣ</t>
  </si>
  <si>
    <t>ΣΑΛΑΤΑΣ</t>
  </si>
  <si>
    <t>ΒΛΑΣΙΟΣ</t>
  </si>
  <si>
    <t>ΣΥΛΛΙΡΗΣ</t>
  </si>
  <si>
    <t>ΝΙΚΟΛΑΟΣ</t>
  </si>
  <si>
    <t>ΤΣΙΑΛΤΑ</t>
  </si>
  <si>
    <t>ΧΑΡΙΚΛΕΙΑ</t>
  </si>
  <si>
    <t>ΤΣΟΜΠΑΡΤΖΙΔΗΣ</t>
  </si>
  <si>
    <t>ΘΕΟΛΟΓΟΣ</t>
  </si>
  <si>
    <t>ΤΣΩΚΡΗ</t>
  </si>
  <si>
    <t>ΚΛΕΟΠΑΤΡΑ</t>
  </si>
  <si>
    <t xml:space="preserve">ΥΨΗΛΑΝΤΗΣ </t>
  </si>
  <si>
    <t>ΚΩΝΣΤΑΝΤΙΝΟΣ</t>
  </si>
  <si>
    <t>ΤΣΟΡΜΠΑΤΖΙΔΗΣ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</si>
</sst>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0.000"/>
    <numFmt numFmtId="165" formatCode="0.000;[Red]0.000"/>
  </numFmts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sz val="11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/>
    <xf numFmtId="164" fontId="2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1" xfId="0" applyBorder="1"/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4" fillId="0" borderId="1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3" borderId="2" xfId="0" applyFont="1" applyFill="1" applyBorder="1"/>
    <xf numFmtId="0" fontId="2" fillId="3" borderId="1" xfId="0" applyFont="1" applyFill="1" applyBorder="1"/>
    <xf numFmtId="0" fontId="2" fillId="3" borderId="3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0" xfId="1" applyFont="1" applyAlignment="1">
      <alignment wrapText="1"/>
    </xf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 wrapText="1"/>
    </xf>
  </cellXfs>
  <cellStyles count="2">
    <cellStyle name="Κανονικό" xfId="0" builtinId="0"/>
    <cellStyle name="Κόμμα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22"/>
  <sheetViews>
    <sheetView zoomScaleNormal="100" workbookViewId="0">
      <pane ySplit="2" topLeftCell="A3" activePane="bottomLeft" state="frozen"/>
      <selection pane="bottomLeft" sqref="A1:T1"/>
    </sheetView>
  </sheetViews>
  <sheetFormatPr defaultRowHeight="15" x14ac:dyDescent="0.25"/>
  <cols>
    <col min="2" max="2" width="22.140625" bestFit="1" customWidth="1"/>
    <col min="3" max="3" width="15" customWidth="1"/>
    <col min="4" max="6" width="9.140625" customWidth="1"/>
    <col min="7" max="7" width="7.85546875" customWidth="1"/>
    <col min="8" max="8" width="8.5703125" customWidth="1"/>
    <col min="9" max="9" width="9.140625" customWidth="1"/>
    <col min="10" max="10" width="13.7109375" customWidth="1"/>
    <col min="11" max="11" width="8.85546875" style="29"/>
    <col min="12" max="12" width="9.140625" customWidth="1"/>
    <col min="13" max="13" width="8.85546875" style="29"/>
    <col min="14" max="14" width="9.140625" customWidth="1"/>
    <col min="15" max="15" width="8.85546875" style="29"/>
    <col min="16" max="16" width="7.42578125" customWidth="1"/>
    <col min="17" max="17" width="6.85546875" style="29" customWidth="1"/>
    <col min="18" max="18" width="8.42578125" customWidth="1"/>
    <col min="19" max="19" width="7.85546875" style="29" customWidth="1"/>
    <col min="20" max="20" width="8.7109375" customWidth="1"/>
    <col min="21" max="21" width="8.140625" style="29" customWidth="1"/>
    <col min="22" max="22" width="7.7109375" customWidth="1"/>
    <col min="23" max="23" width="9.140625" customWidth="1"/>
    <col min="24" max="24" width="8.85546875" style="29"/>
    <col min="25" max="25" width="9.140625" customWidth="1"/>
    <col min="26" max="26" width="8.85546875" style="29"/>
    <col min="27" max="27" width="9.140625" customWidth="1"/>
    <col min="28" max="28" width="8.85546875" style="29"/>
    <col min="29" max="29" width="9.140625" customWidth="1"/>
    <col min="30" max="30" width="7.42578125" style="29" customWidth="1"/>
    <col min="31" max="31" width="6.28515625" customWidth="1"/>
    <col min="32" max="32" width="9.140625" customWidth="1"/>
    <col min="33" max="33" width="8.85546875" style="29"/>
    <col min="34" max="35" width="9.140625" customWidth="1"/>
    <col min="36" max="36" width="8.85546875" style="29"/>
    <col min="37" max="37" width="9.140625" customWidth="1"/>
    <col min="38" max="38" width="8.85546875" style="29"/>
    <col min="39" max="39" width="9.140625" customWidth="1"/>
    <col min="40" max="40" width="8.85546875" style="29"/>
    <col min="41" max="42" width="9.140625" customWidth="1"/>
    <col min="43" max="43" width="12.140625" style="29" customWidth="1"/>
    <col min="44" max="44" width="12.140625" customWidth="1"/>
    <col min="45" max="45" width="15.140625" bestFit="1" customWidth="1"/>
    <col min="46" max="46" width="11.140625" customWidth="1"/>
    <col min="47" max="47" width="9.140625" style="29" customWidth="1"/>
    <col min="48" max="48" width="9.140625" customWidth="1"/>
    <col min="49" max="49" width="13.7109375" customWidth="1"/>
    <col min="50" max="50" width="10.28515625" style="29" bestFit="1" customWidth="1"/>
    <col min="51" max="51" width="11.42578125" style="29" bestFit="1" customWidth="1"/>
    <col min="52" max="53" width="11.42578125" style="25" customWidth="1"/>
    <col min="54" max="54" width="12.28515625" style="29" customWidth="1"/>
    <col min="55" max="55" width="14" style="29" customWidth="1"/>
    <col min="56" max="57" width="9.28515625" style="25" customWidth="1"/>
    <col min="58" max="58" width="11.5703125" style="29" bestFit="1" customWidth="1"/>
    <col min="59" max="59" width="14.42578125" style="29" customWidth="1"/>
    <col min="60" max="60" width="13.85546875" hidden="1" customWidth="1"/>
    <col min="61" max="61" width="17" hidden="1" customWidth="1"/>
    <col min="62" max="62" width="20.85546875" hidden="1" customWidth="1"/>
    <col min="63" max="64" width="10.85546875" customWidth="1"/>
    <col min="65" max="65" width="16.28515625" customWidth="1"/>
    <col min="66" max="66" width="10.5703125" customWidth="1"/>
    <col min="67" max="67" width="20.85546875" customWidth="1"/>
    <col min="68" max="68" width="17.7109375" customWidth="1"/>
  </cols>
  <sheetData>
    <row r="1" spans="1:68" s="9" customFormat="1" ht="82.5" customHeight="1" x14ac:dyDescent="0.3">
      <c r="A1" s="41" t="s">
        <v>56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  <c r="U1" s="32"/>
      <c r="V1" s="33"/>
      <c r="W1" s="15"/>
      <c r="X1" s="32"/>
      <c r="Y1" s="33"/>
      <c r="Z1" s="32"/>
      <c r="AA1" s="33"/>
      <c r="AB1" s="32"/>
      <c r="AC1" s="33"/>
      <c r="AD1" s="32"/>
      <c r="AE1" s="33"/>
      <c r="AF1" s="15"/>
      <c r="AG1" s="34"/>
      <c r="AH1" s="35"/>
      <c r="AI1" s="18"/>
      <c r="AJ1" s="34"/>
      <c r="AK1" s="35"/>
      <c r="AL1" s="34"/>
      <c r="AM1" s="35"/>
      <c r="AN1" s="34"/>
      <c r="AO1" s="35"/>
      <c r="AP1" s="18"/>
      <c r="AQ1" s="30"/>
      <c r="AR1" s="18"/>
      <c r="AS1" s="18"/>
      <c r="AT1" s="34"/>
      <c r="AU1" s="32"/>
      <c r="AV1" s="33"/>
      <c r="AW1" s="15"/>
      <c r="AX1" s="31"/>
      <c r="AY1" s="31"/>
      <c r="AZ1" s="21"/>
      <c r="BA1" s="21"/>
      <c r="BB1" s="31"/>
      <c r="BC1" s="31"/>
      <c r="BD1" s="21"/>
      <c r="BE1" s="21"/>
      <c r="BF1" s="31"/>
      <c r="BG1" s="31"/>
      <c r="BH1" s="21"/>
      <c r="BI1" s="21"/>
      <c r="BJ1" s="21"/>
      <c r="BK1" s="21"/>
      <c r="BL1" s="21"/>
      <c r="BM1" s="21"/>
      <c r="BN1" s="21"/>
      <c r="BO1" s="21"/>
      <c r="BP1" s="22"/>
    </row>
    <row r="2" spans="1:68" s="9" customFormat="1" ht="82.5" customHeight="1" x14ac:dyDescent="0.3">
      <c r="A2" s="5" t="s">
        <v>0</v>
      </c>
      <c r="B2" s="6" t="s">
        <v>16</v>
      </c>
      <c r="C2" s="6" t="s">
        <v>17</v>
      </c>
      <c r="D2" s="6" t="s">
        <v>1</v>
      </c>
      <c r="E2" s="6"/>
      <c r="F2" s="6"/>
      <c r="G2" s="6" t="s">
        <v>2</v>
      </c>
      <c r="H2" s="6"/>
      <c r="I2" s="7"/>
      <c r="J2" s="8" t="s">
        <v>3</v>
      </c>
      <c r="K2" s="41" t="s">
        <v>4</v>
      </c>
      <c r="L2" s="42"/>
      <c r="M2" s="41" t="s">
        <v>5</v>
      </c>
      <c r="N2" s="42"/>
      <c r="O2" s="41" t="s">
        <v>7</v>
      </c>
      <c r="P2" s="42"/>
      <c r="Q2" s="41" t="s">
        <v>21</v>
      </c>
      <c r="R2" s="42"/>
      <c r="S2" s="41" t="s">
        <v>18</v>
      </c>
      <c r="T2" s="42"/>
      <c r="U2" s="41" t="s">
        <v>19</v>
      </c>
      <c r="V2" s="42"/>
      <c r="W2" s="15" t="s">
        <v>20</v>
      </c>
      <c r="X2" s="41" t="s">
        <v>8</v>
      </c>
      <c r="Y2" s="42"/>
      <c r="Z2" s="41" t="s">
        <v>6</v>
      </c>
      <c r="AA2" s="42"/>
      <c r="AB2" s="41" t="s">
        <v>22</v>
      </c>
      <c r="AC2" s="42"/>
      <c r="AD2" s="41" t="s">
        <v>23</v>
      </c>
      <c r="AE2" s="42"/>
      <c r="AF2" s="15" t="s">
        <v>24</v>
      </c>
      <c r="AG2" s="39" t="s">
        <v>13</v>
      </c>
      <c r="AH2" s="40"/>
      <c r="AI2" s="18" t="s">
        <v>14</v>
      </c>
      <c r="AJ2" s="39" t="s">
        <v>9</v>
      </c>
      <c r="AK2" s="40"/>
      <c r="AL2" s="39" t="s">
        <v>10</v>
      </c>
      <c r="AM2" s="40"/>
      <c r="AN2" s="39" t="s">
        <v>11</v>
      </c>
      <c r="AO2" s="40"/>
      <c r="AP2" s="18" t="s">
        <v>12</v>
      </c>
      <c r="AQ2" s="30" t="s">
        <v>25</v>
      </c>
      <c r="AR2" s="18" t="s">
        <v>37</v>
      </c>
      <c r="AS2" s="18" t="s">
        <v>41</v>
      </c>
      <c r="AT2" s="24" t="s">
        <v>36</v>
      </c>
      <c r="AU2" s="41" t="s">
        <v>26</v>
      </c>
      <c r="AV2" s="42"/>
      <c r="AW2" s="15" t="s">
        <v>15</v>
      </c>
      <c r="AX2" s="31" t="s">
        <v>27</v>
      </c>
      <c r="AY2" s="31" t="s">
        <v>28</v>
      </c>
      <c r="AZ2" s="21" t="s">
        <v>42</v>
      </c>
      <c r="BA2" s="21" t="s">
        <v>43</v>
      </c>
      <c r="BB2" s="31" t="s">
        <v>29</v>
      </c>
      <c r="BC2" s="31" t="s">
        <v>30</v>
      </c>
      <c r="BD2" s="21" t="s">
        <v>44</v>
      </c>
      <c r="BE2" s="21" t="s">
        <v>45</v>
      </c>
      <c r="BF2" s="31" t="s">
        <v>31</v>
      </c>
      <c r="BG2" s="31" t="s">
        <v>32</v>
      </c>
      <c r="BH2" s="21" t="s">
        <v>33</v>
      </c>
      <c r="BI2" s="21" t="s">
        <v>34</v>
      </c>
      <c r="BJ2" s="21" t="s">
        <v>35</v>
      </c>
      <c r="BK2" s="21" t="s">
        <v>46</v>
      </c>
      <c r="BL2" s="21" t="s">
        <v>47</v>
      </c>
      <c r="BM2" s="21" t="s">
        <v>38</v>
      </c>
      <c r="BN2" s="21" t="s">
        <v>39</v>
      </c>
      <c r="BO2" s="21" t="s">
        <v>40</v>
      </c>
      <c r="BP2" s="22"/>
    </row>
    <row r="3" spans="1:68" s="9" customFormat="1" ht="16.5" x14ac:dyDescent="0.3">
      <c r="A3" s="4">
        <v>1</v>
      </c>
      <c r="B3" s="3" t="s">
        <v>48</v>
      </c>
      <c r="C3" s="3" t="s">
        <v>49</v>
      </c>
      <c r="D3" s="2">
        <f t="shared" ref="D3:D4" si="0">IF((L3+N3+W3+Y3+AF3+AI3+AP3)&gt;1000,1000,L3+N3+W3+Y3+AF3+AI3+AP3)</f>
        <v>320</v>
      </c>
      <c r="E3" s="2">
        <f t="shared" ref="E3:E4" si="1">IF(D3&gt;1000,1000,D3)</f>
        <v>320</v>
      </c>
      <c r="F3" s="2">
        <f t="shared" ref="F3:F4" si="2">D3*33%</f>
        <v>105.60000000000001</v>
      </c>
      <c r="G3" s="2">
        <f t="shared" ref="G3:G4" si="3">AT3+AV3+BO3</f>
        <v>801.59999999999991</v>
      </c>
      <c r="H3" s="2">
        <f t="shared" ref="H3:H4" si="4">IF(G3&gt;1000,1000,G3)</f>
        <v>801.59999999999991</v>
      </c>
      <c r="I3" s="10">
        <f t="shared" ref="I3:I4" si="5">H3*33%</f>
        <v>264.52799999999996</v>
      </c>
      <c r="J3" s="11">
        <f t="shared" ref="J3:J4" si="6">F3+I3</f>
        <v>370.12799999999999</v>
      </c>
      <c r="K3" s="26">
        <v>1</v>
      </c>
      <c r="L3" s="2">
        <f t="shared" ref="L3:L4" si="7">K3*100</f>
        <v>100</v>
      </c>
      <c r="M3" s="27">
        <v>0</v>
      </c>
      <c r="N3" s="2">
        <f t="shared" ref="N3:N4" si="8">M3*30</f>
        <v>0</v>
      </c>
      <c r="O3" s="27">
        <v>1</v>
      </c>
      <c r="P3" s="2">
        <f t="shared" ref="P3:P4" si="9">O3*200</f>
        <v>200</v>
      </c>
      <c r="Q3" s="27">
        <v>0</v>
      </c>
      <c r="R3" s="2">
        <f>Q3*70</f>
        <v>0</v>
      </c>
      <c r="S3" s="27">
        <v>0</v>
      </c>
      <c r="T3" s="2">
        <f>S3*150</f>
        <v>0</v>
      </c>
      <c r="U3" s="27">
        <v>0</v>
      </c>
      <c r="V3" s="2">
        <f>IF(U3&gt;0,50,U3)</f>
        <v>0</v>
      </c>
      <c r="W3" s="2">
        <f>IF((P3+R3+T3+V3)&gt;250,250,P3+R3+T3+V3)</f>
        <v>200</v>
      </c>
      <c r="X3" s="27">
        <v>0</v>
      </c>
      <c r="Y3" s="2">
        <f>X3*275</f>
        <v>0</v>
      </c>
      <c r="Z3" s="27">
        <v>0</v>
      </c>
      <c r="AA3" s="2">
        <f>Z3*350</f>
        <v>0</v>
      </c>
      <c r="AB3" s="27">
        <v>0</v>
      </c>
      <c r="AC3" s="2">
        <f>AB3*100</f>
        <v>0</v>
      </c>
      <c r="AD3" s="27">
        <v>0</v>
      </c>
      <c r="AE3" s="2">
        <f>IF(AD3&gt;0,70,AD3)</f>
        <v>0</v>
      </c>
      <c r="AF3" s="2">
        <f>IF((AA3+AC3+AE3)&gt;420,420,AA3+AC3+AE3)</f>
        <v>0</v>
      </c>
      <c r="AG3" s="27">
        <v>4</v>
      </c>
      <c r="AH3" s="2">
        <f>AG3*5</f>
        <v>20</v>
      </c>
      <c r="AI3" s="2">
        <f>IF(AH3&gt;20,20,AH3)</f>
        <v>20</v>
      </c>
      <c r="AJ3" s="27">
        <v>0</v>
      </c>
      <c r="AK3" s="2">
        <f>AJ3*50</f>
        <v>0</v>
      </c>
      <c r="AL3" s="27">
        <v>0</v>
      </c>
      <c r="AM3" s="2">
        <f t="shared" ref="AM3:AM4" si="10">AL3*30</f>
        <v>0</v>
      </c>
      <c r="AN3" s="27">
        <v>0</v>
      </c>
      <c r="AO3" s="2">
        <f t="shared" ref="AO3:AO4" si="11">AN3*10</f>
        <v>0</v>
      </c>
      <c r="AP3" s="2">
        <f t="shared" ref="AP3:AP4" si="12">IF((AK3+AM3+AO3)&gt;100,100,AK3+AM3+AO3)</f>
        <v>0</v>
      </c>
      <c r="AQ3" s="27">
        <v>380</v>
      </c>
      <c r="AR3" s="2">
        <f>IF(AQ3&gt;396,396,AQ3)</f>
        <v>380</v>
      </c>
      <c r="AS3" s="2">
        <f t="shared" ref="AS3:AS4" si="13">AR3-BN3</f>
        <v>260</v>
      </c>
      <c r="AT3" s="2">
        <f>AS3*1.5</f>
        <v>390</v>
      </c>
      <c r="AU3" s="27">
        <v>0</v>
      </c>
      <c r="AV3" s="2">
        <f>AU3*1</f>
        <v>0</v>
      </c>
      <c r="AW3" s="2">
        <f>IF(AV3&gt;84,84,AV3)</f>
        <v>0</v>
      </c>
      <c r="AX3" s="27">
        <v>0</v>
      </c>
      <c r="AY3" s="27">
        <v>0</v>
      </c>
      <c r="AZ3" s="3">
        <f>IF(BK3+BL3+BD3+BE3+AX3&lt;120,AX3,120-BK3-BL3-BD3-BE3)</f>
        <v>0</v>
      </c>
      <c r="BA3" s="3">
        <f>IF(BK3+BL3+BD3+BE3+AZ3+AY3&lt;120,AY3,120-BK3-BL3-BD3-BE3-AZ3)</f>
        <v>0</v>
      </c>
      <c r="BB3" s="27">
        <v>6</v>
      </c>
      <c r="BC3" s="27">
        <v>147</v>
      </c>
      <c r="BD3" s="3">
        <f>IF(BK3+BL3+BB3&lt;120,BB3,120-BK3-BL3)</f>
        <v>6</v>
      </c>
      <c r="BE3" s="3">
        <f>IF(BK3+BL3+BB3+BC3&lt;120,BC3,120-BK3-BL3-BD3)</f>
        <v>114</v>
      </c>
      <c r="BF3" s="27">
        <v>0</v>
      </c>
      <c r="BG3" s="27">
        <v>0</v>
      </c>
      <c r="BH3" s="2"/>
      <c r="BI3" s="2"/>
      <c r="BJ3" s="2"/>
      <c r="BK3" s="2">
        <f>IF(BF3&lt;120,BF3,120)</f>
        <v>0</v>
      </c>
      <c r="BL3" s="2">
        <f>IF(BF3+BG3&lt;120,BG3,120-BF3-BG3)</f>
        <v>0</v>
      </c>
      <c r="BM3" s="2">
        <f>AX3+AY3+BB3+BC3+BF3+BG3</f>
        <v>153</v>
      </c>
      <c r="BN3" s="2">
        <f>IF(BM3&gt;120,120,BM3)</f>
        <v>120</v>
      </c>
      <c r="BO3" s="2">
        <f>IF(AY3+BC3+BG3&lt;BM3/2,(BK3+BL3)*5.5+(BD3+BE3)*4+(AZ3+BA3)*3,BK3*5.5+BL3*5.5*0.85+BD3*4+BE3*4*0.85+AZ3*3+BA3*3*0.85)</f>
        <v>411.59999999999997</v>
      </c>
      <c r="BP3" s="22"/>
    </row>
    <row r="4" spans="1:68" s="9" customFormat="1" ht="16.5" x14ac:dyDescent="0.3">
      <c r="A4" s="4">
        <v>2</v>
      </c>
      <c r="B4" s="3" t="s">
        <v>50</v>
      </c>
      <c r="C4" s="3" t="s">
        <v>51</v>
      </c>
      <c r="D4" s="2">
        <f t="shared" si="0"/>
        <v>320</v>
      </c>
      <c r="E4" s="2">
        <f t="shared" si="1"/>
        <v>320</v>
      </c>
      <c r="F4" s="2">
        <f t="shared" si="2"/>
        <v>105.60000000000001</v>
      </c>
      <c r="G4" s="2">
        <f t="shared" si="3"/>
        <v>440.55</v>
      </c>
      <c r="H4" s="2">
        <f t="shared" si="4"/>
        <v>440.55</v>
      </c>
      <c r="I4" s="10">
        <f t="shared" si="5"/>
        <v>145.38150000000002</v>
      </c>
      <c r="J4" s="11">
        <f t="shared" si="6"/>
        <v>250.98150000000004</v>
      </c>
      <c r="K4" s="26">
        <v>1</v>
      </c>
      <c r="L4" s="2">
        <f t="shared" si="7"/>
        <v>100</v>
      </c>
      <c r="M4" s="27">
        <v>0</v>
      </c>
      <c r="N4" s="2">
        <f t="shared" si="8"/>
        <v>0</v>
      </c>
      <c r="O4" s="27">
        <v>1</v>
      </c>
      <c r="P4" s="2">
        <f t="shared" si="9"/>
        <v>200</v>
      </c>
      <c r="Q4" s="27">
        <v>0</v>
      </c>
      <c r="R4" s="2">
        <f>Q4*70</f>
        <v>0</v>
      </c>
      <c r="S4" s="27">
        <v>0</v>
      </c>
      <c r="T4" s="2">
        <f>S4*150</f>
        <v>0</v>
      </c>
      <c r="U4" s="27">
        <v>0</v>
      </c>
      <c r="V4" s="2">
        <f>IF(U4&gt;0,50,U4)</f>
        <v>0</v>
      </c>
      <c r="W4" s="2">
        <f>IF((P4+R4+T4+V4)&gt;250,250,P4+R4+T4+V4)</f>
        <v>200</v>
      </c>
      <c r="X4" s="27">
        <v>0</v>
      </c>
      <c r="Y4" s="2">
        <f>X4*275</f>
        <v>0</v>
      </c>
      <c r="Z4" s="27">
        <v>0</v>
      </c>
      <c r="AA4" s="2">
        <f>Z4*350</f>
        <v>0</v>
      </c>
      <c r="AB4" s="27">
        <v>0</v>
      </c>
      <c r="AC4" s="2">
        <f>AB4*100</f>
        <v>0</v>
      </c>
      <c r="AD4" s="27">
        <v>0</v>
      </c>
      <c r="AE4" s="2">
        <f>IF(AD4&gt;0,70,AD4)</f>
        <v>0</v>
      </c>
      <c r="AF4" s="2">
        <f>IF((AA4+AC4+AE4)&gt;420,420,AA4+AC4+AE4)</f>
        <v>0</v>
      </c>
      <c r="AG4" s="27">
        <v>2</v>
      </c>
      <c r="AH4" s="2">
        <f>AG4*5</f>
        <v>10</v>
      </c>
      <c r="AI4" s="2">
        <f>IF(AH4&gt;20,20,AH4)</f>
        <v>10</v>
      </c>
      <c r="AJ4" s="27">
        <v>0</v>
      </c>
      <c r="AK4" s="2">
        <f>AJ4*50</f>
        <v>0</v>
      </c>
      <c r="AL4" s="27">
        <v>0</v>
      </c>
      <c r="AM4" s="2">
        <f t="shared" si="10"/>
        <v>0</v>
      </c>
      <c r="AN4" s="27">
        <v>1</v>
      </c>
      <c r="AO4" s="2">
        <f t="shared" si="11"/>
        <v>10</v>
      </c>
      <c r="AP4" s="2">
        <f t="shared" si="12"/>
        <v>10</v>
      </c>
      <c r="AQ4" s="27">
        <v>259</v>
      </c>
      <c r="AR4" s="2">
        <f>IF(AQ4&gt;396,396,AQ4)</f>
        <v>259</v>
      </c>
      <c r="AS4" s="2">
        <f t="shared" si="13"/>
        <v>212</v>
      </c>
      <c r="AT4" s="2">
        <f>AS4*1.5</f>
        <v>318</v>
      </c>
      <c r="AU4" s="27">
        <v>0</v>
      </c>
      <c r="AV4" s="2">
        <f>AU4*1</f>
        <v>0</v>
      </c>
      <c r="AW4" s="2">
        <f>IF(AV4&gt;84,84,AV4)</f>
        <v>0</v>
      </c>
      <c r="AX4" s="27">
        <v>6</v>
      </c>
      <c r="AY4" s="27">
        <v>41</v>
      </c>
      <c r="AZ4" s="3">
        <f>IF(BK4+BL4+BD4+BE4+AX4&lt;120,AX4,120-BK4-BL4-BD4-BE4)</f>
        <v>6</v>
      </c>
      <c r="BA4" s="3">
        <f>IF(BK4+BL4+BD4+BE4+AZ4+AY4&lt;120,AY4,120-BK4-BL4-BD4-BE4-AZ4)</f>
        <v>41</v>
      </c>
      <c r="BB4" s="27">
        <v>0</v>
      </c>
      <c r="BC4" s="27">
        <v>0</v>
      </c>
      <c r="BD4" s="3">
        <f>IF(BK4+BL4+BB4&lt;120,BB4,120-BK4-BL4)</f>
        <v>0</v>
      </c>
      <c r="BE4" s="3">
        <f>IF(BK4+BL4+BB4+BC4&lt;120,BC4,120-BK4-BL4-BD4)</f>
        <v>0</v>
      </c>
      <c r="BF4" s="27">
        <v>0</v>
      </c>
      <c r="BG4" s="27">
        <v>0</v>
      </c>
      <c r="BH4" s="2"/>
      <c r="BI4" s="2"/>
      <c r="BJ4" s="2"/>
      <c r="BK4" s="2">
        <f>IF(BF4&lt;120,BF4,120)</f>
        <v>0</v>
      </c>
      <c r="BL4" s="2">
        <f>IF(BF4+BG4&lt;120,BG4,120-BF4-BG4)</f>
        <v>0</v>
      </c>
      <c r="BM4" s="2">
        <f>AX4+AY4+BB4+BC4+BF4+BG4</f>
        <v>47</v>
      </c>
      <c r="BN4" s="2">
        <f>IF(BM4&gt;120,120,BM4)</f>
        <v>47</v>
      </c>
      <c r="BO4" s="2">
        <f>IF(AY4+BC4+BG4&lt;BM4/2,(BK4+BL4)*5.5+(BD4+BE4)*4+(AZ4+BA4)*3,BK4*5.5+BL4*5.5*0.85+BD4*4+BE4*4*0.85+AZ4*3+BA4*3*0.85)</f>
        <v>122.55</v>
      </c>
      <c r="BP4" s="22"/>
    </row>
    <row r="5" spans="1:68" s="9" customFormat="1" ht="16.5" x14ac:dyDescent="0.3">
      <c r="A5" s="4">
        <v>3</v>
      </c>
      <c r="B5" s="3" t="s">
        <v>52</v>
      </c>
      <c r="C5" s="3" t="s">
        <v>53</v>
      </c>
      <c r="D5" s="2">
        <f>IF((L5+N5+W5+Y5+AF5+AI5+AP5)&gt;1000,1000,L5+N5+W5+Y5+AF5+AI5+AP5)</f>
        <v>150</v>
      </c>
      <c r="E5" s="2">
        <f>IF(D5&gt;1000,1000,D5)</f>
        <v>150</v>
      </c>
      <c r="F5" s="2">
        <f>D5*33%</f>
        <v>49.5</v>
      </c>
      <c r="G5" s="2">
        <f>AT5+AV5+BO5</f>
        <v>903</v>
      </c>
      <c r="H5" s="2">
        <f>IF(G5&gt;1000,1000,G5)</f>
        <v>903</v>
      </c>
      <c r="I5" s="10">
        <f>H5*33%</f>
        <v>297.99</v>
      </c>
      <c r="J5" s="11">
        <f>F5+I5</f>
        <v>347.49</v>
      </c>
      <c r="K5" s="26">
        <v>1</v>
      </c>
      <c r="L5" s="2">
        <f>K5*100</f>
        <v>100</v>
      </c>
      <c r="M5" s="27">
        <v>0</v>
      </c>
      <c r="N5" s="2">
        <f>M5*30</f>
        <v>0</v>
      </c>
      <c r="O5" s="27">
        <v>0</v>
      </c>
      <c r="P5" s="2">
        <f>O5*200</f>
        <v>0</v>
      </c>
      <c r="Q5" s="27">
        <v>0</v>
      </c>
      <c r="R5" s="2">
        <f>Q5*70</f>
        <v>0</v>
      </c>
      <c r="S5" s="27">
        <v>0</v>
      </c>
      <c r="T5" s="2">
        <f>S5*150</f>
        <v>0</v>
      </c>
      <c r="U5" s="27">
        <v>0</v>
      </c>
      <c r="V5" s="2">
        <f>IF(U5&gt;0,50,U5)</f>
        <v>0</v>
      </c>
      <c r="W5" s="2">
        <f>IF((P5+R5+T5+V5)&gt;250,250,P5+R5+T5+V5)</f>
        <v>0</v>
      </c>
      <c r="X5" s="27">
        <v>0</v>
      </c>
      <c r="Y5" s="2">
        <f>X5*275</f>
        <v>0</v>
      </c>
      <c r="Z5" s="27">
        <v>0</v>
      </c>
      <c r="AA5" s="2">
        <f>Z5*350</f>
        <v>0</v>
      </c>
      <c r="AB5" s="27">
        <v>0</v>
      </c>
      <c r="AC5" s="2">
        <f>AB5*100</f>
        <v>0</v>
      </c>
      <c r="AD5" s="27">
        <v>0</v>
      </c>
      <c r="AE5" s="2">
        <f>IF(AD5&gt;0,70,AD5)</f>
        <v>0</v>
      </c>
      <c r="AF5" s="2">
        <f>IF((AA5+AC5+AE5)&gt;420,420,AA5+AC5+AE5)</f>
        <v>0</v>
      </c>
      <c r="AG5" s="27">
        <v>0</v>
      </c>
      <c r="AH5" s="2">
        <f>AG5*5</f>
        <v>0</v>
      </c>
      <c r="AI5" s="2">
        <f>IF(AH5&gt;20,20,AH5)</f>
        <v>0</v>
      </c>
      <c r="AJ5" s="27">
        <v>1</v>
      </c>
      <c r="AK5" s="2">
        <f>AJ5*50</f>
        <v>50</v>
      </c>
      <c r="AL5" s="27">
        <v>0</v>
      </c>
      <c r="AM5" s="2">
        <f>AL5*30</f>
        <v>0</v>
      </c>
      <c r="AN5" s="27">
        <v>0</v>
      </c>
      <c r="AO5" s="2">
        <f>AN5*10</f>
        <v>0</v>
      </c>
      <c r="AP5" s="2">
        <f>IF((AK5+AM5+AO5)&gt;100,100,AK5+AM5+AO5)</f>
        <v>50</v>
      </c>
      <c r="AQ5" s="27">
        <v>414</v>
      </c>
      <c r="AR5" s="2">
        <f>IF(AQ5&gt;396,396,AQ5)</f>
        <v>396</v>
      </c>
      <c r="AS5" s="2">
        <f>AR5-BN5</f>
        <v>276</v>
      </c>
      <c r="AT5" s="2">
        <f>AS5*1.5</f>
        <v>414</v>
      </c>
      <c r="AU5" s="27">
        <v>0</v>
      </c>
      <c r="AV5" s="2">
        <f>AU5*1</f>
        <v>0</v>
      </c>
      <c r="AW5" s="2">
        <f>IF(AV5&gt;84,84,AV5)</f>
        <v>0</v>
      </c>
      <c r="AX5" s="27">
        <v>107</v>
      </c>
      <c r="AY5" s="27">
        <v>0</v>
      </c>
      <c r="AZ5" s="3">
        <f>IF(BK5+BL5+BD5+BE5+AX5&lt;120,AX5,120-BK5-BL5-BD5-BE5)</f>
        <v>0</v>
      </c>
      <c r="BA5" s="3">
        <f>IF(BK5+BL5+BD5+BE5+AZ5+AY5&lt;120,AY5,120-BK5-BL5-BD5-BE5-AZ5)</f>
        <v>0</v>
      </c>
      <c r="BB5" s="27">
        <v>11</v>
      </c>
      <c r="BC5" s="27">
        <v>118</v>
      </c>
      <c r="BD5" s="3">
        <f>IF(BK5+BL5+BB5&lt;120,BB5,120-BK5-BL5)</f>
        <v>11</v>
      </c>
      <c r="BE5" s="3">
        <f>IF(BK5+BL5+BB5+BC5&lt;120,BC5,120-BK5-BL5-BD5)</f>
        <v>103</v>
      </c>
      <c r="BF5" s="27">
        <v>6</v>
      </c>
      <c r="BG5" s="27">
        <v>0</v>
      </c>
      <c r="BH5" s="2"/>
      <c r="BI5" s="2"/>
      <c r="BJ5" s="2"/>
      <c r="BK5" s="2">
        <f>IF(BF5&lt;120,BF5,120)</f>
        <v>6</v>
      </c>
      <c r="BL5" s="2">
        <f>IF(BF5+BG5&lt;120,BG5,120-BF5-BG5)</f>
        <v>0</v>
      </c>
      <c r="BM5" s="2">
        <f>AX5+AY5+BB5+BC5+BF5+BG5</f>
        <v>242</v>
      </c>
      <c r="BN5" s="2">
        <f>IF(BM5&gt;120,120,BM5)</f>
        <v>120</v>
      </c>
      <c r="BO5" s="2">
        <f>IF(AY5+BC5+BG5&lt;BM5/2,(BK5+BL5)*5.5+(BD5+BE5)*4+(AZ5+BA5)*3,BK5*5.5+BL5*5.5*0.85+BD5*4+BE5*4*0.85+AZ5*3+BA5*3*0.85)</f>
        <v>489</v>
      </c>
      <c r="BP5" s="22"/>
    </row>
    <row r="6" spans="1:68" s="1" customFormat="1" ht="16.5" x14ac:dyDescent="0.3">
      <c r="A6" s="4">
        <v>4</v>
      </c>
      <c r="B6" s="16" t="s">
        <v>54</v>
      </c>
      <c r="C6" s="16" t="s">
        <v>55</v>
      </c>
      <c r="D6" s="2">
        <f t="shared" ref="D6:D7" si="14">IF((L6+N6+W6+Y6+AF6+AI6+AP6)&gt;1000,1000,L6+N6+W6+Y6+AF6+AI6+AP6)</f>
        <v>450</v>
      </c>
      <c r="E6" s="2">
        <f t="shared" ref="E6:E7" si="15">IF(D6&gt;1000,1000,D6)</f>
        <v>450</v>
      </c>
      <c r="F6" s="2">
        <f t="shared" ref="F6:F7" si="16">D6*33%</f>
        <v>148.5</v>
      </c>
      <c r="G6" s="2">
        <f t="shared" ref="G6:G7" si="17">AT6+AV6+BO6</f>
        <v>736.2</v>
      </c>
      <c r="H6" s="2">
        <f t="shared" ref="H6:H7" si="18">IF(G6&gt;1000,1000,G6)</f>
        <v>736.2</v>
      </c>
      <c r="I6" s="10">
        <f t="shared" ref="I6:I7" si="19">H6*33%</f>
        <v>242.94600000000003</v>
      </c>
      <c r="J6" s="11">
        <f t="shared" ref="J6:J7" si="20">F6+I6</f>
        <v>391.44600000000003</v>
      </c>
      <c r="K6" s="26">
        <v>1</v>
      </c>
      <c r="L6" s="2">
        <f t="shared" ref="L6:L7" si="21">K6*100</f>
        <v>100</v>
      </c>
      <c r="M6" s="27">
        <v>1</v>
      </c>
      <c r="N6" s="2">
        <f t="shared" ref="N6:N7" si="22">M6*30</f>
        <v>30</v>
      </c>
      <c r="O6" s="27">
        <v>1</v>
      </c>
      <c r="P6" s="2">
        <f t="shared" ref="P6:P7" si="23">O6*200</f>
        <v>200</v>
      </c>
      <c r="Q6" s="27">
        <v>0</v>
      </c>
      <c r="R6" s="2">
        <f t="shared" ref="R6" si="24">Q6*70</f>
        <v>0</v>
      </c>
      <c r="S6" s="27">
        <v>0</v>
      </c>
      <c r="T6" s="2">
        <f t="shared" ref="T6" si="25">S6*150</f>
        <v>0</v>
      </c>
      <c r="U6" s="27">
        <v>1</v>
      </c>
      <c r="V6" s="2">
        <f t="shared" ref="V6" si="26">IF(U6&gt;0,50,U6)</f>
        <v>50</v>
      </c>
      <c r="W6" s="2">
        <f t="shared" ref="W6" si="27">IF((P6+R6+T6+V6)&gt;250,250,P6+R6+T6+V6)</f>
        <v>250</v>
      </c>
      <c r="X6" s="27">
        <v>0</v>
      </c>
      <c r="Y6" s="2">
        <f t="shared" ref="Y6" si="28">X6*275</f>
        <v>0</v>
      </c>
      <c r="Z6" s="27">
        <v>0</v>
      </c>
      <c r="AA6" s="2">
        <f t="shared" ref="AA6" si="29">Z6*350</f>
        <v>0</v>
      </c>
      <c r="AB6" s="27">
        <v>0</v>
      </c>
      <c r="AC6" s="2">
        <f t="shared" ref="AC6" si="30">AB6*100</f>
        <v>0</v>
      </c>
      <c r="AD6" s="27">
        <v>0</v>
      </c>
      <c r="AE6" s="2">
        <f t="shared" ref="AE6" si="31">IF(AD6&gt;0,70,AD6)</f>
        <v>0</v>
      </c>
      <c r="AF6" s="2">
        <f t="shared" ref="AF6" si="32">IF((AA6+AC6+AE6)&gt;420,420,AA6+AC6+AE6)</f>
        <v>0</v>
      </c>
      <c r="AG6" s="27">
        <v>4</v>
      </c>
      <c r="AH6" s="2">
        <f t="shared" ref="AH6" si="33">AG6*5</f>
        <v>20</v>
      </c>
      <c r="AI6" s="2">
        <f t="shared" ref="AI6" si="34">IF(AH6&gt;20,20,AH6)</f>
        <v>20</v>
      </c>
      <c r="AJ6" s="27">
        <v>1</v>
      </c>
      <c r="AK6" s="2">
        <f t="shared" ref="AK6" si="35">AJ6*50</f>
        <v>50</v>
      </c>
      <c r="AL6" s="27">
        <v>0</v>
      </c>
      <c r="AM6" s="2">
        <f t="shared" ref="AM6:AM7" si="36">AL6*30</f>
        <v>0</v>
      </c>
      <c r="AN6" s="27">
        <v>0</v>
      </c>
      <c r="AO6" s="2">
        <f t="shared" ref="AO6:AO7" si="37">AN6*10</f>
        <v>0</v>
      </c>
      <c r="AP6" s="2">
        <f t="shared" ref="AP6:AP7" si="38">IF((AK6+AM6+AO6)&gt;100,100,AK6+AM6+AO6)</f>
        <v>50</v>
      </c>
      <c r="AQ6" s="27">
        <v>399</v>
      </c>
      <c r="AR6" s="2">
        <f t="shared" ref="AR6" si="39">IF(AQ6&gt;396,396,AQ6)</f>
        <v>396</v>
      </c>
      <c r="AS6" s="2">
        <f t="shared" ref="AS6:AS7" si="40">AR6-BN6</f>
        <v>279</v>
      </c>
      <c r="AT6" s="2">
        <f t="shared" ref="AT6" si="41">AS6*1.5</f>
        <v>418.5</v>
      </c>
      <c r="AU6" s="27">
        <v>0</v>
      </c>
      <c r="AV6" s="2">
        <f t="shared" ref="AV6" si="42">AU6*1</f>
        <v>0</v>
      </c>
      <c r="AW6" s="2">
        <f t="shared" ref="AW6" si="43">IF(AV6&gt;84,84,AV6)</f>
        <v>0</v>
      </c>
      <c r="AX6" s="27">
        <v>43</v>
      </c>
      <c r="AY6" s="27">
        <v>74</v>
      </c>
      <c r="AZ6" s="3">
        <f t="shared" ref="AZ6" si="44">IF(BK6+BL6+BD6+BE6+AX6&lt;120,AX6,120-BK6-BL6-BD6-BE6)</f>
        <v>43</v>
      </c>
      <c r="BA6" s="3">
        <f t="shared" ref="BA6" si="45">IF(BK6+BL6+BD6+BE6+AZ6+AY6&lt;120,AY6,120-BK6-BL6-BD6-BE6-AZ6)</f>
        <v>74</v>
      </c>
      <c r="BB6" s="27">
        <v>0</v>
      </c>
      <c r="BC6" s="27">
        <v>0</v>
      </c>
      <c r="BD6" s="3">
        <f t="shared" ref="BD6" si="46">IF(BK6+BL6+BB6&lt;120,BB6,120-BK6-BL6)</f>
        <v>0</v>
      </c>
      <c r="BE6" s="3">
        <f t="shared" ref="BE6" si="47">IF(BK6+BL6+BB6+BC6&lt;120,BC6,120-BK6-BL6-BD6)</f>
        <v>0</v>
      </c>
      <c r="BF6" s="27">
        <v>0</v>
      </c>
      <c r="BG6" s="27">
        <v>0</v>
      </c>
      <c r="BH6" s="2"/>
      <c r="BI6" s="2"/>
      <c r="BJ6" s="2" t="e">
        <f>#REF!+#REF!</f>
        <v>#REF!</v>
      </c>
      <c r="BK6" s="2">
        <f t="shared" ref="BK6" si="48">IF(BF6&lt;120,BF6,120)</f>
        <v>0</v>
      </c>
      <c r="BL6" s="2">
        <f t="shared" ref="BL6" si="49">IF(BF6+BG6&lt;120,BG6,120-BF6-BG6)</f>
        <v>0</v>
      </c>
      <c r="BM6" s="2">
        <f t="shared" ref="BM6" si="50">AX6+AY6+BB6+BC6+BF6+BG6</f>
        <v>117</v>
      </c>
      <c r="BN6" s="2">
        <f t="shared" ref="BN6" si="51">IF(BM6&gt;120,120,BM6)</f>
        <v>117</v>
      </c>
      <c r="BO6" s="2">
        <f t="shared" ref="BO6" si="52">IF(AY6+BC6+BG6&lt;BM6/2,(BK6+BL6)*5.5+(BD6+BE6)*4+(AZ6+BA6)*3,BK6*5.5+BL6*5.5*0.85+BD6*4+BE6*4*0.85+AZ6*3+BA6*3*0.85)</f>
        <v>317.7</v>
      </c>
      <c r="BP6" s="2"/>
    </row>
    <row r="7" spans="1:68" s="9" customFormat="1" ht="16.5" x14ac:dyDescent="0.3">
      <c r="A7" s="4">
        <v>5</v>
      </c>
      <c r="B7" s="3" t="s">
        <v>57</v>
      </c>
      <c r="C7" s="3" t="s">
        <v>58</v>
      </c>
      <c r="D7" s="2">
        <f t="shared" si="14"/>
        <v>420</v>
      </c>
      <c r="E7" s="2">
        <f t="shared" si="15"/>
        <v>420</v>
      </c>
      <c r="F7" s="2">
        <f t="shared" si="16"/>
        <v>138.6</v>
      </c>
      <c r="G7" s="2">
        <f t="shared" si="17"/>
        <v>547.85</v>
      </c>
      <c r="H7" s="2">
        <f t="shared" si="18"/>
        <v>547.85</v>
      </c>
      <c r="I7" s="10">
        <f t="shared" si="19"/>
        <v>180.79050000000001</v>
      </c>
      <c r="J7" s="11">
        <f t="shared" si="20"/>
        <v>319.39049999999997</v>
      </c>
      <c r="K7" s="26">
        <v>1</v>
      </c>
      <c r="L7" s="2">
        <f t="shared" si="21"/>
        <v>100</v>
      </c>
      <c r="M7" s="27">
        <v>0</v>
      </c>
      <c r="N7" s="2">
        <f t="shared" si="22"/>
        <v>0</v>
      </c>
      <c r="O7" s="27">
        <v>1</v>
      </c>
      <c r="P7" s="2">
        <f t="shared" si="23"/>
        <v>200</v>
      </c>
      <c r="Q7" s="27">
        <v>0</v>
      </c>
      <c r="R7" s="2">
        <f>Q7*70</f>
        <v>0</v>
      </c>
      <c r="S7" s="27">
        <v>0</v>
      </c>
      <c r="T7" s="2">
        <f>S7*150</f>
        <v>0</v>
      </c>
      <c r="U7" s="27">
        <v>1</v>
      </c>
      <c r="V7" s="2">
        <f>IF(U7&gt;0,50,U7)</f>
        <v>50</v>
      </c>
      <c r="W7" s="2">
        <f>IF((P7+R7+T7+V7)&gt;250,250,P7+R7+T7+V7)</f>
        <v>250</v>
      </c>
      <c r="X7" s="27">
        <v>0</v>
      </c>
      <c r="Y7" s="2">
        <f>X7*275</f>
        <v>0</v>
      </c>
      <c r="Z7" s="27">
        <v>0</v>
      </c>
      <c r="AA7" s="2">
        <f>Z7*350</f>
        <v>0</v>
      </c>
      <c r="AB7" s="27">
        <v>0</v>
      </c>
      <c r="AC7" s="2">
        <f>AB7*100</f>
        <v>0</v>
      </c>
      <c r="AD7" s="27">
        <v>0</v>
      </c>
      <c r="AE7" s="2">
        <f>IF(AD7&gt;0,70,AD7)</f>
        <v>0</v>
      </c>
      <c r="AF7" s="2">
        <f>IF((AA7+AC7+AE7)&gt;420,420,AA7+AC7+AE7)</f>
        <v>0</v>
      </c>
      <c r="AG7" s="27">
        <v>4</v>
      </c>
      <c r="AH7" s="2">
        <f>AG7*5</f>
        <v>20</v>
      </c>
      <c r="AI7" s="2">
        <f>IF(AH7&gt;20,20,AH7)</f>
        <v>20</v>
      </c>
      <c r="AJ7" s="27">
        <v>1</v>
      </c>
      <c r="AK7" s="2">
        <f>AJ7*50</f>
        <v>50</v>
      </c>
      <c r="AL7" s="27">
        <v>0</v>
      </c>
      <c r="AM7" s="2">
        <f t="shared" si="36"/>
        <v>0</v>
      </c>
      <c r="AN7" s="27">
        <v>0</v>
      </c>
      <c r="AO7" s="2">
        <f t="shared" si="37"/>
        <v>0</v>
      </c>
      <c r="AP7" s="2">
        <f t="shared" si="38"/>
        <v>50</v>
      </c>
      <c r="AQ7" s="27">
        <v>259</v>
      </c>
      <c r="AR7" s="2">
        <f>IF(AQ7&gt;396,396,AQ7)</f>
        <v>259</v>
      </c>
      <c r="AS7" s="2">
        <f t="shared" si="40"/>
        <v>139</v>
      </c>
      <c r="AT7" s="2">
        <f>AS7*1.5</f>
        <v>208.5</v>
      </c>
      <c r="AU7" s="27">
        <v>0</v>
      </c>
      <c r="AV7" s="2">
        <f>AU7*1</f>
        <v>0</v>
      </c>
      <c r="AW7" s="2">
        <f>IF(AV7&gt;84,84,AV7)</f>
        <v>0</v>
      </c>
      <c r="AX7" s="27">
        <v>0</v>
      </c>
      <c r="AY7" s="27">
        <v>132</v>
      </c>
      <c r="AZ7" s="3">
        <f>IF(BK7+BL7+BD7+BE7+AX7&lt;120,AX7,120-BK7-BL7-BD7-BE7)</f>
        <v>0</v>
      </c>
      <c r="BA7" s="3">
        <f>IF(BK7+BL7+BD7+BE7+AZ7+AY7&lt;120,AY7,120-BK7-BL7-BD7-BE7-AZ7)</f>
        <v>85</v>
      </c>
      <c r="BB7" s="27">
        <v>6</v>
      </c>
      <c r="BC7" s="27">
        <v>29</v>
      </c>
      <c r="BD7" s="3">
        <f>IF(BK7+BL7+BB7&lt;120,BB7,120-BK7-BL7)</f>
        <v>6</v>
      </c>
      <c r="BE7" s="3">
        <f>IF(BK7+BL7+BB7+BC7&lt;120,BC7,120-BK7-BL7-BD7)</f>
        <v>29</v>
      </c>
      <c r="BF7" s="27">
        <v>0</v>
      </c>
      <c r="BG7" s="27">
        <v>0</v>
      </c>
      <c r="BH7" s="2"/>
      <c r="BI7" s="2"/>
      <c r="BJ7" s="2"/>
      <c r="BK7" s="2">
        <f>IF(BF7&lt;120,BF7,120)</f>
        <v>0</v>
      </c>
      <c r="BL7" s="2">
        <f>IF(BF7+BG7&lt;120,BG7,120-BF7-BG7)</f>
        <v>0</v>
      </c>
      <c r="BM7" s="2">
        <f>AX7+AY7+BB7+BC7+BF7+BG7</f>
        <v>167</v>
      </c>
      <c r="BN7" s="2">
        <f>IF(BM7&gt;120,120,BM7)</f>
        <v>120</v>
      </c>
      <c r="BO7" s="2">
        <f>IF(AY7+BC7+BG7&lt;BM7/2,(BK7+BL7)*5.5+(BD7+BE7)*4+(AZ7+BA7)*3,BK7*5.5+BL7*5.5*0.85+BD7*4+BE7*4*0.85+AZ7*3+BA7*3*0.85)</f>
        <v>339.35</v>
      </c>
      <c r="BP7" s="22"/>
    </row>
    <row r="8" spans="1:68" s="9" customFormat="1" ht="16.5" x14ac:dyDescent="0.3">
      <c r="A8" s="4">
        <v>6</v>
      </c>
      <c r="B8" s="3" t="s">
        <v>59</v>
      </c>
      <c r="C8" s="3" t="s">
        <v>60</v>
      </c>
      <c r="D8" s="2">
        <f t="shared" ref="D8:D22" si="53">IF((L8+N8+W8+Y8+AF8+AI8+AP8)&gt;1000,1000,L8+N8+W8+Y8+AF8+AI8+AP8)</f>
        <v>355</v>
      </c>
      <c r="E8" s="2">
        <f t="shared" ref="E8:E22" si="54">IF(D8&gt;1000,1000,D8)</f>
        <v>355</v>
      </c>
      <c r="F8" s="2">
        <f t="shared" ref="F8:F22" si="55">D8*33%</f>
        <v>117.15</v>
      </c>
      <c r="G8" s="2">
        <f t="shared" ref="G8:G22" si="56">AT8+AV8+BO8</f>
        <v>588</v>
      </c>
      <c r="H8" s="2">
        <f t="shared" ref="H8:H22" si="57">IF(G8&gt;1000,1000,G8)</f>
        <v>588</v>
      </c>
      <c r="I8" s="10">
        <f t="shared" ref="I8:I22" si="58">H8*33%</f>
        <v>194.04000000000002</v>
      </c>
      <c r="J8" s="11">
        <f t="shared" ref="J8:J11" si="59">F8+I8</f>
        <v>311.19000000000005</v>
      </c>
      <c r="K8" s="26">
        <v>1</v>
      </c>
      <c r="L8" s="2">
        <f t="shared" ref="L8:L11" si="60">K8*100</f>
        <v>100</v>
      </c>
      <c r="M8" s="27">
        <v>0</v>
      </c>
      <c r="N8" s="2">
        <f t="shared" ref="N8:N11" si="61">M8*30</f>
        <v>0</v>
      </c>
      <c r="O8" s="27">
        <v>1</v>
      </c>
      <c r="P8" s="2">
        <f t="shared" ref="P8:P22" si="62">O8*200</f>
        <v>200</v>
      </c>
      <c r="Q8" s="27">
        <v>0</v>
      </c>
      <c r="R8" s="2">
        <f>Q8*70</f>
        <v>0</v>
      </c>
      <c r="S8" s="27">
        <v>0</v>
      </c>
      <c r="T8" s="2">
        <f>S8*150</f>
        <v>0</v>
      </c>
      <c r="U8" s="27">
        <v>0</v>
      </c>
      <c r="V8" s="2">
        <f>IF(U8&gt;0,50,U8)</f>
        <v>0</v>
      </c>
      <c r="W8" s="2">
        <f>IF((P8+R8+T8+V8)&gt;250,250,P8+R8+T8+V8)</f>
        <v>200</v>
      </c>
      <c r="X8" s="27">
        <v>0</v>
      </c>
      <c r="Y8" s="2">
        <f>X8*275</f>
        <v>0</v>
      </c>
      <c r="Z8" s="27">
        <v>0</v>
      </c>
      <c r="AA8" s="2">
        <f>Z8*350</f>
        <v>0</v>
      </c>
      <c r="AB8" s="27">
        <v>0</v>
      </c>
      <c r="AC8" s="2">
        <f>AB8*100</f>
        <v>0</v>
      </c>
      <c r="AD8" s="27">
        <v>0</v>
      </c>
      <c r="AE8" s="2">
        <f>IF(AD8&gt;0,70,AD8)</f>
        <v>0</v>
      </c>
      <c r="AF8" s="2">
        <f>IF((AA8+AC8+AE8)&gt;420,420,AA8+AC8+AE8)</f>
        <v>0</v>
      </c>
      <c r="AG8" s="27">
        <v>1</v>
      </c>
      <c r="AH8" s="2">
        <f>AG8*5</f>
        <v>5</v>
      </c>
      <c r="AI8" s="2">
        <f>IF(AH8&gt;20,20,AH8)</f>
        <v>5</v>
      </c>
      <c r="AJ8" s="27">
        <v>1</v>
      </c>
      <c r="AK8" s="2">
        <f>AJ8*50</f>
        <v>50</v>
      </c>
      <c r="AL8" s="27">
        <v>0</v>
      </c>
      <c r="AM8" s="2">
        <f t="shared" ref="AM8:AM22" si="63">AL8*30</f>
        <v>0</v>
      </c>
      <c r="AN8" s="27">
        <v>0</v>
      </c>
      <c r="AO8" s="2">
        <f t="shared" ref="AO8:AO22" si="64">AN8*10</f>
        <v>0</v>
      </c>
      <c r="AP8" s="2">
        <f t="shared" ref="AP8:AP22" si="65">IF((AK8+AM8+AO8)&gt;100,100,AK8+AM8+AO8)</f>
        <v>50</v>
      </c>
      <c r="AQ8" s="27">
        <v>272</v>
      </c>
      <c r="AR8" s="2">
        <f>IF(AQ8&gt;396,396,AQ8)</f>
        <v>272</v>
      </c>
      <c r="AS8" s="2">
        <f t="shared" ref="AS8:AS22" si="66">AR8-BN8</f>
        <v>152</v>
      </c>
      <c r="AT8" s="2">
        <f>AS8*1.5</f>
        <v>228</v>
      </c>
      <c r="AU8" s="27">
        <v>0</v>
      </c>
      <c r="AV8" s="2">
        <f>AU8*1</f>
        <v>0</v>
      </c>
      <c r="AW8" s="2">
        <f>IF(AV8&gt;84,84,AV8)</f>
        <v>0</v>
      </c>
      <c r="AX8" s="27">
        <v>138</v>
      </c>
      <c r="AY8" s="27">
        <v>0</v>
      </c>
      <c r="AZ8" s="3">
        <f>IF(BK8+BL8+BD8+BE8+AX8&lt;120,AX8,120-BK8-BL8-BD8-BE8)</f>
        <v>120</v>
      </c>
      <c r="BA8" s="3">
        <f>IF(BK8+BL8+BD8+BE8+AZ8+AY8&lt;120,AY8,120-BK8-BL8-BD8-BE8-AZ8)</f>
        <v>0</v>
      </c>
      <c r="BB8" s="27">
        <v>0</v>
      </c>
      <c r="BC8" s="27">
        <v>0</v>
      </c>
      <c r="BD8" s="3">
        <f>IF(BK8+BL8+BB8&lt;120,BB8,120-BK8-BL8)</f>
        <v>0</v>
      </c>
      <c r="BE8" s="3">
        <f>IF(BK8+BL8+BB8+BC8&lt;120,BC8,120-BK8-BL8-BD8)</f>
        <v>0</v>
      </c>
      <c r="BF8" s="27">
        <v>0</v>
      </c>
      <c r="BG8" s="27">
        <v>0</v>
      </c>
      <c r="BH8" s="2"/>
      <c r="BI8" s="2"/>
      <c r="BJ8" s="2"/>
      <c r="BK8" s="2">
        <f>IF(BF8&lt;120,BF8,120)</f>
        <v>0</v>
      </c>
      <c r="BL8" s="2">
        <f>IF(BF8+BG8&lt;120,BG8,120-BF8-BG8)</f>
        <v>0</v>
      </c>
      <c r="BM8" s="2">
        <f>AX8+AY8+BB8+BC8+BF8+BG8</f>
        <v>138</v>
      </c>
      <c r="BN8" s="2">
        <f>IF(BM8&gt;120,120,BM8)</f>
        <v>120</v>
      </c>
      <c r="BO8" s="2">
        <f>IF(AY8+BC8+BG8&lt;BM8/2,(BK8+BL8)*5.5+(BD8+BE8)*4+(AZ8+BA8)*3,BK8*5.5+BL8*5.5*0.85+BD8*4+BE8*4*0.85+AZ8*3+BA8*3*0.85)</f>
        <v>360</v>
      </c>
      <c r="BP8" s="22"/>
    </row>
    <row r="9" spans="1:68" s="1" customFormat="1" ht="16.5" x14ac:dyDescent="0.3">
      <c r="A9" s="4">
        <v>7</v>
      </c>
      <c r="B9" s="3" t="s">
        <v>61</v>
      </c>
      <c r="C9" s="3" t="s">
        <v>62</v>
      </c>
      <c r="D9" s="2">
        <f t="shared" si="53"/>
        <v>170</v>
      </c>
      <c r="E9" s="2">
        <f t="shared" si="54"/>
        <v>170</v>
      </c>
      <c r="F9" s="2">
        <f t="shared" si="55"/>
        <v>56.1</v>
      </c>
      <c r="G9" s="2">
        <f t="shared" si="56"/>
        <v>840</v>
      </c>
      <c r="H9" s="2">
        <f t="shared" si="57"/>
        <v>840</v>
      </c>
      <c r="I9" s="10">
        <f t="shared" si="58"/>
        <v>277.2</v>
      </c>
      <c r="J9" s="11">
        <f t="shared" si="59"/>
        <v>333.3</v>
      </c>
      <c r="K9" s="26">
        <v>1</v>
      </c>
      <c r="L9" s="2">
        <f t="shared" si="60"/>
        <v>100</v>
      </c>
      <c r="M9" s="27">
        <v>0</v>
      </c>
      <c r="N9" s="2">
        <f t="shared" si="61"/>
        <v>0</v>
      </c>
      <c r="O9" s="27">
        <v>0</v>
      </c>
      <c r="P9" s="2">
        <f t="shared" si="62"/>
        <v>0</v>
      </c>
      <c r="Q9" s="27">
        <v>1</v>
      </c>
      <c r="R9" s="2">
        <f t="shared" ref="R9:R11" si="67">Q9*70</f>
        <v>70</v>
      </c>
      <c r="S9" s="27">
        <v>1</v>
      </c>
      <c r="T9" s="2">
        <v>0</v>
      </c>
      <c r="U9" s="27">
        <v>0</v>
      </c>
      <c r="V9" s="2">
        <f t="shared" ref="V9:V11" si="68">IF(U9&gt;0,50,U9)</f>
        <v>0</v>
      </c>
      <c r="W9" s="2">
        <f t="shared" ref="W9:W11" si="69">IF((P9+R9+T9+V9)&gt;250,250,P9+R9+T9+V9)</f>
        <v>70</v>
      </c>
      <c r="X9" s="27">
        <v>0</v>
      </c>
      <c r="Y9" s="2">
        <f t="shared" ref="Y9:Y11" si="70">X9*275</f>
        <v>0</v>
      </c>
      <c r="Z9" s="27">
        <v>0</v>
      </c>
      <c r="AA9" s="2">
        <f t="shared" ref="AA9:AA11" si="71">Z9*350</f>
        <v>0</v>
      </c>
      <c r="AB9" s="27">
        <v>0</v>
      </c>
      <c r="AC9" s="2">
        <f t="shared" ref="AC9:AC11" si="72">AB9*100</f>
        <v>0</v>
      </c>
      <c r="AD9" s="27">
        <v>0</v>
      </c>
      <c r="AE9" s="2">
        <f t="shared" ref="AE9:AE11" si="73">IF(AD9&gt;0,70,AD9)</f>
        <v>0</v>
      </c>
      <c r="AF9" s="2">
        <f t="shared" ref="AF9:AF11" si="74">IF((AA9+AC9+AE9)&gt;420,420,AA9+AC9+AE9)</f>
        <v>0</v>
      </c>
      <c r="AG9" s="27">
        <v>0</v>
      </c>
      <c r="AH9" s="2">
        <f t="shared" ref="AH9:AH11" si="75">AG9*5</f>
        <v>0</v>
      </c>
      <c r="AI9" s="2">
        <f t="shared" ref="AI9:AI11" si="76">IF(AH9&gt;20,20,AH9)</f>
        <v>0</v>
      </c>
      <c r="AJ9" s="27">
        <v>0</v>
      </c>
      <c r="AK9" s="2">
        <f t="shared" ref="AK9:AK11" si="77">AJ9*50</f>
        <v>0</v>
      </c>
      <c r="AL9" s="27">
        <v>0</v>
      </c>
      <c r="AM9" s="2">
        <f t="shared" si="63"/>
        <v>0</v>
      </c>
      <c r="AN9" s="27">
        <v>0</v>
      </c>
      <c r="AO9" s="2">
        <f t="shared" si="64"/>
        <v>0</v>
      </c>
      <c r="AP9" s="2">
        <f t="shared" si="65"/>
        <v>0</v>
      </c>
      <c r="AQ9" s="27">
        <v>448</v>
      </c>
      <c r="AR9" s="2">
        <f t="shared" ref="AR9:AR11" si="78">IF(AQ9&gt;396,396,AQ9)</f>
        <v>396</v>
      </c>
      <c r="AS9" s="2">
        <f t="shared" si="66"/>
        <v>276</v>
      </c>
      <c r="AT9" s="2">
        <f t="shared" ref="AT9:AT11" si="79">AS9*1.5</f>
        <v>414</v>
      </c>
      <c r="AU9" s="27">
        <v>11</v>
      </c>
      <c r="AV9" s="2">
        <f t="shared" ref="AV9:AV11" si="80">AU9*1</f>
        <v>11</v>
      </c>
      <c r="AW9" s="2">
        <f t="shared" ref="AW9:AW11" si="81">IF(AV9&gt;84,84,AV9)</f>
        <v>11</v>
      </c>
      <c r="AX9" s="27">
        <v>247</v>
      </c>
      <c r="AY9" s="27">
        <v>6</v>
      </c>
      <c r="AZ9" s="3">
        <f t="shared" ref="AZ9:AZ11" si="82">IF(BK9+BL9+BD9+BE9+AX9&lt;120,AX9,120-BK9-BL9-BD9-BE9)</f>
        <v>74</v>
      </c>
      <c r="BA9" s="3">
        <f t="shared" ref="BA9:BA11" si="83">IF(BK9+BL9+BD9+BE9+AZ9+AY9&lt;120,AY9,120-BK9-BL9-BD9-BE9-AZ9)</f>
        <v>0</v>
      </c>
      <c r="BB9" s="27">
        <v>0</v>
      </c>
      <c r="BC9" s="27">
        <v>40</v>
      </c>
      <c r="BD9" s="3">
        <f t="shared" ref="BD9:BD11" si="84">IF(BK9+BL9+BB9&lt;120,BB9,120-BK9-BL9)</f>
        <v>0</v>
      </c>
      <c r="BE9" s="3">
        <f t="shared" ref="BE9:BE11" si="85">IF(BK9+BL9+BB9+BC9&lt;120,BC9,120-BK9-BL9-BD9)</f>
        <v>40</v>
      </c>
      <c r="BF9" s="27">
        <v>6</v>
      </c>
      <c r="BG9" s="27">
        <v>0</v>
      </c>
      <c r="BH9" s="2"/>
      <c r="BI9" s="2"/>
      <c r="BJ9" s="2" t="e">
        <f>#REF!+#REF!</f>
        <v>#REF!</v>
      </c>
      <c r="BK9" s="2">
        <f t="shared" ref="BK9:BK11" si="86">IF(BF9&lt;120,BF9,120)</f>
        <v>6</v>
      </c>
      <c r="BL9" s="2">
        <f t="shared" ref="BL9:BL11" si="87">IF(BF9+BG9&lt;120,BG9,120-BF9-BG9)</f>
        <v>0</v>
      </c>
      <c r="BM9" s="2">
        <f t="shared" ref="BM9:BM11" si="88">AX9+AY9+BB9+BC9+BF9+BG9</f>
        <v>299</v>
      </c>
      <c r="BN9" s="2">
        <f t="shared" ref="BN9:BN11" si="89">IF(BM9&gt;120,120,BM9)</f>
        <v>120</v>
      </c>
      <c r="BO9" s="2">
        <f t="shared" ref="BO9:BO11" si="90">IF(AY9+BC9+BG9&lt;BM9/2,(BK9+BL9)*5.5+(BD9+BE9)*4+(AZ9+BA9)*3,BK9*5.5+BL9*5.5*0.85+BD9*4+BE9*4*0.85+AZ9*3+BA9*3*0.85)</f>
        <v>415</v>
      </c>
      <c r="BP9" s="2"/>
    </row>
    <row r="10" spans="1:68" s="1" customFormat="1" ht="16.5" x14ac:dyDescent="0.3">
      <c r="A10" s="4">
        <v>8</v>
      </c>
      <c r="B10" s="3" t="s">
        <v>63</v>
      </c>
      <c r="C10" s="3" t="s">
        <v>64</v>
      </c>
      <c r="D10" s="2">
        <f t="shared" si="53"/>
        <v>105</v>
      </c>
      <c r="E10" s="2">
        <f t="shared" si="54"/>
        <v>105</v>
      </c>
      <c r="F10" s="2">
        <f t="shared" si="55"/>
        <v>34.65</v>
      </c>
      <c r="G10" s="2">
        <f t="shared" si="56"/>
        <v>903</v>
      </c>
      <c r="H10" s="2">
        <f t="shared" si="57"/>
        <v>903</v>
      </c>
      <c r="I10" s="10">
        <f t="shared" si="58"/>
        <v>297.99</v>
      </c>
      <c r="J10" s="11">
        <f t="shared" si="59"/>
        <v>332.64</v>
      </c>
      <c r="K10" s="26">
        <v>1</v>
      </c>
      <c r="L10" s="2">
        <f t="shared" si="60"/>
        <v>100</v>
      </c>
      <c r="M10" s="27">
        <v>0</v>
      </c>
      <c r="N10" s="2">
        <f t="shared" si="61"/>
        <v>0</v>
      </c>
      <c r="O10" s="27">
        <v>0</v>
      </c>
      <c r="P10" s="2">
        <f t="shared" si="62"/>
        <v>0</v>
      </c>
      <c r="Q10" s="27">
        <v>0</v>
      </c>
      <c r="R10" s="2">
        <f t="shared" si="67"/>
        <v>0</v>
      </c>
      <c r="S10" s="27">
        <v>0</v>
      </c>
      <c r="T10" s="2">
        <f t="shared" ref="T10:T11" si="91">S10*150</f>
        <v>0</v>
      </c>
      <c r="U10" s="27">
        <v>0</v>
      </c>
      <c r="V10" s="2">
        <f t="shared" si="68"/>
        <v>0</v>
      </c>
      <c r="W10" s="2">
        <f t="shared" si="69"/>
        <v>0</v>
      </c>
      <c r="X10" s="27">
        <v>0</v>
      </c>
      <c r="Y10" s="2">
        <f t="shared" si="70"/>
        <v>0</v>
      </c>
      <c r="Z10" s="27">
        <v>0</v>
      </c>
      <c r="AA10" s="2">
        <f t="shared" si="71"/>
        <v>0</v>
      </c>
      <c r="AB10" s="27">
        <v>0</v>
      </c>
      <c r="AC10" s="2">
        <f t="shared" si="72"/>
        <v>0</v>
      </c>
      <c r="AD10" s="27">
        <v>0</v>
      </c>
      <c r="AE10" s="2">
        <f t="shared" si="73"/>
        <v>0</v>
      </c>
      <c r="AF10" s="2">
        <f t="shared" si="74"/>
        <v>0</v>
      </c>
      <c r="AG10" s="27">
        <v>1</v>
      </c>
      <c r="AH10" s="2">
        <f t="shared" si="75"/>
        <v>5</v>
      </c>
      <c r="AI10" s="2">
        <f t="shared" si="76"/>
        <v>5</v>
      </c>
      <c r="AJ10" s="27">
        <v>0</v>
      </c>
      <c r="AK10" s="2">
        <f t="shared" si="77"/>
        <v>0</v>
      </c>
      <c r="AL10" s="27">
        <v>0</v>
      </c>
      <c r="AM10" s="2">
        <f t="shared" si="63"/>
        <v>0</v>
      </c>
      <c r="AN10" s="27">
        <v>0</v>
      </c>
      <c r="AO10" s="2">
        <f t="shared" si="64"/>
        <v>0</v>
      </c>
      <c r="AP10" s="2">
        <f t="shared" si="65"/>
        <v>0</v>
      </c>
      <c r="AQ10" s="27">
        <v>411</v>
      </c>
      <c r="AR10" s="2">
        <f t="shared" si="78"/>
        <v>396</v>
      </c>
      <c r="AS10" s="2">
        <f t="shared" si="66"/>
        <v>276</v>
      </c>
      <c r="AT10" s="2">
        <f t="shared" si="79"/>
        <v>414</v>
      </c>
      <c r="AU10" s="27">
        <v>0</v>
      </c>
      <c r="AV10" s="2">
        <f t="shared" si="80"/>
        <v>0</v>
      </c>
      <c r="AW10" s="2">
        <f t="shared" si="81"/>
        <v>0</v>
      </c>
      <c r="AX10" s="27">
        <v>17</v>
      </c>
      <c r="AY10" s="27">
        <v>0</v>
      </c>
      <c r="AZ10" s="3">
        <f t="shared" si="82"/>
        <v>0</v>
      </c>
      <c r="BA10" s="3">
        <f t="shared" si="83"/>
        <v>0</v>
      </c>
      <c r="BB10" s="27">
        <v>212</v>
      </c>
      <c r="BC10" s="27">
        <v>0</v>
      </c>
      <c r="BD10" s="3">
        <f t="shared" si="84"/>
        <v>114</v>
      </c>
      <c r="BE10" s="3">
        <f t="shared" si="85"/>
        <v>0</v>
      </c>
      <c r="BF10" s="27">
        <v>6</v>
      </c>
      <c r="BG10" s="27">
        <v>0</v>
      </c>
      <c r="BH10" s="2"/>
      <c r="BI10" s="2"/>
      <c r="BJ10" s="2" t="e">
        <f>#REF!+#REF!</f>
        <v>#REF!</v>
      </c>
      <c r="BK10" s="2">
        <f t="shared" si="86"/>
        <v>6</v>
      </c>
      <c r="BL10" s="2">
        <f t="shared" si="87"/>
        <v>0</v>
      </c>
      <c r="BM10" s="2">
        <f t="shared" si="88"/>
        <v>235</v>
      </c>
      <c r="BN10" s="2">
        <f t="shared" si="89"/>
        <v>120</v>
      </c>
      <c r="BO10" s="2">
        <f t="shared" si="90"/>
        <v>489</v>
      </c>
      <c r="BP10" s="2"/>
    </row>
    <row r="11" spans="1:68" s="19" customFormat="1" ht="16.5" x14ac:dyDescent="0.3">
      <c r="A11" s="4">
        <v>9</v>
      </c>
      <c r="B11" s="3" t="s">
        <v>65</v>
      </c>
      <c r="C11" s="3" t="s">
        <v>49</v>
      </c>
      <c r="D11" s="3">
        <f t="shared" si="53"/>
        <v>240</v>
      </c>
      <c r="E11" s="2">
        <f t="shared" si="54"/>
        <v>240</v>
      </c>
      <c r="F11" s="2">
        <f t="shared" si="55"/>
        <v>79.2</v>
      </c>
      <c r="G11" s="2">
        <f t="shared" si="56"/>
        <v>656</v>
      </c>
      <c r="H11" s="2">
        <f t="shared" si="57"/>
        <v>656</v>
      </c>
      <c r="I11" s="10">
        <f t="shared" si="58"/>
        <v>216.48000000000002</v>
      </c>
      <c r="J11" s="17">
        <f t="shared" si="59"/>
        <v>295.68</v>
      </c>
      <c r="K11" s="26">
        <v>1</v>
      </c>
      <c r="L11" s="3">
        <f t="shared" si="60"/>
        <v>100</v>
      </c>
      <c r="M11" s="27">
        <v>0</v>
      </c>
      <c r="N11" s="3">
        <f t="shared" si="61"/>
        <v>0</v>
      </c>
      <c r="O11" s="27">
        <v>0</v>
      </c>
      <c r="P11" s="3">
        <f t="shared" si="62"/>
        <v>0</v>
      </c>
      <c r="Q11" s="27">
        <v>1</v>
      </c>
      <c r="R11" s="3">
        <f t="shared" si="67"/>
        <v>70</v>
      </c>
      <c r="S11" s="27">
        <v>0</v>
      </c>
      <c r="T11" s="3">
        <f t="shared" si="91"/>
        <v>0</v>
      </c>
      <c r="U11" s="27">
        <v>0</v>
      </c>
      <c r="V11" s="3">
        <f t="shared" si="68"/>
        <v>0</v>
      </c>
      <c r="W11" s="3">
        <f t="shared" si="69"/>
        <v>70</v>
      </c>
      <c r="X11" s="27">
        <v>0</v>
      </c>
      <c r="Y11" s="3">
        <f t="shared" si="70"/>
        <v>0</v>
      </c>
      <c r="Z11" s="27">
        <v>0</v>
      </c>
      <c r="AA11" s="3">
        <f t="shared" si="71"/>
        <v>0</v>
      </c>
      <c r="AB11" s="27">
        <v>0</v>
      </c>
      <c r="AC11" s="3">
        <f t="shared" si="72"/>
        <v>0</v>
      </c>
      <c r="AD11" s="27">
        <v>0</v>
      </c>
      <c r="AE11" s="3">
        <f t="shared" si="73"/>
        <v>0</v>
      </c>
      <c r="AF11" s="3">
        <f t="shared" si="74"/>
        <v>0</v>
      </c>
      <c r="AG11" s="27">
        <v>4</v>
      </c>
      <c r="AH11" s="3">
        <f t="shared" si="75"/>
        <v>20</v>
      </c>
      <c r="AI11" s="3">
        <f t="shared" si="76"/>
        <v>20</v>
      </c>
      <c r="AJ11" s="27">
        <v>1</v>
      </c>
      <c r="AK11" s="3">
        <f t="shared" si="77"/>
        <v>50</v>
      </c>
      <c r="AL11" s="27">
        <v>0</v>
      </c>
      <c r="AM11" s="3">
        <f t="shared" si="63"/>
        <v>0</v>
      </c>
      <c r="AN11" s="27">
        <v>0</v>
      </c>
      <c r="AO11" s="3">
        <f t="shared" si="64"/>
        <v>0</v>
      </c>
      <c r="AP11" s="3">
        <f t="shared" si="65"/>
        <v>50</v>
      </c>
      <c r="AQ11" s="27">
        <v>276</v>
      </c>
      <c r="AR11" s="2">
        <f t="shared" si="78"/>
        <v>276</v>
      </c>
      <c r="AS11" s="2">
        <f t="shared" si="66"/>
        <v>156</v>
      </c>
      <c r="AT11" s="2">
        <f t="shared" si="79"/>
        <v>234</v>
      </c>
      <c r="AU11" s="27">
        <v>0</v>
      </c>
      <c r="AV11" s="3">
        <f t="shared" si="80"/>
        <v>0</v>
      </c>
      <c r="AW11" s="3">
        <f t="shared" si="81"/>
        <v>0</v>
      </c>
      <c r="AX11" s="27">
        <v>38</v>
      </c>
      <c r="AY11" s="27">
        <v>47</v>
      </c>
      <c r="AZ11" s="3">
        <f t="shared" si="82"/>
        <v>38</v>
      </c>
      <c r="BA11" s="3">
        <f t="shared" si="83"/>
        <v>20</v>
      </c>
      <c r="BB11" s="27">
        <v>62</v>
      </c>
      <c r="BC11" s="27">
        <v>0</v>
      </c>
      <c r="BD11" s="3">
        <f t="shared" si="84"/>
        <v>62</v>
      </c>
      <c r="BE11" s="3">
        <f t="shared" si="85"/>
        <v>0</v>
      </c>
      <c r="BF11" s="27">
        <v>0</v>
      </c>
      <c r="BG11" s="27">
        <v>0</v>
      </c>
      <c r="BH11" s="2"/>
      <c r="BI11" s="2"/>
      <c r="BJ11" s="2" t="e">
        <f>#REF!+#REF!</f>
        <v>#REF!</v>
      </c>
      <c r="BK11" s="2">
        <f t="shared" si="86"/>
        <v>0</v>
      </c>
      <c r="BL11" s="2">
        <f t="shared" si="87"/>
        <v>0</v>
      </c>
      <c r="BM11" s="2">
        <f t="shared" si="88"/>
        <v>147</v>
      </c>
      <c r="BN11" s="2">
        <f t="shared" si="89"/>
        <v>120</v>
      </c>
      <c r="BO11" s="2">
        <f t="shared" si="90"/>
        <v>422</v>
      </c>
      <c r="BP11" s="3"/>
    </row>
    <row r="12" spans="1:68" s="1" customFormat="1" ht="16.5" x14ac:dyDescent="0.3">
      <c r="A12" s="4">
        <v>10</v>
      </c>
      <c r="B12" s="16" t="s">
        <v>66</v>
      </c>
      <c r="C12" s="16" t="s">
        <v>67</v>
      </c>
      <c r="D12" s="2">
        <f t="shared" si="53"/>
        <v>450</v>
      </c>
      <c r="E12" s="2">
        <f t="shared" si="54"/>
        <v>450</v>
      </c>
      <c r="F12" s="2">
        <f t="shared" si="55"/>
        <v>148.5</v>
      </c>
      <c r="G12" s="2">
        <f t="shared" si="56"/>
        <v>549.54999999999995</v>
      </c>
      <c r="H12" s="2">
        <f t="shared" si="57"/>
        <v>549.54999999999995</v>
      </c>
      <c r="I12" s="10">
        <f t="shared" si="58"/>
        <v>181.35149999999999</v>
      </c>
      <c r="J12" s="11">
        <f t="shared" ref="J12:J22" si="92">F12+I12</f>
        <v>329.85149999999999</v>
      </c>
      <c r="K12" s="26">
        <v>1</v>
      </c>
      <c r="L12" s="2">
        <f t="shared" ref="L12:L22" si="93">K12*100</f>
        <v>100</v>
      </c>
      <c r="M12" s="27">
        <v>1</v>
      </c>
      <c r="N12" s="2">
        <f t="shared" ref="N12:N22" si="94">M12*30</f>
        <v>30</v>
      </c>
      <c r="O12" s="27">
        <v>1</v>
      </c>
      <c r="P12" s="2">
        <f t="shared" si="62"/>
        <v>200</v>
      </c>
      <c r="Q12" s="27">
        <v>0</v>
      </c>
      <c r="R12" s="2">
        <f t="shared" ref="R12:R22" si="95">Q12*70</f>
        <v>0</v>
      </c>
      <c r="S12" s="27">
        <v>0</v>
      </c>
      <c r="T12" s="2">
        <f t="shared" ref="T12:T22" si="96">S12*150</f>
        <v>0</v>
      </c>
      <c r="U12" s="27">
        <v>1</v>
      </c>
      <c r="V12" s="2">
        <f t="shared" ref="V12:V22" si="97">IF(U12&gt;0,50,U12)</f>
        <v>50</v>
      </c>
      <c r="W12" s="2">
        <f t="shared" ref="W12:W22" si="98">IF((P12+R12+T12+V12)&gt;250,250,P12+R12+T12+V12)</f>
        <v>250</v>
      </c>
      <c r="X12" s="27">
        <v>0</v>
      </c>
      <c r="Y12" s="2">
        <f t="shared" ref="Y12:Y22" si="99">X12*275</f>
        <v>0</v>
      </c>
      <c r="Z12" s="27">
        <v>0</v>
      </c>
      <c r="AA12" s="2">
        <f t="shared" ref="AA12:AA22" si="100">Z12*350</f>
        <v>0</v>
      </c>
      <c r="AB12" s="27">
        <v>0</v>
      </c>
      <c r="AC12" s="2">
        <f t="shared" ref="AC12:AC22" si="101">AB12*100</f>
        <v>0</v>
      </c>
      <c r="AD12" s="27">
        <v>0</v>
      </c>
      <c r="AE12" s="2">
        <f t="shared" ref="AE12:AE22" si="102">IF(AD12&gt;0,70,AD12)</f>
        <v>0</v>
      </c>
      <c r="AF12" s="2">
        <f t="shared" ref="AF12:AF22" si="103">IF((AA12+AC12+AE12)&gt;420,420,AA12+AC12+AE12)</f>
        <v>0</v>
      </c>
      <c r="AG12" s="27">
        <v>4</v>
      </c>
      <c r="AH12" s="2">
        <f t="shared" ref="AH12:AH22" si="104">AG12*5</f>
        <v>20</v>
      </c>
      <c r="AI12" s="2">
        <f t="shared" ref="AI12:AI22" si="105">IF(AH12&gt;20,20,AH12)</f>
        <v>20</v>
      </c>
      <c r="AJ12" s="27">
        <v>1</v>
      </c>
      <c r="AK12" s="2">
        <f t="shared" ref="AK12:AK22" si="106">AJ12*50</f>
        <v>50</v>
      </c>
      <c r="AL12" s="27">
        <v>0</v>
      </c>
      <c r="AM12" s="2">
        <f t="shared" si="63"/>
        <v>0</v>
      </c>
      <c r="AN12" s="27">
        <v>0</v>
      </c>
      <c r="AO12" s="2">
        <f t="shared" si="64"/>
        <v>0</v>
      </c>
      <c r="AP12" s="2">
        <f t="shared" si="65"/>
        <v>50</v>
      </c>
      <c r="AQ12" s="27">
        <v>311</v>
      </c>
      <c r="AR12" s="2">
        <f t="shared" ref="AR12:AR22" si="107">IF(AQ12&gt;396,396,AQ12)</f>
        <v>311</v>
      </c>
      <c r="AS12" s="2">
        <f t="shared" si="66"/>
        <v>236</v>
      </c>
      <c r="AT12" s="2">
        <f t="shared" ref="AT12:AT22" si="108">AS12*1.5</f>
        <v>354</v>
      </c>
      <c r="AU12" s="27">
        <v>0</v>
      </c>
      <c r="AV12" s="2">
        <v>0</v>
      </c>
      <c r="AW12" s="2">
        <f t="shared" ref="AW12:AW22" si="109">IF(AV12&gt;84,84,AV12)</f>
        <v>0</v>
      </c>
      <c r="AX12" s="27">
        <v>2</v>
      </c>
      <c r="AY12" s="27">
        <v>69</v>
      </c>
      <c r="AZ12" s="3">
        <f t="shared" ref="AZ12:AZ22" si="110">IF(BK12+BL12+BD12+BE12+AX12&lt;120,AX12,120-BK12-BL12-BD12-BE12)</f>
        <v>2</v>
      </c>
      <c r="BA12" s="3">
        <f t="shared" ref="BA12:BA22" si="111">IF(BK12+BL12+BD12+BE12+AZ12+AY12&lt;120,AY12,120-BK12-BL12-BD12-BE12-AZ12)</f>
        <v>69</v>
      </c>
      <c r="BB12" s="27">
        <v>0</v>
      </c>
      <c r="BC12" s="27">
        <v>4</v>
      </c>
      <c r="BD12" s="3">
        <f t="shared" ref="BD12:BD22" si="112">IF(BK12+BL12+BB12&lt;120,BB12,120-BK12-BL12)</f>
        <v>0</v>
      </c>
      <c r="BE12" s="3">
        <f t="shared" ref="BE12:BE22" si="113">IF(BK12+BL12+BB12+BC12&lt;120,BC12,120-BK12-BL12-BD12)</f>
        <v>4</v>
      </c>
      <c r="BF12" s="27">
        <v>0</v>
      </c>
      <c r="BG12" s="27">
        <v>0</v>
      </c>
      <c r="BH12" s="2">
        <v>0</v>
      </c>
      <c r="BI12" s="2">
        <v>0</v>
      </c>
      <c r="BJ12" s="2" t="e">
        <f>#REF!+#REF!</f>
        <v>#REF!</v>
      </c>
      <c r="BK12" s="2">
        <f t="shared" ref="BK12:BK22" si="114">IF(BF12&lt;120,BF12,120)</f>
        <v>0</v>
      </c>
      <c r="BL12" s="2">
        <f t="shared" ref="BL12:BL22" si="115">IF(BF12+BG12&lt;120,BG12,120-BF12-BG12)</f>
        <v>0</v>
      </c>
      <c r="BM12" s="2">
        <f t="shared" ref="BM12:BM22" si="116">AX12+AY12+BB12+BC12+BF12+BG12</f>
        <v>75</v>
      </c>
      <c r="BN12" s="2">
        <f t="shared" ref="BN12:BN22" si="117">IF(BM12&gt;120,120,BM12)</f>
        <v>75</v>
      </c>
      <c r="BO12" s="2">
        <f t="shared" ref="BO12:BO22" si="118">IF(AY12+BC12+BG12&lt;BM12/2,(BK12+BL12)*5.5+(BD12+BE12)*4+(AZ12+BA12)*3,BK12*5.5+BL12*5.5*0.85+BD12*4+BE12*4*0.85+AZ12*3+BA12*3*0.85)</f>
        <v>195.54999999999998</v>
      </c>
      <c r="BP12" s="2"/>
    </row>
    <row r="13" spans="1:68" s="13" customFormat="1" ht="16.5" x14ac:dyDescent="0.3">
      <c r="A13" s="4">
        <v>11</v>
      </c>
      <c r="B13" s="16" t="s">
        <v>68</v>
      </c>
      <c r="C13" s="16" t="s">
        <v>69</v>
      </c>
      <c r="D13" s="2">
        <f t="shared" si="53"/>
        <v>550</v>
      </c>
      <c r="E13" s="2">
        <f t="shared" si="54"/>
        <v>550</v>
      </c>
      <c r="F13" s="2">
        <f t="shared" si="55"/>
        <v>181.5</v>
      </c>
      <c r="G13" s="2">
        <f t="shared" si="56"/>
        <v>584.9</v>
      </c>
      <c r="H13" s="2">
        <f t="shared" si="57"/>
        <v>584.9</v>
      </c>
      <c r="I13" s="10">
        <f t="shared" si="58"/>
        <v>193.017</v>
      </c>
      <c r="J13" s="11">
        <f t="shared" si="92"/>
        <v>374.517</v>
      </c>
      <c r="K13" s="26">
        <v>1</v>
      </c>
      <c r="L13" s="2">
        <f t="shared" si="93"/>
        <v>100</v>
      </c>
      <c r="M13" s="27">
        <v>0</v>
      </c>
      <c r="N13" s="2">
        <f t="shared" si="94"/>
        <v>0</v>
      </c>
      <c r="O13" s="27">
        <v>1</v>
      </c>
      <c r="P13" s="2">
        <f t="shared" si="62"/>
        <v>200</v>
      </c>
      <c r="Q13" s="27">
        <v>0</v>
      </c>
      <c r="R13" s="2">
        <f t="shared" si="95"/>
        <v>0</v>
      </c>
      <c r="S13" s="27">
        <v>0</v>
      </c>
      <c r="T13" s="2">
        <f t="shared" si="96"/>
        <v>0</v>
      </c>
      <c r="U13" s="27">
        <v>1</v>
      </c>
      <c r="V13" s="2">
        <f t="shared" si="97"/>
        <v>50</v>
      </c>
      <c r="W13" s="2">
        <f t="shared" si="98"/>
        <v>250</v>
      </c>
      <c r="X13" s="27">
        <v>0</v>
      </c>
      <c r="Y13" s="2">
        <f t="shared" si="99"/>
        <v>0</v>
      </c>
      <c r="Z13" s="27">
        <v>0</v>
      </c>
      <c r="AA13" s="2">
        <f t="shared" si="100"/>
        <v>0</v>
      </c>
      <c r="AB13" s="27">
        <v>1</v>
      </c>
      <c r="AC13" s="2">
        <f t="shared" si="101"/>
        <v>100</v>
      </c>
      <c r="AD13" s="27">
        <v>0</v>
      </c>
      <c r="AE13" s="2">
        <f t="shared" si="102"/>
        <v>0</v>
      </c>
      <c r="AF13" s="2">
        <f t="shared" si="103"/>
        <v>100</v>
      </c>
      <c r="AG13" s="27">
        <v>4</v>
      </c>
      <c r="AH13" s="2">
        <f t="shared" si="104"/>
        <v>20</v>
      </c>
      <c r="AI13" s="2">
        <f t="shared" si="105"/>
        <v>20</v>
      </c>
      <c r="AJ13" s="27">
        <v>1</v>
      </c>
      <c r="AK13" s="2">
        <f t="shared" si="106"/>
        <v>50</v>
      </c>
      <c r="AL13" s="27">
        <v>1</v>
      </c>
      <c r="AM13" s="2">
        <f t="shared" si="63"/>
        <v>30</v>
      </c>
      <c r="AN13" s="27">
        <v>0</v>
      </c>
      <c r="AO13" s="2">
        <f t="shared" si="64"/>
        <v>0</v>
      </c>
      <c r="AP13" s="2">
        <f t="shared" si="65"/>
        <v>80</v>
      </c>
      <c r="AQ13" s="27">
        <v>255</v>
      </c>
      <c r="AR13" s="2">
        <f t="shared" si="107"/>
        <v>255</v>
      </c>
      <c r="AS13" s="2">
        <f t="shared" si="66"/>
        <v>135</v>
      </c>
      <c r="AT13" s="2">
        <f t="shared" si="108"/>
        <v>202.5</v>
      </c>
      <c r="AU13" s="27">
        <v>44</v>
      </c>
      <c r="AV13" s="2">
        <f t="shared" ref="AV13:AV22" si="119">AU13*1</f>
        <v>44</v>
      </c>
      <c r="AW13" s="2">
        <f t="shared" si="109"/>
        <v>44</v>
      </c>
      <c r="AX13" s="27">
        <v>72</v>
      </c>
      <c r="AY13" s="27">
        <v>86</v>
      </c>
      <c r="AZ13" s="3">
        <f t="shared" si="110"/>
        <v>72</v>
      </c>
      <c r="BA13" s="3">
        <f t="shared" si="111"/>
        <v>48</v>
      </c>
      <c r="BB13" s="27">
        <v>0</v>
      </c>
      <c r="BC13" s="27">
        <v>0</v>
      </c>
      <c r="BD13" s="3">
        <f t="shared" si="112"/>
        <v>0</v>
      </c>
      <c r="BE13" s="3">
        <f t="shared" si="113"/>
        <v>0</v>
      </c>
      <c r="BF13" s="27">
        <v>0</v>
      </c>
      <c r="BG13" s="27">
        <v>0</v>
      </c>
      <c r="BH13" s="2"/>
      <c r="BI13" s="2"/>
      <c r="BJ13" s="2" t="e">
        <f>#REF!+#REF!</f>
        <v>#REF!</v>
      </c>
      <c r="BK13" s="2">
        <f t="shared" si="114"/>
        <v>0</v>
      </c>
      <c r="BL13" s="2">
        <f t="shared" si="115"/>
        <v>0</v>
      </c>
      <c r="BM13" s="2">
        <f t="shared" si="116"/>
        <v>158</v>
      </c>
      <c r="BN13" s="2">
        <f t="shared" si="117"/>
        <v>120</v>
      </c>
      <c r="BO13" s="2">
        <f t="shared" si="118"/>
        <v>338.4</v>
      </c>
      <c r="BP13" s="12"/>
    </row>
    <row r="14" spans="1:68" s="1" customFormat="1" ht="16.5" x14ac:dyDescent="0.3">
      <c r="A14" s="4">
        <v>12</v>
      </c>
      <c r="B14" s="16" t="s">
        <v>70</v>
      </c>
      <c r="C14" s="16" t="s">
        <v>71</v>
      </c>
      <c r="D14" s="2">
        <f t="shared" si="53"/>
        <v>660</v>
      </c>
      <c r="E14" s="2">
        <f t="shared" si="54"/>
        <v>660</v>
      </c>
      <c r="F14" s="2">
        <f t="shared" si="55"/>
        <v>217.8</v>
      </c>
      <c r="G14" s="2">
        <f t="shared" si="56"/>
        <v>414</v>
      </c>
      <c r="H14" s="2">
        <f t="shared" si="57"/>
        <v>414</v>
      </c>
      <c r="I14" s="10">
        <f t="shared" si="58"/>
        <v>136.62</v>
      </c>
      <c r="J14" s="11">
        <f t="shared" si="92"/>
        <v>354.42</v>
      </c>
      <c r="K14" s="26">
        <v>1</v>
      </c>
      <c r="L14" s="2">
        <f t="shared" si="93"/>
        <v>100</v>
      </c>
      <c r="M14" s="27">
        <v>0</v>
      </c>
      <c r="N14" s="2">
        <f t="shared" si="94"/>
        <v>0</v>
      </c>
      <c r="O14" s="27">
        <v>1</v>
      </c>
      <c r="P14" s="2">
        <f t="shared" si="62"/>
        <v>200</v>
      </c>
      <c r="Q14" s="27">
        <v>0</v>
      </c>
      <c r="R14" s="2">
        <f t="shared" si="95"/>
        <v>0</v>
      </c>
      <c r="S14" s="27">
        <v>0</v>
      </c>
      <c r="T14" s="2">
        <f t="shared" si="96"/>
        <v>0</v>
      </c>
      <c r="U14" s="27">
        <v>0</v>
      </c>
      <c r="V14" s="2">
        <f t="shared" si="97"/>
        <v>0</v>
      </c>
      <c r="W14" s="2">
        <f t="shared" si="98"/>
        <v>200</v>
      </c>
      <c r="X14" s="27">
        <v>1</v>
      </c>
      <c r="Y14" s="2">
        <f t="shared" si="99"/>
        <v>275</v>
      </c>
      <c r="Z14" s="27">
        <v>0</v>
      </c>
      <c r="AA14" s="2">
        <f t="shared" si="100"/>
        <v>0</v>
      </c>
      <c r="AB14" s="27">
        <v>0</v>
      </c>
      <c r="AC14" s="2">
        <f t="shared" si="101"/>
        <v>0</v>
      </c>
      <c r="AD14" s="27">
        <v>0</v>
      </c>
      <c r="AE14" s="2">
        <f t="shared" si="102"/>
        <v>0</v>
      </c>
      <c r="AF14" s="2">
        <f t="shared" si="103"/>
        <v>0</v>
      </c>
      <c r="AG14" s="27">
        <v>1</v>
      </c>
      <c r="AH14" s="2">
        <f t="shared" si="104"/>
        <v>5</v>
      </c>
      <c r="AI14" s="2">
        <f t="shared" si="105"/>
        <v>5</v>
      </c>
      <c r="AJ14" s="27">
        <v>1</v>
      </c>
      <c r="AK14" s="2">
        <f t="shared" si="106"/>
        <v>50</v>
      </c>
      <c r="AL14" s="27">
        <v>1</v>
      </c>
      <c r="AM14" s="2">
        <f t="shared" si="63"/>
        <v>30</v>
      </c>
      <c r="AN14" s="27">
        <v>0</v>
      </c>
      <c r="AO14" s="2">
        <f t="shared" si="64"/>
        <v>0</v>
      </c>
      <c r="AP14" s="2">
        <f t="shared" si="65"/>
        <v>80</v>
      </c>
      <c r="AQ14" s="27">
        <v>228</v>
      </c>
      <c r="AR14" s="2">
        <f t="shared" si="107"/>
        <v>228</v>
      </c>
      <c r="AS14" s="2">
        <f t="shared" si="66"/>
        <v>180</v>
      </c>
      <c r="AT14" s="2">
        <f t="shared" si="108"/>
        <v>270</v>
      </c>
      <c r="AU14" s="27">
        <v>0</v>
      </c>
      <c r="AV14" s="2">
        <f t="shared" si="119"/>
        <v>0</v>
      </c>
      <c r="AW14" s="2">
        <f t="shared" si="109"/>
        <v>0</v>
      </c>
      <c r="AX14" s="27">
        <v>48</v>
      </c>
      <c r="AY14" s="27">
        <v>0</v>
      </c>
      <c r="AZ14" s="3">
        <f t="shared" si="110"/>
        <v>48</v>
      </c>
      <c r="BA14" s="3">
        <f t="shared" si="111"/>
        <v>0</v>
      </c>
      <c r="BB14" s="27">
        <v>0</v>
      </c>
      <c r="BC14" s="27">
        <v>0</v>
      </c>
      <c r="BD14" s="3">
        <f t="shared" si="112"/>
        <v>0</v>
      </c>
      <c r="BE14" s="3">
        <f t="shared" si="113"/>
        <v>0</v>
      </c>
      <c r="BF14" s="27">
        <v>0</v>
      </c>
      <c r="BG14" s="27">
        <v>0</v>
      </c>
      <c r="BH14" s="2"/>
      <c r="BI14" s="2"/>
      <c r="BJ14" s="2" t="e">
        <f>#REF!+#REF!</f>
        <v>#REF!</v>
      </c>
      <c r="BK14" s="2">
        <f t="shared" si="114"/>
        <v>0</v>
      </c>
      <c r="BL14" s="2">
        <f t="shared" si="115"/>
        <v>0</v>
      </c>
      <c r="BM14" s="2">
        <f t="shared" si="116"/>
        <v>48</v>
      </c>
      <c r="BN14" s="2">
        <f t="shared" si="117"/>
        <v>48</v>
      </c>
      <c r="BO14" s="2">
        <f t="shared" si="118"/>
        <v>144</v>
      </c>
      <c r="BP14" s="2"/>
    </row>
    <row r="15" spans="1:68" s="1" customFormat="1" ht="16.5" x14ac:dyDescent="0.3">
      <c r="A15" s="4">
        <v>13</v>
      </c>
      <c r="B15" s="3" t="s">
        <v>72</v>
      </c>
      <c r="C15" s="2" t="s">
        <v>73</v>
      </c>
      <c r="D15" s="2">
        <f t="shared" si="53"/>
        <v>420</v>
      </c>
      <c r="E15" s="2">
        <f t="shared" si="54"/>
        <v>420</v>
      </c>
      <c r="F15" s="2">
        <f t="shared" si="55"/>
        <v>138.6</v>
      </c>
      <c r="G15" s="2">
        <f t="shared" si="56"/>
        <v>635</v>
      </c>
      <c r="H15" s="2">
        <f t="shared" si="57"/>
        <v>635</v>
      </c>
      <c r="I15" s="10">
        <f t="shared" si="58"/>
        <v>209.55</v>
      </c>
      <c r="J15" s="11">
        <f t="shared" si="92"/>
        <v>348.15</v>
      </c>
      <c r="K15" s="26">
        <v>1</v>
      </c>
      <c r="L15" s="2">
        <f t="shared" si="93"/>
        <v>100</v>
      </c>
      <c r="M15" s="27">
        <v>0</v>
      </c>
      <c r="N15" s="2">
        <f t="shared" si="94"/>
        <v>0</v>
      </c>
      <c r="O15" s="27">
        <v>1</v>
      </c>
      <c r="P15" s="2">
        <f t="shared" si="62"/>
        <v>200</v>
      </c>
      <c r="Q15" s="27">
        <v>0</v>
      </c>
      <c r="R15" s="2">
        <f t="shared" si="95"/>
        <v>0</v>
      </c>
      <c r="S15" s="27">
        <v>0</v>
      </c>
      <c r="T15" s="2">
        <f t="shared" si="96"/>
        <v>0</v>
      </c>
      <c r="U15" s="27">
        <v>1</v>
      </c>
      <c r="V15" s="2">
        <f t="shared" si="97"/>
        <v>50</v>
      </c>
      <c r="W15" s="2">
        <f t="shared" si="98"/>
        <v>250</v>
      </c>
      <c r="X15" s="27">
        <v>0</v>
      </c>
      <c r="Y15" s="2">
        <f t="shared" si="99"/>
        <v>0</v>
      </c>
      <c r="Z15" s="27">
        <v>0</v>
      </c>
      <c r="AA15" s="2">
        <f t="shared" si="100"/>
        <v>0</v>
      </c>
      <c r="AB15" s="27">
        <v>0</v>
      </c>
      <c r="AC15" s="2">
        <f t="shared" si="101"/>
        <v>0</v>
      </c>
      <c r="AD15" s="27">
        <v>0</v>
      </c>
      <c r="AE15" s="2">
        <f t="shared" si="102"/>
        <v>0</v>
      </c>
      <c r="AF15" s="2">
        <f t="shared" si="103"/>
        <v>0</v>
      </c>
      <c r="AG15" s="27">
        <v>4</v>
      </c>
      <c r="AH15" s="2">
        <f t="shared" si="104"/>
        <v>20</v>
      </c>
      <c r="AI15" s="2">
        <f t="shared" si="105"/>
        <v>20</v>
      </c>
      <c r="AJ15" s="27">
        <v>1</v>
      </c>
      <c r="AK15" s="2">
        <f t="shared" si="106"/>
        <v>50</v>
      </c>
      <c r="AL15" s="27">
        <v>0</v>
      </c>
      <c r="AM15" s="2">
        <f t="shared" si="63"/>
        <v>0</v>
      </c>
      <c r="AN15" s="27">
        <v>0</v>
      </c>
      <c r="AO15" s="2">
        <f t="shared" si="64"/>
        <v>0</v>
      </c>
      <c r="AP15" s="2">
        <f t="shared" si="65"/>
        <v>50</v>
      </c>
      <c r="AQ15" s="27">
        <v>311</v>
      </c>
      <c r="AR15" s="2">
        <f t="shared" si="107"/>
        <v>311</v>
      </c>
      <c r="AS15" s="2">
        <f t="shared" si="66"/>
        <v>191</v>
      </c>
      <c r="AT15" s="2">
        <f t="shared" si="108"/>
        <v>286.5</v>
      </c>
      <c r="AU15" s="27">
        <v>0</v>
      </c>
      <c r="AV15" s="2">
        <f t="shared" si="119"/>
        <v>0</v>
      </c>
      <c r="AW15" s="2">
        <f t="shared" si="109"/>
        <v>0</v>
      </c>
      <c r="AX15" s="27">
        <v>0</v>
      </c>
      <c r="AY15" s="27">
        <v>99</v>
      </c>
      <c r="AZ15" s="3">
        <f t="shared" si="110"/>
        <v>0</v>
      </c>
      <c r="BA15" s="3">
        <f t="shared" si="111"/>
        <v>70</v>
      </c>
      <c r="BB15" s="27">
        <v>0</v>
      </c>
      <c r="BC15" s="27">
        <v>50</v>
      </c>
      <c r="BD15" s="3">
        <f t="shared" si="112"/>
        <v>0</v>
      </c>
      <c r="BE15" s="3">
        <f t="shared" si="113"/>
        <v>50</v>
      </c>
      <c r="BF15" s="27">
        <v>0</v>
      </c>
      <c r="BG15" s="27">
        <v>0</v>
      </c>
      <c r="BH15" s="2"/>
      <c r="BI15" s="2"/>
      <c r="BJ15" s="2" t="e">
        <f>#REF!+#REF!</f>
        <v>#REF!</v>
      </c>
      <c r="BK15" s="2">
        <f t="shared" si="114"/>
        <v>0</v>
      </c>
      <c r="BL15" s="2">
        <f t="shared" si="115"/>
        <v>0</v>
      </c>
      <c r="BM15" s="2">
        <f t="shared" si="116"/>
        <v>149</v>
      </c>
      <c r="BN15" s="2">
        <f t="shared" si="117"/>
        <v>120</v>
      </c>
      <c r="BO15" s="2">
        <f t="shared" si="118"/>
        <v>348.5</v>
      </c>
      <c r="BP15" s="2"/>
    </row>
    <row r="16" spans="1:68" s="1" customFormat="1" ht="16.5" x14ac:dyDescent="0.3">
      <c r="A16" s="4">
        <v>14</v>
      </c>
      <c r="B16" s="16" t="s">
        <v>74</v>
      </c>
      <c r="C16" s="16" t="s">
        <v>75</v>
      </c>
      <c r="D16" s="2">
        <f t="shared" si="53"/>
        <v>715</v>
      </c>
      <c r="E16" s="2">
        <f t="shared" si="54"/>
        <v>715</v>
      </c>
      <c r="F16" s="2">
        <f t="shared" si="55"/>
        <v>235.95000000000002</v>
      </c>
      <c r="G16" s="2">
        <f t="shared" si="56"/>
        <v>486</v>
      </c>
      <c r="H16" s="2">
        <f t="shared" si="57"/>
        <v>486</v>
      </c>
      <c r="I16" s="10">
        <f t="shared" si="58"/>
        <v>160.38</v>
      </c>
      <c r="J16" s="11">
        <f t="shared" si="92"/>
        <v>396.33000000000004</v>
      </c>
      <c r="K16" s="26">
        <v>1</v>
      </c>
      <c r="L16" s="2">
        <f t="shared" si="93"/>
        <v>100</v>
      </c>
      <c r="M16" s="27">
        <v>0</v>
      </c>
      <c r="N16" s="2">
        <f t="shared" si="94"/>
        <v>0</v>
      </c>
      <c r="O16" s="27">
        <v>1</v>
      </c>
      <c r="P16" s="2">
        <f t="shared" si="62"/>
        <v>200</v>
      </c>
      <c r="Q16" s="27">
        <v>0</v>
      </c>
      <c r="R16" s="2">
        <f t="shared" si="95"/>
        <v>0</v>
      </c>
      <c r="S16" s="27">
        <v>0</v>
      </c>
      <c r="T16" s="2">
        <f t="shared" si="96"/>
        <v>0</v>
      </c>
      <c r="U16" s="27">
        <v>0</v>
      </c>
      <c r="V16" s="2">
        <f t="shared" si="97"/>
        <v>0</v>
      </c>
      <c r="W16" s="2">
        <f t="shared" si="98"/>
        <v>200</v>
      </c>
      <c r="X16" s="27">
        <v>0</v>
      </c>
      <c r="Y16" s="2">
        <f t="shared" si="99"/>
        <v>0</v>
      </c>
      <c r="Z16" s="27">
        <v>1</v>
      </c>
      <c r="AA16" s="2">
        <f t="shared" si="100"/>
        <v>350</v>
      </c>
      <c r="AB16" s="27">
        <v>0</v>
      </c>
      <c r="AC16" s="2">
        <f t="shared" si="101"/>
        <v>0</v>
      </c>
      <c r="AD16" s="27">
        <v>0</v>
      </c>
      <c r="AE16" s="2">
        <f t="shared" si="102"/>
        <v>0</v>
      </c>
      <c r="AF16" s="2">
        <f t="shared" si="103"/>
        <v>350</v>
      </c>
      <c r="AG16" s="27">
        <v>3</v>
      </c>
      <c r="AH16" s="2">
        <f t="shared" si="104"/>
        <v>15</v>
      </c>
      <c r="AI16" s="2">
        <f t="shared" si="105"/>
        <v>15</v>
      </c>
      <c r="AJ16" s="27">
        <v>1</v>
      </c>
      <c r="AK16" s="2">
        <f t="shared" si="106"/>
        <v>50</v>
      </c>
      <c r="AL16" s="27">
        <v>0</v>
      </c>
      <c r="AM16" s="2">
        <f t="shared" si="63"/>
        <v>0</v>
      </c>
      <c r="AN16" s="27">
        <v>0</v>
      </c>
      <c r="AO16" s="2">
        <f t="shared" si="64"/>
        <v>0</v>
      </c>
      <c r="AP16" s="2">
        <f t="shared" si="65"/>
        <v>50</v>
      </c>
      <c r="AQ16" s="27">
        <v>181</v>
      </c>
      <c r="AR16" s="2">
        <f t="shared" si="107"/>
        <v>181</v>
      </c>
      <c r="AS16" s="2">
        <f t="shared" si="66"/>
        <v>94</v>
      </c>
      <c r="AT16" s="2">
        <f t="shared" si="108"/>
        <v>141</v>
      </c>
      <c r="AU16" s="27">
        <v>84</v>
      </c>
      <c r="AV16" s="2">
        <f t="shared" si="119"/>
        <v>84</v>
      </c>
      <c r="AW16" s="2">
        <f t="shared" si="109"/>
        <v>84</v>
      </c>
      <c r="AX16" s="27">
        <v>87</v>
      </c>
      <c r="AY16" s="27">
        <v>0</v>
      </c>
      <c r="AZ16" s="3">
        <f t="shared" si="110"/>
        <v>87</v>
      </c>
      <c r="BA16" s="3">
        <f t="shared" si="111"/>
        <v>0</v>
      </c>
      <c r="BB16" s="27">
        <v>0</v>
      </c>
      <c r="BC16" s="27">
        <v>0</v>
      </c>
      <c r="BD16" s="3">
        <f t="shared" si="112"/>
        <v>0</v>
      </c>
      <c r="BE16" s="3">
        <f t="shared" si="113"/>
        <v>0</v>
      </c>
      <c r="BF16" s="27">
        <v>0</v>
      </c>
      <c r="BG16" s="27">
        <v>0</v>
      </c>
      <c r="BH16" s="2">
        <v>0</v>
      </c>
      <c r="BI16" s="2">
        <v>0</v>
      </c>
      <c r="BJ16" s="2" t="e">
        <f>#REF!+#REF!</f>
        <v>#REF!</v>
      </c>
      <c r="BK16" s="2">
        <f t="shared" si="114"/>
        <v>0</v>
      </c>
      <c r="BL16" s="2">
        <f t="shared" si="115"/>
        <v>0</v>
      </c>
      <c r="BM16" s="2">
        <f t="shared" si="116"/>
        <v>87</v>
      </c>
      <c r="BN16" s="2">
        <f t="shared" si="117"/>
        <v>87</v>
      </c>
      <c r="BO16" s="2">
        <f t="shared" si="118"/>
        <v>261</v>
      </c>
      <c r="BP16" s="2"/>
    </row>
    <row r="17" spans="1:68" s="14" customFormat="1" ht="16.5" x14ac:dyDescent="0.3">
      <c r="A17" s="4">
        <v>15</v>
      </c>
      <c r="B17" s="3" t="s">
        <v>76</v>
      </c>
      <c r="C17" s="3" t="s">
        <v>77</v>
      </c>
      <c r="D17" s="2">
        <f t="shared" si="53"/>
        <v>570</v>
      </c>
      <c r="E17" s="2">
        <f t="shared" si="54"/>
        <v>570</v>
      </c>
      <c r="F17" s="2">
        <f t="shared" si="55"/>
        <v>188.10000000000002</v>
      </c>
      <c r="G17" s="2">
        <f t="shared" si="56"/>
        <v>477.29999999999995</v>
      </c>
      <c r="H17" s="2">
        <f t="shared" si="57"/>
        <v>477.29999999999995</v>
      </c>
      <c r="I17" s="10">
        <f t="shared" si="58"/>
        <v>157.50899999999999</v>
      </c>
      <c r="J17" s="11">
        <f t="shared" si="92"/>
        <v>345.60900000000004</v>
      </c>
      <c r="K17" s="27">
        <v>1</v>
      </c>
      <c r="L17" s="2">
        <f t="shared" si="93"/>
        <v>100</v>
      </c>
      <c r="M17" s="27">
        <v>0</v>
      </c>
      <c r="N17" s="2">
        <f t="shared" si="94"/>
        <v>0</v>
      </c>
      <c r="O17" s="27">
        <v>1</v>
      </c>
      <c r="P17" s="2">
        <f t="shared" si="62"/>
        <v>200</v>
      </c>
      <c r="Q17" s="27">
        <v>0</v>
      </c>
      <c r="R17" s="2">
        <f t="shared" si="95"/>
        <v>0</v>
      </c>
      <c r="S17" s="27">
        <v>0</v>
      </c>
      <c r="T17" s="2">
        <f t="shared" si="96"/>
        <v>0</v>
      </c>
      <c r="U17" s="27">
        <v>1</v>
      </c>
      <c r="V17" s="2">
        <f t="shared" si="97"/>
        <v>50</v>
      </c>
      <c r="W17" s="2">
        <f t="shared" si="98"/>
        <v>250</v>
      </c>
      <c r="X17" s="27">
        <v>0</v>
      </c>
      <c r="Y17" s="2">
        <f t="shared" si="99"/>
        <v>0</v>
      </c>
      <c r="Z17" s="27">
        <v>0</v>
      </c>
      <c r="AA17" s="2">
        <f t="shared" si="100"/>
        <v>0</v>
      </c>
      <c r="AB17" s="27">
        <v>1</v>
      </c>
      <c r="AC17" s="2">
        <f t="shared" si="101"/>
        <v>100</v>
      </c>
      <c r="AD17" s="27">
        <v>0</v>
      </c>
      <c r="AE17" s="2">
        <f t="shared" si="102"/>
        <v>0</v>
      </c>
      <c r="AF17" s="2">
        <f t="shared" si="103"/>
        <v>100</v>
      </c>
      <c r="AG17" s="27">
        <v>4</v>
      </c>
      <c r="AH17" s="2">
        <f t="shared" si="104"/>
        <v>20</v>
      </c>
      <c r="AI17" s="2">
        <f t="shared" si="105"/>
        <v>20</v>
      </c>
      <c r="AJ17" s="27">
        <v>2</v>
      </c>
      <c r="AK17" s="2">
        <f t="shared" si="106"/>
        <v>100</v>
      </c>
      <c r="AL17" s="27">
        <v>0</v>
      </c>
      <c r="AM17" s="2">
        <f t="shared" si="63"/>
        <v>0</v>
      </c>
      <c r="AN17" s="27">
        <v>0</v>
      </c>
      <c r="AO17" s="2">
        <f t="shared" si="64"/>
        <v>0</v>
      </c>
      <c r="AP17" s="2">
        <f t="shared" si="65"/>
        <v>100</v>
      </c>
      <c r="AQ17" s="27">
        <v>218</v>
      </c>
      <c r="AR17" s="2">
        <f t="shared" si="107"/>
        <v>218</v>
      </c>
      <c r="AS17" s="2">
        <f t="shared" si="66"/>
        <v>98</v>
      </c>
      <c r="AT17" s="2">
        <f t="shared" si="108"/>
        <v>147</v>
      </c>
      <c r="AU17" s="27">
        <v>0</v>
      </c>
      <c r="AV17" s="2">
        <f t="shared" si="119"/>
        <v>0</v>
      </c>
      <c r="AW17" s="2">
        <f t="shared" si="109"/>
        <v>0</v>
      </c>
      <c r="AX17" s="27">
        <v>54</v>
      </c>
      <c r="AY17" s="27">
        <v>87</v>
      </c>
      <c r="AZ17" s="3">
        <f t="shared" si="110"/>
        <v>54</v>
      </c>
      <c r="BA17" s="3">
        <f t="shared" si="111"/>
        <v>66</v>
      </c>
      <c r="BB17" s="27">
        <v>0</v>
      </c>
      <c r="BC17" s="27">
        <v>0</v>
      </c>
      <c r="BD17" s="3">
        <f t="shared" si="112"/>
        <v>0</v>
      </c>
      <c r="BE17" s="3">
        <f t="shared" si="113"/>
        <v>0</v>
      </c>
      <c r="BF17" s="27">
        <v>0</v>
      </c>
      <c r="BG17" s="27">
        <v>0</v>
      </c>
      <c r="BH17" s="2"/>
      <c r="BI17" s="2"/>
      <c r="BJ17" s="2" t="e">
        <f>#REF!+#REF!</f>
        <v>#REF!</v>
      </c>
      <c r="BK17" s="2">
        <f t="shared" si="114"/>
        <v>0</v>
      </c>
      <c r="BL17" s="2">
        <f t="shared" si="115"/>
        <v>0</v>
      </c>
      <c r="BM17" s="2">
        <f t="shared" si="116"/>
        <v>141</v>
      </c>
      <c r="BN17" s="2">
        <f t="shared" si="117"/>
        <v>120</v>
      </c>
      <c r="BO17" s="2">
        <f t="shared" si="118"/>
        <v>330.29999999999995</v>
      </c>
      <c r="BP17" s="23"/>
    </row>
    <row r="18" spans="1:68" s="1" customFormat="1" ht="16.5" x14ac:dyDescent="0.3">
      <c r="A18" s="4">
        <v>16</v>
      </c>
      <c r="B18" s="3" t="s">
        <v>78</v>
      </c>
      <c r="C18" s="3" t="s">
        <v>79</v>
      </c>
      <c r="D18" s="2">
        <f t="shared" si="53"/>
        <v>340</v>
      </c>
      <c r="E18" s="2">
        <f t="shared" si="54"/>
        <v>340</v>
      </c>
      <c r="F18" s="2">
        <f t="shared" si="55"/>
        <v>112.2</v>
      </c>
      <c r="G18" s="2">
        <f t="shared" si="56"/>
        <v>689</v>
      </c>
      <c r="H18" s="2">
        <f t="shared" si="57"/>
        <v>689</v>
      </c>
      <c r="I18" s="10">
        <f t="shared" si="58"/>
        <v>227.37</v>
      </c>
      <c r="J18" s="11">
        <f t="shared" si="92"/>
        <v>339.57</v>
      </c>
      <c r="K18" s="27">
        <v>1</v>
      </c>
      <c r="L18" s="2">
        <f t="shared" si="93"/>
        <v>100</v>
      </c>
      <c r="M18" s="27">
        <v>0</v>
      </c>
      <c r="N18" s="2">
        <f t="shared" si="94"/>
        <v>0</v>
      </c>
      <c r="O18" s="27">
        <v>0</v>
      </c>
      <c r="P18" s="2">
        <f t="shared" si="62"/>
        <v>0</v>
      </c>
      <c r="Q18" s="27">
        <v>1</v>
      </c>
      <c r="R18" s="2">
        <f t="shared" si="95"/>
        <v>70</v>
      </c>
      <c r="S18" s="27">
        <v>0</v>
      </c>
      <c r="T18" s="2">
        <f t="shared" si="96"/>
        <v>0</v>
      </c>
      <c r="U18" s="27">
        <v>1</v>
      </c>
      <c r="V18" s="2">
        <f t="shared" si="97"/>
        <v>50</v>
      </c>
      <c r="W18" s="2">
        <f t="shared" si="98"/>
        <v>120</v>
      </c>
      <c r="X18" s="27">
        <v>0</v>
      </c>
      <c r="Y18" s="2">
        <f t="shared" si="99"/>
        <v>0</v>
      </c>
      <c r="Z18" s="27">
        <v>0</v>
      </c>
      <c r="AA18" s="2">
        <f t="shared" si="100"/>
        <v>0</v>
      </c>
      <c r="AB18" s="27">
        <v>0</v>
      </c>
      <c r="AC18" s="2">
        <f t="shared" si="101"/>
        <v>0</v>
      </c>
      <c r="AD18" s="27">
        <v>0</v>
      </c>
      <c r="AE18" s="2">
        <f t="shared" si="102"/>
        <v>0</v>
      </c>
      <c r="AF18" s="2">
        <f t="shared" si="103"/>
        <v>0</v>
      </c>
      <c r="AG18" s="27">
        <v>4</v>
      </c>
      <c r="AH18" s="2">
        <f t="shared" si="104"/>
        <v>20</v>
      </c>
      <c r="AI18" s="2">
        <f t="shared" si="105"/>
        <v>20</v>
      </c>
      <c r="AJ18" s="27">
        <v>2</v>
      </c>
      <c r="AK18" s="2">
        <f t="shared" si="106"/>
        <v>100</v>
      </c>
      <c r="AL18" s="27">
        <v>0</v>
      </c>
      <c r="AM18" s="2">
        <f t="shared" si="63"/>
        <v>0</v>
      </c>
      <c r="AN18" s="27">
        <v>0</v>
      </c>
      <c r="AO18" s="2">
        <f t="shared" si="64"/>
        <v>0</v>
      </c>
      <c r="AP18" s="2">
        <f t="shared" si="65"/>
        <v>100</v>
      </c>
      <c r="AQ18" s="27">
        <v>326</v>
      </c>
      <c r="AR18" s="2">
        <f t="shared" si="107"/>
        <v>326</v>
      </c>
      <c r="AS18" s="2">
        <f t="shared" si="66"/>
        <v>236</v>
      </c>
      <c r="AT18" s="2">
        <f t="shared" si="108"/>
        <v>354</v>
      </c>
      <c r="AU18" s="27">
        <v>56</v>
      </c>
      <c r="AV18" s="2">
        <f t="shared" si="119"/>
        <v>56</v>
      </c>
      <c r="AW18" s="2">
        <f t="shared" si="109"/>
        <v>56</v>
      </c>
      <c r="AX18" s="27">
        <v>0</v>
      </c>
      <c r="AY18" s="27">
        <v>36</v>
      </c>
      <c r="AZ18" s="3">
        <f t="shared" si="110"/>
        <v>0</v>
      </c>
      <c r="BA18" s="3">
        <f t="shared" si="111"/>
        <v>36</v>
      </c>
      <c r="BB18" s="27">
        <v>6</v>
      </c>
      <c r="BC18" s="27">
        <v>48</v>
      </c>
      <c r="BD18" s="3">
        <f t="shared" si="112"/>
        <v>6</v>
      </c>
      <c r="BE18" s="3">
        <f t="shared" si="113"/>
        <v>48</v>
      </c>
      <c r="BF18" s="27">
        <v>0</v>
      </c>
      <c r="BG18" s="27">
        <v>0</v>
      </c>
      <c r="BH18" s="2"/>
      <c r="BI18" s="2"/>
      <c r="BJ18" s="2" t="e">
        <f>#REF!+#REF!</f>
        <v>#REF!</v>
      </c>
      <c r="BK18" s="2">
        <f t="shared" si="114"/>
        <v>0</v>
      </c>
      <c r="BL18" s="2">
        <f t="shared" si="115"/>
        <v>0</v>
      </c>
      <c r="BM18" s="2">
        <f t="shared" si="116"/>
        <v>90</v>
      </c>
      <c r="BN18" s="2">
        <f t="shared" si="117"/>
        <v>90</v>
      </c>
      <c r="BO18" s="2">
        <f t="shared" si="118"/>
        <v>279</v>
      </c>
      <c r="BP18" s="2"/>
    </row>
    <row r="19" spans="1:68" s="1" customFormat="1" ht="16.5" x14ac:dyDescent="0.3">
      <c r="A19" s="4">
        <v>17</v>
      </c>
      <c r="B19" s="3" t="s">
        <v>80</v>
      </c>
      <c r="C19" s="2" t="s">
        <v>81</v>
      </c>
      <c r="D19" s="2">
        <f t="shared" si="53"/>
        <v>430</v>
      </c>
      <c r="E19" s="2">
        <f t="shared" si="54"/>
        <v>430</v>
      </c>
      <c r="F19" s="2">
        <f t="shared" si="55"/>
        <v>141.9</v>
      </c>
      <c r="G19" s="2">
        <f t="shared" si="56"/>
        <v>879</v>
      </c>
      <c r="H19" s="2">
        <f t="shared" si="57"/>
        <v>879</v>
      </c>
      <c r="I19" s="10">
        <f t="shared" si="58"/>
        <v>290.07</v>
      </c>
      <c r="J19" s="11">
        <f t="shared" si="92"/>
        <v>431.97</v>
      </c>
      <c r="K19" s="27">
        <v>1</v>
      </c>
      <c r="L19" s="2">
        <f t="shared" si="93"/>
        <v>100</v>
      </c>
      <c r="M19" s="27">
        <v>1</v>
      </c>
      <c r="N19" s="2">
        <f t="shared" si="94"/>
        <v>30</v>
      </c>
      <c r="O19" s="27">
        <v>1</v>
      </c>
      <c r="P19" s="2">
        <f t="shared" si="62"/>
        <v>200</v>
      </c>
      <c r="Q19" s="27">
        <v>0</v>
      </c>
      <c r="R19" s="2">
        <f t="shared" si="95"/>
        <v>0</v>
      </c>
      <c r="S19" s="27">
        <v>0</v>
      </c>
      <c r="T19" s="2">
        <f t="shared" si="96"/>
        <v>0</v>
      </c>
      <c r="U19" s="27">
        <v>1</v>
      </c>
      <c r="V19" s="2">
        <f t="shared" si="97"/>
        <v>50</v>
      </c>
      <c r="W19" s="2">
        <f t="shared" si="98"/>
        <v>250</v>
      </c>
      <c r="X19" s="27">
        <v>0</v>
      </c>
      <c r="Y19" s="2">
        <f t="shared" si="99"/>
        <v>0</v>
      </c>
      <c r="Z19" s="27">
        <v>0</v>
      </c>
      <c r="AA19" s="2">
        <f t="shared" si="100"/>
        <v>0</v>
      </c>
      <c r="AB19" s="27">
        <v>0</v>
      </c>
      <c r="AC19" s="2">
        <f t="shared" si="101"/>
        <v>0</v>
      </c>
      <c r="AD19" s="27">
        <v>0</v>
      </c>
      <c r="AE19" s="2">
        <f t="shared" si="102"/>
        <v>0</v>
      </c>
      <c r="AF19" s="2">
        <f t="shared" si="103"/>
        <v>0</v>
      </c>
      <c r="AG19" s="27">
        <v>4</v>
      </c>
      <c r="AH19" s="2">
        <f t="shared" si="104"/>
        <v>20</v>
      </c>
      <c r="AI19" s="2">
        <f t="shared" si="105"/>
        <v>20</v>
      </c>
      <c r="AJ19" s="27">
        <v>0</v>
      </c>
      <c r="AK19" s="2">
        <f t="shared" si="106"/>
        <v>0</v>
      </c>
      <c r="AL19" s="27">
        <v>1</v>
      </c>
      <c r="AM19" s="2">
        <f t="shared" si="63"/>
        <v>30</v>
      </c>
      <c r="AN19" s="27">
        <v>0</v>
      </c>
      <c r="AO19" s="2">
        <f t="shared" si="64"/>
        <v>0</v>
      </c>
      <c r="AP19" s="2">
        <f t="shared" si="65"/>
        <v>30</v>
      </c>
      <c r="AQ19" s="27">
        <v>438</v>
      </c>
      <c r="AR19" s="2">
        <f t="shared" si="107"/>
        <v>396</v>
      </c>
      <c r="AS19" s="2">
        <f t="shared" si="66"/>
        <v>276</v>
      </c>
      <c r="AT19" s="2">
        <f t="shared" si="108"/>
        <v>414</v>
      </c>
      <c r="AU19" s="27">
        <v>0</v>
      </c>
      <c r="AV19" s="2">
        <f t="shared" si="119"/>
        <v>0</v>
      </c>
      <c r="AW19" s="2">
        <f t="shared" si="109"/>
        <v>0</v>
      </c>
      <c r="AX19" s="27">
        <v>72</v>
      </c>
      <c r="AY19" s="27">
        <v>0</v>
      </c>
      <c r="AZ19" s="3">
        <f t="shared" si="110"/>
        <v>15</v>
      </c>
      <c r="BA19" s="3">
        <f t="shared" si="111"/>
        <v>0</v>
      </c>
      <c r="BB19" s="27">
        <v>105</v>
      </c>
      <c r="BC19" s="27">
        <v>0</v>
      </c>
      <c r="BD19" s="3">
        <f t="shared" si="112"/>
        <v>105</v>
      </c>
      <c r="BE19" s="3">
        <f t="shared" si="113"/>
        <v>0</v>
      </c>
      <c r="BF19" s="27">
        <v>0</v>
      </c>
      <c r="BG19" s="27">
        <v>0</v>
      </c>
      <c r="BH19" s="2"/>
      <c r="BI19" s="2"/>
      <c r="BJ19" s="2" t="e">
        <f>#REF!+#REF!</f>
        <v>#REF!</v>
      </c>
      <c r="BK19" s="2">
        <f t="shared" si="114"/>
        <v>0</v>
      </c>
      <c r="BL19" s="2">
        <f t="shared" si="115"/>
        <v>0</v>
      </c>
      <c r="BM19" s="2">
        <f t="shared" si="116"/>
        <v>177</v>
      </c>
      <c r="BN19" s="2">
        <f t="shared" si="117"/>
        <v>120</v>
      </c>
      <c r="BO19" s="2">
        <f t="shared" si="118"/>
        <v>465</v>
      </c>
      <c r="BP19" s="2"/>
    </row>
    <row r="20" spans="1:68" s="13" customFormat="1" ht="16.5" x14ac:dyDescent="0.3">
      <c r="A20" s="4">
        <v>18</v>
      </c>
      <c r="B20" s="3" t="s">
        <v>88</v>
      </c>
      <c r="C20" s="3" t="s">
        <v>83</v>
      </c>
      <c r="D20" s="2">
        <f t="shared" si="53"/>
        <v>350</v>
      </c>
      <c r="E20" s="2">
        <f t="shared" si="54"/>
        <v>350</v>
      </c>
      <c r="F20" s="2">
        <f t="shared" si="55"/>
        <v>115.5</v>
      </c>
      <c r="G20" s="2">
        <f t="shared" si="56"/>
        <v>882</v>
      </c>
      <c r="H20" s="2">
        <f t="shared" si="57"/>
        <v>882</v>
      </c>
      <c r="I20" s="10">
        <f t="shared" si="58"/>
        <v>291.06</v>
      </c>
      <c r="J20" s="11">
        <f t="shared" si="92"/>
        <v>406.56</v>
      </c>
      <c r="K20" s="27">
        <v>1</v>
      </c>
      <c r="L20" s="2">
        <f t="shared" si="93"/>
        <v>100</v>
      </c>
      <c r="M20" s="27">
        <v>0</v>
      </c>
      <c r="N20" s="2">
        <f t="shared" si="94"/>
        <v>0</v>
      </c>
      <c r="O20" s="27">
        <v>1</v>
      </c>
      <c r="P20" s="2">
        <f t="shared" si="62"/>
        <v>200</v>
      </c>
      <c r="Q20" s="27">
        <v>0</v>
      </c>
      <c r="R20" s="2">
        <f t="shared" si="95"/>
        <v>0</v>
      </c>
      <c r="S20" s="27">
        <v>0</v>
      </c>
      <c r="T20" s="2">
        <f t="shared" si="96"/>
        <v>0</v>
      </c>
      <c r="U20" s="27">
        <v>0</v>
      </c>
      <c r="V20" s="2">
        <f t="shared" si="97"/>
        <v>0</v>
      </c>
      <c r="W20" s="2">
        <f t="shared" si="98"/>
        <v>200</v>
      </c>
      <c r="X20" s="27">
        <v>0</v>
      </c>
      <c r="Y20" s="2">
        <f t="shared" si="99"/>
        <v>0</v>
      </c>
      <c r="Z20" s="27">
        <v>0</v>
      </c>
      <c r="AA20" s="2">
        <f t="shared" si="100"/>
        <v>0</v>
      </c>
      <c r="AB20" s="27">
        <v>0</v>
      </c>
      <c r="AC20" s="2">
        <f t="shared" si="101"/>
        <v>0</v>
      </c>
      <c r="AD20" s="27">
        <v>0</v>
      </c>
      <c r="AE20" s="2">
        <f t="shared" si="102"/>
        <v>0</v>
      </c>
      <c r="AF20" s="2">
        <f t="shared" si="103"/>
        <v>0</v>
      </c>
      <c r="AG20" s="27">
        <v>4</v>
      </c>
      <c r="AH20" s="2">
        <f t="shared" si="104"/>
        <v>20</v>
      </c>
      <c r="AI20" s="2">
        <f t="shared" si="105"/>
        <v>20</v>
      </c>
      <c r="AJ20" s="27">
        <v>0</v>
      </c>
      <c r="AK20" s="2">
        <f t="shared" si="106"/>
        <v>0</v>
      </c>
      <c r="AL20" s="27">
        <v>1</v>
      </c>
      <c r="AM20" s="2">
        <f t="shared" si="63"/>
        <v>30</v>
      </c>
      <c r="AN20" s="27">
        <v>0</v>
      </c>
      <c r="AO20" s="2">
        <f t="shared" si="64"/>
        <v>0</v>
      </c>
      <c r="AP20" s="2">
        <f t="shared" si="65"/>
        <v>30</v>
      </c>
      <c r="AQ20" s="27">
        <v>332</v>
      </c>
      <c r="AR20" s="2">
        <f t="shared" si="107"/>
        <v>332</v>
      </c>
      <c r="AS20" s="2">
        <f t="shared" si="66"/>
        <v>212</v>
      </c>
      <c r="AT20" s="2">
        <f t="shared" si="108"/>
        <v>318</v>
      </c>
      <c r="AU20" s="27">
        <v>84</v>
      </c>
      <c r="AV20" s="2">
        <f t="shared" si="119"/>
        <v>84</v>
      </c>
      <c r="AW20" s="2">
        <f t="shared" si="109"/>
        <v>84</v>
      </c>
      <c r="AX20" s="27">
        <v>46</v>
      </c>
      <c r="AY20" s="27">
        <v>0</v>
      </c>
      <c r="AZ20" s="3">
        <f t="shared" si="110"/>
        <v>0</v>
      </c>
      <c r="BA20" s="3">
        <f t="shared" si="111"/>
        <v>0</v>
      </c>
      <c r="BB20" s="27">
        <v>72</v>
      </c>
      <c r="BC20" s="27">
        <v>71</v>
      </c>
      <c r="BD20" s="3">
        <f t="shared" si="112"/>
        <v>72</v>
      </c>
      <c r="BE20" s="3">
        <f t="shared" si="113"/>
        <v>48</v>
      </c>
      <c r="BF20" s="27">
        <v>0</v>
      </c>
      <c r="BG20" s="27">
        <v>0</v>
      </c>
      <c r="BH20" s="2"/>
      <c r="BI20" s="2"/>
      <c r="BJ20" s="2" t="e">
        <f>#REF!+#REF!</f>
        <v>#REF!</v>
      </c>
      <c r="BK20" s="2">
        <f t="shared" si="114"/>
        <v>0</v>
      </c>
      <c r="BL20" s="2">
        <f t="shared" si="115"/>
        <v>0</v>
      </c>
      <c r="BM20" s="2">
        <f t="shared" si="116"/>
        <v>189</v>
      </c>
      <c r="BN20" s="2">
        <f t="shared" si="117"/>
        <v>120</v>
      </c>
      <c r="BO20" s="2">
        <f t="shared" si="118"/>
        <v>480</v>
      </c>
      <c r="BP20" s="12"/>
    </row>
    <row r="21" spans="1:68" ht="16.5" x14ac:dyDescent="0.3">
      <c r="A21" s="4">
        <v>19</v>
      </c>
      <c r="B21" s="3" t="s">
        <v>84</v>
      </c>
      <c r="C21" s="3" t="s">
        <v>85</v>
      </c>
      <c r="D21" s="2">
        <f t="shared" si="53"/>
        <v>180</v>
      </c>
      <c r="E21" s="2">
        <f t="shared" si="54"/>
        <v>180</v>
      </c>
      <c r="F21" s="2">
        <f t="shared" si="55"/>
        <v>59.400000000000006</v>
      </c>
      <c r="G21" s="2">
        <f t="shared" si="56"/>
        <v>836.5</v>
      </c>
      <c r="H21" s="2">
        <f t="shared" si="57"/>
        <v>836.5</v>
      </c>
      <c r="I21" s="10">
        <f t="shared" si="58"/>
        <v>276.04500000000002</v>
      </c>
      <c r="J21" s="11">
        <f t="shared" si="92"/>
        <v>335.44500000000005</v>
      </c>
      <c r="K21" s="28">
        <v>1</v>
      </c>
      <c r="L21" s="2">
        <f t="shared" si="93"/>
        <v>100</v>
      </c>
      <c r="M21" s="28">
        <v>0</v>
      </c>
      <c r="N21" s="2">
        <f t="shared" si="94"/>
        <v>0</v>
      </c>
      <c r="O21" s="27">
        <v>0</v>
      </c>
      <c r="P21" s="2">
        <f t="shared" si="62"/>
        <v>0</v>
      </c>
      <c r="Q21" s="27">
        <v>0</v>
      </c>
      <c r="R21" s="2">
        <f t="shared" si="95"/>
        <v>0</v>
      </c>
      <c r="S21" s="27">
        <v>0</v>
      </c>
      <c r="T21" s="2">
        <f t="shared" si="96"/>
        <v>0</v>
      </c>
      <c r="U21" s="27">
        <v>0</v>
      </c>
      <c r="V21" s="2">
        <f t="shared" si="97"/>
        <v>0</v>
      </c>
      <c r="W21" s="2">
        <f t="shared" si="98"/>
        <v>0</v>
      </c>
      <c r="X21" s="27">
        <v>0</v>
      </c>
      <c r="Y21" s="2">
        <f t="shared" si="99"/>
        <v>0</v>
      </c>
      <c r="Z21" s="28">
        <v>0</v>
      </c>
      <c r="AA21" s="2">
        <f t="shared" si="100"/>
        <v>0</v>
      </c>
      <c r="AB21" s="28">
        <v>0</v>
      </c>
      <c r="AC21" s="2">
        <f t="shared" si="101"/>
        <v>0</v>
      </c>
      <c r="AD21" s="28">
        <v>0</v>
      </c>
      <c r="AE21" s="2">
        <f t="shared" si="102"/>
        <v>0</v>
      </c>
      <c r="AF21" s="2">
        <f t="shared" si="103"/>
        <v>0</v>
      </c>
      <c r="AG21" s="27">
        <v>4</v>
      </c>
      <c r="AH21" s="2">
        <f t="shared" si="104"/>
        <v>20</v>
      </c>
      <c r="AI21" s="2">
        <f t="shared" si="105"/>
        <v>20</v>
      </c>
      <c r="AJ21" s="27">
        <v>1</v>
      </c>
      <c r="AK21" s="2">
        <f t="shared" si="106"/>
        <v>50</v>
      </c>
      <c r="AL21" s="27">
        <v>0</v>
      </c>
      <c r="AM21" s="2">
        <f t="shared" si="63"/>
        <v>0</v>
      </c>
      <c r="AN21" s="27">
        <v>1</v>
      </c>
      <c r="AO21" s="2">
        <f t="shared" si="64"/>
        <v>10</v>
      </c>
      <c r="AP21" s="2">
        <f t="shared" si="65"/>
        <v>60</v>
      </c>
      <c r="AQ21" s="27">
        <v>325</v>
      </c>
      <c r="AR21" s="2">
        <f t="shared" si="107"/>
        <v>325</v>
      </c>
      <c r="AS21" s="2">
        <f t="shared" si="66"/>
        <v>205</v>
      </c>
      <c r="AT21" s="2">
        <f t="shared" si="108"/>
        <v>307.5</v>
      </c>
      <c r="AU21" s="27">
        <v>49</v>
      </c>
      <c r="AV21" s="2">
        <f t="shared" si="119"/>
        <v>49</v>
      </c>
      <c r="AW21" s="2">
        <f t="shared" si="109"/>
        <v>49</v>
      </c>
      <c r="AX21" s="27">
        <v>123</v>
      </c>
      <c r="AY21" s="27">
        <v>0</v>
      </c>
      <c r="AZ21" s="3">
        <f t="shared" si="110"/>
        <v>0</v>
      </c>
      <c r="BA21" s="3">
        <f t="shared" si="111"/>
        <v>0</v>
      </c>
      <c r="BB21" s="27">
        <v>142</v>
      </c>
      <c r="BC21" s="27">
        <v>0</v>
      </c>
      <c r="BD21" s="3">
        <f t="shared" si="112"/>
        <v>120</v>
      </c>
      <c r="BE21" s="3">
        <f t="shared" si="113"/>
        <v>0</v>
      </c>
      <c r="BF21" s="27">
        <v>0</v>
      </c>
      <c r="BG21" s="27">
        <v>0</v>
      </c>
      <c r="BH21" s="2"/>
      <c r="BI21" s="2"/>
      <c r="BJ21" s="2" t="e">
        <f>#REF!+#REF!</f>
        <v>#REF!</v>
      </c>
      <c r="BK21" s="2">
        <f t="shared" si="114"/>
        <v>0</v>
      </c>
      <c r="BL21" s="2">
        <f t="shared" si="115"/>
        <v>0</v>
      </c>
      <c r="BM21" s="2">
        <f t="shared" si="116"/>
        <v>265</v>
      </c>
      <c r="BN21" s="2">
        <f t="shared" si="117"/>
        <v>120</v>
      </c>
      <c r="BO21" s="2">
        <f t="shared" si="118"/>
        <v>480</v>
      </c>
      <c r="BP21" s="20"/>
    </row>
    <row r="22" spans="1:68" ht="16.5" x14ac:dyDescent="0.3">
      <c r="A22" s="4">
        <v>20</v>
      </c>
      <c r="B22" s="3" t="s">
        <v>86</v>
      </c>
      <c r="C22" s="3" t="s">
        <v>87</v>
      </c>
      <c r="D22" s="2">
        <f t="shared" si="53"/>
        <v>640</v>
      </c>
      <c r="E22" s="2">
        <f t="shared" si="54"/>
        <v>640</v>
      </c>
      <c r="F22" s="2">
        <f t="shared" si="55"/>
        <v>211.20000000000002</v>
      </c>
      <c r="G22" s="2">
        <f t="shared" si="56"/>
        <v>680</v>
      </c>
      <c r="H22" s="2">
        <f t="shared" si="57"/>
        <v>680</v>
      </c>
      <c r="I22" s="10">
        <f t="shared" si="58"/>
        <v>224.4</v>
      </c>
      <c r="J22" s="11">
        <f t="shared" si="92"/>
        <v>435.6</v>
      </c>
      <c r="K22" s="28">
        <v>1</v>
      </c>
      <c r="L22" s="2">
        <f t="shared" si="93"/>
        <v>100</v>
      </c>
      <c r="M22" s="28">
        <v>0</v>
      </c>
      <c r="N22" s="2">
        <f t="shared" si="94"/>
        <v>0</v>
      </c>
      <c r="O22" s="27">
        <v>0</v>
      </c>
      <c r="P22" s="2">
        <f t="shared" si="62"/>
        <v>0</v>
      </c>
      <c r="Q22" s="27">
        <v>1</v>
      </c>
      <c r="R22" s="2">
        <f t="shared" si="95"/>
        <v>70</v>
      </c>
      <c r="S22" s="27">
        <v>0</v>
      </c>
      <c r="T22" s="2">
        <f t="shared" si="96"/>
        <v>0</v>
      </c>
      <c r="U22" s="27">
        <v>1</v>
      </c>
      <c r="V22" s="2">
        <f t="shared" si="97"/>
        <v>50</v>
      </c>
      <c r="W22" s="2">
        <f t="shared" si="98"/>
        <v>120</v>
      </c>
      <c r="X22" s="27">
        <v>0</v>
      </c>
      <c r="Y22" s="2">
        <f t="shared" si="99"/>
        <v>0</v>
      </c>
      <c r="Z22" s="28">
        <v>1</v>
      </c>
      <c r="AA22" s="2">
        <f t="shared" si="100"/>
        <v>350</v>
      </c>
      <c r="AB22" s="28">
        <v>0</v>
      </c>
      <c r="AC22" s="2">
        <f t="shared" si="101"/>
        <v>0</v>
      </c>
      <c r="AD22" s="28">
        <v>0</v>
      </c>
      <c r="AE22" s="2">
        <f t="shared" si="102"/>
        <v>0</v>
      </c>
      <c r="AF22" s="2">
        <f t="shared" si="103"/>
        <v>350</v>
      </c>
      <c r="AG22" s="27">
        <v>4</v>
      </c>
      <c r="AH22" s="2">
        <f t="shared" si="104"/>
        <v>20</v>
      </c>
      <c r="AI22" s="2">
        <f t="shared" si="105"/>
        <v>20</v>
      </c>
      <c r="AJ22" s="27">
        <v>1</v>
      </c>
      <c r="AK22" s="2">
        <f t="shared" si="106"/>
        <v>50</v>
      </c>
      <c r="AL22" s="27">
        <v>0</v>
      </c>
      <c r="AM22" s="2">
        <f t="shared" si="63"/>
        <v>0</v>
      </c>
      <c r="AN22" s="27">
        <v>0</v>
      </c>
      <c r="AO22" s="2">
        <f t="shared" si="64"/>
        <v>0</v>
      </c>
      <c r="AP22" s="2">
        <f t="shared" si="65"/>
        <v>50</v>
      </c>
      <c r="AQ22" s="27">
        <v>332</v>
      </c>
      <c r="AR22" s="2">
        <f t="shared" si="107"/>
        <v>332</v>
      </c>
      <c r="AS22" s="2">
        <f t="shared" si="66"/>
        <v>287</v>
      </c>
      <c r="AT22" s="2">
        <f t="shared" si="108"/>
        <v>430.5</v>
      </c>
      <c r="AU22" s="27">
        <v>2</v>
      </c>
      <c r="AV22" s="2">
        <f t="shared" si="119"/>
        <v>2</v>
      </c>
      <c r="AW22" s="2">
        <f t="shared" si="109"/>
        <v>2</v>
      </c>
      <c r="AX22" s="27">
        <v>0</v>
      </c>
      <c r="AY22" s="27">
        <v>0</v>
      </c>
      <c r="AZ22" s="3">
        <f t="shared" si="110"/>
        <v>0</v>
      </c>
      <c r="BA22" s="3">
        <f t="shared" si="111"/>
        <v>0</v>
      </c>
      <c r="BB22" s="27">
        <v>0</v>
      </c>
      <c r="BC22" s="27"/>
      <c r="BD22" s="3">
        <f t="shared" si="112"/>
        <v>0</v>
      </c>
      <c r="BE22" s="3">
        <f t="shared" si="113"/>
        <v>0</v>
      </c>
      <c r="BF22" s="27">
        <v>45</v>
      </c>
      <c r="BG22" s="27">
        <v>0</v>
      </c>
      <c r="BH22" s="2"/>
      <c r="BI22" s="2"/>
      <c r="BJ22" s="2" t="e">
        <f>#REF!+#REF!</f>
        <v>#REF!</v>
      </c>
      <c r="BK22" s="2">
        <f t="shared" si="114"/>
        <v>45</v>
      </c>
      <c r="BL22" s="2">
        <f t="shared" si="115"/>
        <v>0</v>
      </c>
      <c r="BM22" s="2">
        <f t="shared" si="116"/>
        <v>45</v>
      </c>
      <c r="BN22" s="2">
        <f t="shared" si="117"/>
        <v>45</v>
      </c>
      <c r="BO22" s="2">
        <f t="shared" si="118"/>
        <v>247.5</v>
      </c>
      <c r="BP22" s="20"/>
    </row>
  </sheetData>
  <mergeCells count="16">
    <mergeCell ref="A1:T1"/>
    <mergeCell ref="U2:V2"/>
    <mergeCell ref="K2:L2"/>
    <mergeCell ref="M2:N2"/>
    <mergeCell ref="O2:P2"/>
    <mergeCell ref="Q2:R2"/>
    <mergeCell ref="S2:T2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22"/>
  <sheetViews>
    <sheetView workbookViewId="0">
      <selection activeCell="I26" sqref="I26"/>
    </sheetView>
  </sheetViews>
  <sheetFormatPr defaultRowHeight="15" x14ac:dyDescent="0.25"/>
  <cols>
    <col min="2" max="2" width="20" bestFit="1" customWidth="1"/>
    <col min="3" max="3" width="15.28515625" bestFit="1" customWidth="1"/>
    <col min="10" max="10" width="14.5703125" style="36" customWidth="1"/>
    <col min="18" max="18" width="9.7109375" customWidth="1"/>
  </cols>
  <sheetData>
    <row r="1" spans="1:64" ht="43.5" customHeight="1" x14ac:dyDescent="0.25">
      <c r="A1" s="45" t="s">
        <v>56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</row>
    <row r="2" spans="1:64" ht="45" x14ac:dyDescent="0.25">
      <c r="A2" t="s">
        <v>0</v>
      </c>
      <c r="B2" t="s">
        <v>16</v>
      </c>
      <c r="C2" t="s">
        <v>17</v>
      </c>
      <c r="D2" t="s">
        <v>1</v>
      </c>
      <c r="G2" t="s">
        <v>2</v>
      </c>
      <c r="J2" s="37" t="s">
        <v>3</v>
      </c>
      <c r="K2" t="s">
        <v>4</v>
      </c>
      <c r="M2" t="s">
        <v>5</v>
      </c>
      <c r="O2" t="s">
        <v>7</v>
      </c>
      <c r="Q2" t="s">
        <v>21</v>
      </c>
      <c r="S2" t="s">
        <v>18</v>
      </c>
      <c r="U2" t="s">
        <v>19</v>
      </c>
      <c r="W2" t="s">
        <v>20</v>
      </c>
      <c r="X2" t="s">
        <v>8</v>
      </c>
      <c r="Z2" t="s">
        <v>6</v>
      </c>
      <c r="AB2" t="s">
        <v>22</v>
      </c>
      <c r="AD2" t="s">
        <v>23</v>
      </c>
      <c r="AF2" t="s">
        <v>24</v>
      </c>
      <c r="AG2" t="s">
        <v>13</v>
      </c>
      <c r="AI2" t="s">
        <v>14</v>
      </c>
      <c r="AJ2" t="s">
        <v>9</v>
      </c>
      <c r="AL2" t="s">
        <v>10</v>
      </c>
      <c r="AN2" t="s">
        <v>11</v>
      </c>
      <c r="AP2" t="s">
        <v>12</v>
      </c>
      <c r="AQ2" t="s">
        <v>25</v>
      </c>
      <c r="AR2" t="s">
        <v>37</v>
      </c>
      <c r="AS2" t="s">
        <v>41</v>
      </c>
      <c r="AT2" t="s">
        <v>36</v>
      </c>
      <c r="AU2" t="s">
        <v>26</v>
      </c>
      <c r="AW2" t="s">
        <v>15</v>
      </c>
      <c r="AX2" t="s">
        <v>27</v>
      </c>
      <c r="AY2" t="s">
        <v>28</v>
      </c>
      <c r="AZ2" t="s">
        <v>42</v>
      </c>
      <c r="BA2" t="s">
        <v>43</v>
      </c>
      <c r="BB2" t="s">
        <v>29</v>
      </c>
      <c r="BC2" t="s">
        <v>30</v>
      </c>
      <c r="BD2" t="s">
        <v>44</v>
      </c>
      <c r="BE2" t="s">
        <v>45</v>
      </c>
      <c r="BF2" t="s">
        <v>31</v>
      </c>
      <c r="BG2" t="s">
        <v>32</v>
      </c>
      <c r="BH2" t="s">
        <v>46</v>
      </c>
      <c r="BI2" t="s">
        <v>47</v>
      </c>
      <c r="BJ2" t="s">
        <v>38</v>
      </c>
      <c r="BK2" t="s">
        <v>39</v>
      </c>
      <c r="BL2" t="s">
        <v>40</v>
      </c>
    </row>
    <row r="3" spans="1:64" x14ac:dyDescent="0.25">
      <c r="A3">
        <v>1</v>
      </c>
      <c r="B3" t="s">
        <v>86</v>
      </c>
      <c r="C3" t="s">
        <v>87</v>
      </c>
      <c r="D3">
        <v>640</v>
      </c>
      <c r="E3">
        <v>640</v>
      </c>
      <c r="F3">
        <v>211.20000000000002</v>
      </c>
      <c r="G3">
        <v>680</v>
      </c>
      <c r="H3">
        <v>680</v>
      </c>
      <c r="I3">
        <v>224.4</v>
      </c>
      <c r="J3" s="36">
        <v>435.6</v>
      </c>
      <c r="K3">
        <v>1</v>
      </c>
      <c r="L3">
        <v>100</v>
      </c>
      <c r="M3">
        <v>0</v>
      </c>
      <c r="N3">
        <v>0</v>
      </c>
      <c r="O3">
        <v>0</v>
      </c>
      <c r="P3">
        <v>0</v>
      </c>
      <c r="Q3">
        <v>1</v>
      </c>
      <c r="R3">
        <v>70</v>
      </c>
      <c r="S3">
        <v>0</v>
      </c>
      <c r="T3">
        <v>0</v>
      </c>
      <c r="U3">
        <v>1</v>
      </c>
      <c r="V3">
        <v>50</v>
      </c>
      <c r="W3">
        <v>120</v>
      </c>
      <c r="X3">
        <v>0</v>
      </c>
      <c r="Y3">
        <v>0</v>
      </c>
      <c r="Z3">
        <v>1</v>
      </c>
      <c r="AA3">
        <v>350</v>
      </c>
      <c r="AB3">
        <v>0</v>
      </c>
      <c r="AC3">
        <v>0</v>
      </c>
      <c r="AD3">
        <v>0</v>
      </c>
      <c r="AE3">
        <v>0</v>
      </c>
      <c r="AF3">
        <v>350</v>
      </c>
      <c r="AG3">
        <v>4</v>
      </c>
      <c r="AH3">
        <v>20</v>
      </c>
      <c r="AI3">
        <v>20</v>
      </c>
      <c r="AJ3">
        <v>1</v>
      </c>
      <c r="AK3">
        <v>50</v>
      </c>
      <c r="AL3">
        <v>0</v>
      </c>
      <c r="AM3">
        <v>0</v>
      </c>
      <c r="AN3">
        <v>0</v>
      </c>
      <c r="AO3">
        <v>0</v>
      </c>
      <c r="AP3">
        <v>50</v>
      </c>
      <c r="AQ3">
        <v>332</v>
      </c>
      <c r="AR3">
        <v>332</v>
      </c>
      <c r="AS3">
        <v>287</v>
      </c>
      <c r="AT3">
        <v>430.5</v>
      </c>
      <c r="AU3">
        <v>2</v>
      </c>
      <c r="AV3">
        <v>2</v>
      </c>
      <c r="AW3">
        <v>2</v>
      </c>
      <c r="AX3">
        <v>0</v>
      </c>
      <c r="AY3">
        <v>0</v>
      </c>
      <c r="AZ3">
        <v>0</v>
      </c>
      <c r="BA3">
        <v>0</v>
      </c>
      <c r="BB3">
        <v>0</v>
      </c>
      <c r="BD3">
        <v>0</v>
      </c>
      <c r="BE3">
        <v>0</v>
      </c>
      <c r="BF3">
        <v>45</v>
      </c>
      <c r="BG3">
        <v>0</v>
      </c>
      <c r="BH3">
        <v>45</v>
      </c>
      <c r="BI3">
        <v>0</v>
      </c>
      <c r="BJ3">
        <v>45</v>
      </c>
      <c r="BK3">
        <v>45</v>
      </c>
      <c r="BL3">
        <v>247.5</v>
      </c>
    </row>
    <row r="4" spans="1:64" x14ac:dyDescent="0.25">
      <c r="A4">
        <v>2</v>
      </c>
      <c r="B4" t="s">
        <v>80</v>
      </c>
      <c r="C4" t="s">
        <v>81</v>
      </c>
      <c r="D4">
        <v>430</v>
      </c>
      <c r="E4">
        <v>430</v>
      </c>
      <c r="F4">
        <v>141.9</v>
      </c>
      <c r="G4">
        <v>879</v>
      </c>
      <c r="H4">
        <v>879</v>
      </c>
      <c r="I4">
        <v>290.07</v>
      </c>
      <c r="J4" s="36">
        <v>431.97</v>
      </c>
      <c r="K4">
        <v>1</v>
      </c>
      <c r="L4">
        <v>100</v>
      </c>
      <c r="M4">
        <v>1</v>
      </c>
      <c r="N4">
        <v>30</v>
      </c>
      <c r="O4">
        <v>1</v>
      </c>
      <c r="P4">
        <v>200</v>
      </c>
      <c r="Q4">
        <v>0</v>
      </c>
      <c r="R4">
        <v>0</v>
      </c>
      <c r="S4">
        <v>0</v>
      </c>
      <c r="T4">
        <v>0</v>
      </c>
      <c r="U4">
        <v>1</v>
      </c>
      <c r="V4">
        <v>50</v>
      </c>
      <c r="W4">
        <v>250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4</v>
      </c>
      <c r="AH4">
        <v>20</v>
      </c>
      <c r="AI4">
        <v>20</v>
      </c>
      <c r="AJ4">
        <v>0</v>
      </c>
      <c r="AK4">
        <v>0</v>
      </c>
      <c r="AL4">
        <v>1</v>
      </c>
      <c r="AM4">
        <v>30</v>
      </c>
      <c r="AN4">
        <v>0</v>
      </c>
      <c r="AO4">
        <v>0</v>
      </c>
      <c r="AP4">
        <v>30</v>
      </c>
      <c r="AQ4">
        <v>438</v>
      </c>
      <c r="AR4">
        <v>396</v>
      </c>
      <c r="AS4">
        <v>276</v>
      </c>
      <c r="AT4">
        <v>414</v>
      </c>
      <c r="AU4">
        <v>0</v>
      </c>
      <c r="AV4">
        <v>0</v>
      </c>
      <c r="AW4">
        <v>0</v>
      </c>
      <c r="AX4">
        <v>72</v>
      </c>
      <c r="AY4">
        <v>0</v>
      </c>
      <c r="AZ4">
        <v>15</v>
      </c>
      <c r="BA4">
        <v>0</v>
      </c>
      <c r="BB4">
        <v>105</v>
      </c>
      <c r="BC4">
        <v>0</v>
      </c>
      <c r="BD4">
        <v>105</v>
      </c>
      <c r="BE4">
        <v>0</v>
      </c>
      <c r="BF4">
        <v>0</v>
      </c>
      <c r="BG4">
        <v>0</v>
      </c>
      <c r="BH4">
        <v>0</v>
      </c>
      <c r="BI4">
        <v>0</v>
      </c>
      <c r="BJ4">
        <v>177</v>
      </c>
      <c r="BK4">
        <v>120</v>
      </c>
      <c r="BL4">
        <v>465</v>
      </c>
    </row>
    <row r="5" spans="1:64" x14ac:dyDescent="0.25">
      <c r="A5">
        <v>3</v>
      </c>
      <c r="B5" t="s">
        <v>82</v>
      </c>
      <c r="C5" t="s">
        <v>83</v>
      </c>
      <c r="D5">
        <v>350</v>
      </c>
      <c r="E5">
        <v>350</v>
      </c>
      <c r="F5">
        <v>115.5</v>
      </c>
      <c r="G5">
        <v>882</v>
      </c>
      <c r="H5">
        <v>882</v>
      </c>
      <c r="I5">
        <v>291.06</v>
      </c>
      <c r="J5" s="36">
        <v>406.56</v>
      </c>
      <c r="K5">
        <v>1</v>
      </c>
      <c r="L5">
        <v>100</v>
      </c>
      <c r="M5">
        <v>0</v>
      </c>
      <c r="N5">
        <v>0</v>
      </c>
      <c r="O5">
        <v>1</v>
      </c>
      <c r="P5">
        <v>200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200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4</v>
      </c>
      <c r="AH5">
        <v>20</v>
      </c>
      <c r="AI5">
        <v>20</v>
      </c>
      <c r="AJ5">
        <v>0</v>
      </c>
      <c r="AK5">
        <v>0</v>
      </c>
      <c r="AL5">
        <v>1</v>
      </c>
      <c r="AM5">
        <v>30</v>
      </c>
      <c r="AN5">
        <v>0</v>
      </c>
      <c r="AO5">
        <v>0</v>
      </c>
      <c r="AP5">
        <v>30</v>
      </c>
      <c r="AQ5">
        <v>332</v>
      </c>
      <c r="AR5">
        <v>332</v>
      </c>
      <c r="AS5">
        <v>212</v>
      </c>
      <c r="AT5">
        <v>318</v>
      </c>
      <c r="AU5">
        <v>84</v>
      </c>
      <c r="AV5">
        <v>84</v>
      </c>
      <c r="AW5">
        <v>84</v>
      </c>
      <c r="AX5">
        <v>46</v>
      </c>
      <c r="AY5">
        <v>0</v>
      </c>
      <c r="AZ5">
        <v>0</v>
      </c>
      <c r="BA5">
        <v>0</v>
      </c>
      <c r="BB5">
        <v>72</v>
      </c>
      <c r="BC5">
        <v>71</v>
      </c>
      <c r="BD5">
        <v>72</v>
      </c>
      <c r="BE5">
        <v>48</v>
      </c>
      <c r="BF5">
        <v>0</v>
      </c>
      <c r="BG5">
        <v>0</v>
      </c>
      <c r="BH5">
        <v>0</v>
      </c>
      <c r="BI5">
        <v>0</v>
      </c>
      <c r="BJ5">
        <v>189</v>
      </c>
      <c r="BK5">
        <v>120</v>
      </c>
      <c r="BL5">
        <v>480</v>
      </c>
    </row>
    <row r="6" spans="1:64" x14ac:dyDescent="0.25">
      <c r="A6">
        <v>4</v>
      </c>
      <c r="B6" t="s">
        <v>74</v>
      </c>
      <c r="C6" t="s">
        <v>75</v>
      </c>
      <c r="D6">
        <v>715</v>
      </c>
      <c r="E6">
        <v>715</v>
      </c>
      <c r="F6">
        <v>235.95000000000002</v>
      </c>
      <c r="G6">
        <v>484.5</v>
      </c>
      <c r="H6">
        <v>484.5</v>
      </c>
      <c r="I6">
        <v>159.88500000000002</v>
      </c>
      <c r="J6" s="36">
        <v>395.83500000000004</v>
      </c>
      <c r="K6">
        <v>1</v>
      </c>
      <c r="L6">
        <v>100</v>
      </c>
      <c r="M6">
        <v>0</v>
      </c>
      <c r="N6">
        <v>0</v>
      </c>
      <c r="O6">
        <v>1</v>
      </c>
      <c r="P6">
        <v>200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200</v>
      </c>
      <c r="X6">
        <v>0</v>
      </c>
      <c r="Y6">
        <v>0</v>
      </c>
      <c r="Z6">
        <v>1</v>
      </c>
      <c r="AA6">
        <v>350</v>
      </c>
      <c r="AB6">
        <v>0</v>
      </c>
      <c r="AC6">
        <v>0</v>
      </c>
      <c r="AD6">
        <v>0</v>
      </c>
      <c r="AE6">
        <v>0</v>
      </c>
      <c r="AF6">
        <v>350</v>
      </c>
      <c r="AG6">
        <v>3</v>
      </c>
      <c r="AH6">
        <v>15</v>
      </c>
      <c r="AI6">
        <v>15</v>
      </c>
      <c r="AJ6">
        <v>1</v>
      </c>
      <c r="AK6">
        <v>50</v>
      </c>
      <c r="AL6">
        <v>0</v>
      </c>
      <c r="AM6">
        <v>0</v>
      </c>
      <c r="AN6">
        <v>0</v>
      </c>
      <c r="AO6">
        <v>0</v>
      </c>
      <c r="AP6">
        <v>50</v>
      </c>
      <c r="AQ6">
        <v>180</v>
      </c>
      <c r="AR6">
        <v>180</v>
      </c>
      <c r="AS6">
        <v>93</v>
      </c>
      <c r="AT6">
        <v>139.5</v>
      </c>
      <c r="AU6">
        <v>84</v>
      </c>
      <c r="AV6">
        <v>84</v>
      </c>
      <c r="AW6">
        <v>84</v>
      </c>
      <c r="AX6">
        <v>87</v>
      </c>
      <c r="AY6">
        <v>0</v>
      </c>
      <c r="AZ6">
        <v>87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87</v>
      </c>
      <c r="BK6">
        <v>87</v>
      </c>
      <c r="BL6">
        <v>261</v>
      </c>
    </row>
    <row r="7" spans="1:64" x14ac:dyDescent="0.25">
      <c r="A7">
        <v>5</v>
      </c>
      <c r="B7" t="s">
        <v>54</v>
      </c>
      <c r="C7" t="s">
        <v>55</v>
      </c>
      <c r="D7">
        <v>450</v>
      </c>
      <c r="E7">
        <v>450</v>
      </c>
      <c r="F7">
        <v>148.5</v>
      </c>
      <c r="G7">
        <v>736.2</v>
      </c>
      <c r="H7">
        <v>736.2</v>
      </c>
      <c r="I7">
        <v>242.94600000000003</v>
      </c>
      <c r="J7" s="36">
        <v>391.44600000000003</v>
      </c>
      <c r="K7">
        <v>1</v>
      </c>
      <c r="L7">
        <v>100</v>
      </c>
      <c r="M7">
        <v>1</v>
      </c>
      <c r="N7">
        <v>30</v>
      </c>
      <c r="O7">
        <v>1</v>
      </c>
      <c r="P7">
        <v>200</v>
      </c>
      <c r="Q7">
        <v>0</v>
      </c>
      <c r="R7">
        <v>0</v>
      </c>
      <c r="S7">
        <v>0</v>
      </c>
      <c r="T7">
        <v>0</v>
      </c>
      <c r="U7">
        <v>1</v>
      </c>
      <c r="V7">
        <v>50</v>
      </c>
      <c r="W7">
        <v>250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4</v>
      </c>
      <c r="AH7">
        <v>20</v>
      </c>
      <c r="AI7">
        <v>20</v>
      </c>
      <c r="AJ7">
        <v>1</v>
      </c>
      <c r="AK7">
        <v>50</v>
      </c>
      <c r="AL7">
        <v>0</v>
      </c>
      <c r="AM7">
        <v>0</v>
      </c>
      <c r="AN7">
        <v>0</v>
      </c>
      <c r="AO7">
        <v>0</v>
      </c>
      <c r="AP7">
        <v>50</v>
      </c>
      <c r="AQ7">
        <v>399</v>
      </c>
      <c r="AR7">
        <v>396</v>
      </c>
      <c r="AS7">
        <v>279</v>
      </c>
      <c r="AT7">
        <v>418.5</v>
      </c>
      <c r="AU7">
        <v>0</v>
      </c>
      <c r="AV7">
        <v>0</v>
      </c>
      <c r="AW7">
        <v>0</v>
      </c>
      <c r="AX7">
        <v>43</v>
      </c>
      <c r="AY7">
        <v>74</v>
      </c>
      <c r="AZ7">
        <v>43</v>
      </c>
      <c r="BA7">
        <v>74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117</v>
      </c>
      <c r="BK7">
        <v>117</v>
      </c>
      <c r="BL7">
        <v>317.7</v>
      </c>
    </row>
    <row r="8" spans="1:64" x14ac:dyDescent="0.25">
      <c r="A8">
        <v>6</v>
      </c>
      <c r="B8" t="s">
        <v>68</v>
      </c>
      <c r="C8" t="s">
        <v>69</v>
      </c>
      <c r="D8">
        <v>550</v>
      </c>
      <c r="E8">
        <v>550</v>
      </c>
      <c r="F8">
        <v>181.5</v>
      </c>
      <c r="G8">
        <v>584.9</v>
      </c>
      <c r="H8">
        <v>584.9</v>
      </c>
      <c r="I8">
        <v>193.017</v>
      </c>
      <c r="J8" s="36">
        <v>374.517</v>
      </c>
      <c r="K8">
        <v>1</v>
      </c>
      <c r="L8">
        <v>100</v>
      </c>
      <c r="M8">
        <v>0</v>
      </c>
      <c r="N8">
        <v>0</v>
      </c>
      <c r="O8">
        <v>1</v>
      </c>
      <c r="P8">
        <v>200</v>
      </c>
      <c r="Q8">
        <v>0</v>
      </c>
      <c r="R8">
        <v>0</v>
      </c>
      <c r="S8">
        <v>0</v>
      </c>
      <c r="T8">
        <v>0</v>
      </c>
      <c r="U8">
        <v>1</v>
      </c>
      <c r="V8">
        <v>50</v>
      </c>
      <c r="W8">
        <v>250</v>
      </c>
      <c r="X8">
        <v>0</v>
      </c>
      <c r="Y8">
        <v>0</v>
      </c>
      <c r="Z8">
        <v>0</v>
      </c>
      <c r="AA8">
        <v>0</v>
      </c>
      <c r="AB8">
        <v>1</v>
      </c>
      <c r="AC8">
        <v>100</v>
      </c>
      <c r="AD8">
        <v>0</v>
      </c>
      <c r="AE8">
        <v>0</v>
      </c>
      <c r="AF8">
        <v>100</v>
      </c>
      <c r="AG8">
        <v>4</v>
      </c>
      <c r="AH8">
        <v>20</v>
      </c>
      <c r="AI8">
        <v>20</v>
      </c>
      <c r="AJ8">
        <v>1</v>
      </c>
      <c r="AK8">
        <v>50</v>
      </c>
      <c r="AL8">
        <v>1</v>
      </c>
      <c r="AM8">
        <v>30</v>
      </c>
      <c r="AN8">
        <v>0</v>
      </c>
      <c r="AO8">
        <v>0</v>
      </c>
      <c r="AP8">
        <v>80</v>
      </c>
      <c r="AQ8">
        <v>255</v>
      </c>
      <c r="AR8">
        <v>255</v>
      </c>
      <c r="AS8">
        <v>135</v>
      </c>
      <c r="AT8">
        <v>202.5</v>
      </c>
      <c r="AU8">
        <v>44</v>
      </c>
      <c r="AV8">
        <v>44</v>
      </c>
      <c r="AW8">
        <v>44</v>
      </c>
      <c r="AX8">
        <v>72</v>
      </c>
      <c r="AY8">
        <v>86</v>
      </c>
      <c r="AZ8">
        <v>72</v>
      </c>
      <c r="BA8">
        <v>48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158</v>
      </c>
      <c r="BK8">
        <v>120</v>
      </c>
      <c r="BL8">
        <v>338.4</v>
      </c>
    </row>
    <row r="9" spans="1:64" x14ac:dyDescent="0.25">
      <c r="A9">
        <v>7</v>
      </c>
      <c r="B9" t="s">
        <v>48</v>
      </c>
      <c r="C9" t="s">
        <v>49</v>
      </c>
      <c r="D9">
        <v>320</v>
      </c>
      <c r="E9">
        <v>320</v>
      </c>
      <c r="F9">
        <v>105.60000000000001</v>
      </c>
      <c r="G9">
        <v>801.59999999999991</v>
      </c>
      <c r="H9">
        <v>801.59999999999991</v>
      </c>
      <c r="I9">
        <v>264.52799999999996</v>
      </c>
      <c r="J9" s="36">
        <v>370.12799999999999</v>
      </c>
      <c r="K9">
        <v>1</v>
      </c>
      <c r="L9">
        <v>100</v>
      </c>
      <c r="M9">
        <v>0</v>
      </c>
      <c r="N9">
        <v>0</v>
      </c>
      <c r="O9">
        <v>1</v>
      </c>
      <c r="P9">
        <v>200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200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4</v>
      </c>
      <c r="AH9">
        <v>20</v>
      </c>
      <c r="AI9">
        <v>20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380</v>
      </c>
      <c r="AR9">
        <v>380</v>
      </c>
      <c r="AS9">
        <v>260</v>
      </c>
      <c r="AT9">
        <v>390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6</v>
      </c>
      <c r="BC9">
        <v>147</v>
      </c>
      <c r="BD9">
        <v>6</v>
      </c>
      <c r="BE9">
        <v>114</v>
      </c>
      <c r="BF9">
        <v>0</v>
      </c>
      <c r="BG9">
        <v>0</v>
      </c>
      <c r="BH9">
        <v>0</v>
      </c>
      <c r="BI9">
        <v>0</v>
      </c>
      <c r="BJ9">
        <v>153</v>
      </c>
      <c r="BK9">
        <v>120</v>
      </c>
      <c r="BL9">
        <v>411.59999999999997</v>
      </c>
    </row>
    <row r="10" spans="1:64" x14ac:dyDescent="0.25">
      <c r="A10">
        <v>8</v>
      </c>
      <c r="B10" t="s">
        <v>70</v>
      </c>
      <c r="C10" t="s">
        <v>71</v>
      </c>
      <c r="D10">
        <v>660</v>
      </c>
      <c r="E10">
        <v>660</v>
      </c>
      <c r="F10">
        <v>217.8</v>
      </c>
      <c r="G10">
        <v>414</v>
      </c>
      <c r="H10">
        <v>414</v>
      </c>
      <c r="I10">
        <v>136.62</v>
      </c>
      <c r="J10" s="36">
        <v>354.42</v>
      </c>
      <c r="K10">
        <v>1</v>
      </c>
      <c r="L10">
        <v>100</v>
      </c>
      <c r="M10">
        <v>0</v>
      </c>
      <c r="N10">
        <v>0</v>
      </c>
      <c r="O10">
        <v>1</v>
      </c>
      <c r="P10">
        <v>200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200</v>
      </c>
      <c r="X10">
        <v>1</v>
      </c>
      <c r="Y10">
        <v>275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1</v>
      </c>
      <c r="AH10">
        <v>5</v>
      </c>
      <c r="AI10">
        <v>5</v>
      </c>
      <c r="AJ10">
        <v>1</v>
      </c>
      <c r="AK10">
        <v>50</v>
      </c>
      <c r="AL10">
        <v>1</v>
      </c>
      <c r="AM10">
        <v>30</v>
      </c>
      <c r="AN10">
        <v>0</v>
      </c>
      <c r="AO10">
        <v>0</v>
      </c>
      <c r="AP10">
        <v>80</v>
      </c>
      <c r="AQ10">
        <v>228</v>
      </c>
      <c r="AR10">
        <v>228</v>
      </c>
      <c r="AS10">
        <v>180</v>
      </c>
      <c r="AT10">
        <v>270</v>
      </c>
      <c r="AU10">
        <v>0</v>
      </c>
      <c r="AV10">
        <v>0</v>
      </c>
      <c r="AW10">
        <v>0</v>
      </c>
      <c r="AX10">
        <v>48</v>
      </c>
      <c r="AY10">
        <v>0</v>
      </c>
      <c r="AZ10">
        <v>48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48</v>
      </c>
      <c r="BK10">
        <v>48</v>
      </c>
      <c r="BL10">
        <v>144</v>
      </c>
    </row>
    <row r="11" spans="1:64" x14ac:dyDescent="0.25">
      <c r="A11">
        <v>9</v>
      </c>
      <c r="B11" t="s">
        <v>72</v>
      </c>
      <c r="C11" t="s">
        <v>73</v>
      </c>
      <c r="D11">
        <v>420</v>
      </c>
      <c r="E11">
        <v>420</v>
      </c>
      <c r="F11">
        <v>138.6</v>
      </c>
      <c r="G11">
        <v>635</v>
      </c>
      <c r="H11">
        <v>635</v>
      </c>
      <c r="I11">
        <v>209.55</v>
      </c>
      <c r="J11" s="36">
        <v>348.15</v>
      </c>
      <c r="K11">
        <v>1</v>
      </c>
      <c r="L11">
        <v>100</v>
      </c>
      <c r="M11">
        <v>0</v>
      </c>
      <c r="N11">
        <v>0</v>
      </c>
      <c r="O11">
        <v>1</v>
      </c>
      <c r="P11">
        <v>200</v>
      </c>
      <c r="Q11">
        <v>0</v>
      </c>
      <c r="R11">
        <v>0</v>
      </c>
      <c r="S11">
        <v>0</v>
      </c>
      <c r="T11">
        <v>0</v>
      </c>
      <c r="U11">
        <v>1</v>
      </c>
      <c r="V11">
        <v>50</v>
      </c>
      <c r="W11">
        <v>250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4</v>
      </c>
      <c r="AH11">
        <v>20</v>
      </c>
      <c r="AI11">
        <v>20</v>
      </c>
      <c r="AJ11">
        <v>1</v>
      </c>
      <c r="AK11">
        <v>50</v>
      </c>
      <c r="AL11">
        <v>0</v>
      </c>
      <c r="AM11">
        <v>0</v>
      </c>
      <c r="AN11">
        <v>0</v>
      </c>
      <c r="AO11">
        <v>0</v>
      </c>
      <c r="AP11">
        <v>50</v>
      </c>
      <c r="AQ11">
        <v>311</v>
      </c>
      <c r="AR11">
        <v>311</v>
      </c>
      <c r="AS11">
        <v>191</v>
      </c>
      <c r="AT11">
        <v>286.5</v>
      </c>
      <c r="AU11">
        <v>0</v>
      </c>
      <c r="AV11">
        <v>0</v>
      </c>
      <c r="AW11">
        <v>0</v>
      </c>
      <c r="AX11">
        <v>0</v>
      </c>
      <c r="AY11">
        <v>99</v>
      </c>
      <c r="AZ11">
        <v>0</v>
      </c>
      <c r="BA11">
        <v>70</v>
      </c>
      <c r="BB11">
        <v>0</v>
      </c>
      <c r="BC11">
        <v>50</v>
      </c>
      <c r="BD11">
        <v>0</v>
      </c>
      <c r="BE11">
        <v>50</v>
      </c>
      <c r="BF11">
        <v>0</v>
      </c>
      <c r="BG11">
        <v>0</v>
      </c>
      <c r="BH11">
        <v>0</v>
      </c>
      <c r="BI11">
        <v>0</v>
      </c>
      <c r="BJ11">
        <v>149</v>
      </c>
      <c r="BK11">
        <v>120</v>
      </c>
      <c r="BL11">
        <v>348.5</v>
      </c>
    </row>
    <row r="12" spans="1:64" x14ac:dyDescent="0.25">
      <c r="A12">
        <v>10</v>
      </c>
      <c r="B12" t="s">
        <v>52</v>
      </c>
      <c r="C12" t="s">
        <v>53</v>
      </c>
      <c r="D12">
        <v>150</v>
      </c>
      <c r="E12">
        <v>150</v>
      </c>
      <c r="F12">
        <v>49.5</v>
      </c>
      <c r="G12">
        <v>903</v>
      </c>
      <c r="H12">
        <v>903</v>
      </c>
      <c r="I12">
        <v>297.99</v>
      </c>
      <c r="J12" s="36">
        <v>347.49</v>
      </c>
      <c r="K12">
        <v>1</v>
      </c>
      <c r="L12">
        <v>100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1</v>
      </c>
      <c r="AK12">
        <v>50</v>
      </c>
      <c r="AL12">
        <v>0</v>
      </c>
      <c r="AM12">
        <v>0</v>
      </c>
      <c r="AN12">
        <v>0</v>
      </c>
      <c r="AO12">
        <v>0</v>
      </c>
      <c r="AP12">
        <v>50</v>
      </c>
      <c r="AQ12">
        <v>414</v>
      </c>
      <c r="AR12">
        <v>396</v>
      </c>
      <c r="AS12">
        <v>276</v>
      </c>
      <c r="AT12">
        <v>414</v>
      </c>
      <c r="AU12">
        <v>0</v>
      </c>
      <c r="AV12">
        <v>0</v>
      </c>
      <c r="AW12">
        <v>0</v>
      </c>
      <c r="AX12">
        <v>107</v>
      </c>
      <c r="AY12">
        <v>0</v>
      </c>
      <c r="AZ12">
        <v>0</v>
      </c>
      <c r="BA12">
        <v>0</v>
      </c>
      <c r="BB12">
        <v>11</v>
      </c>
      <c r="BC12">
        <v>118</v>
      </c>
      <c r="BD12">
        <v>11</v>
      </c>
      <c r="BE12">
        <v>103</v>
      </c>
      <c r="BF12">
        <v>6</v>
      </c>
      <c r="BG12">
        <v>0</v>
      </c>
      <c r="BH12">
        <v>6</v>
      </c>
      <c r="BI12">
        <v>0</v>
      </c>
      <c r="BJ12">
        <v>242</v>
      </c>
      <c r="BK12">
        <v>120</v>
      </c>
      <c r="BL12">
        <v>489</v>
      </c>
    </row>
    <row r="13" spans="1:64" x14ac:dyDescent="0.25">
      <c r="A13">
        <v>11</v>
      </c>
      <c r="B13" t="s">
        <v>76</v>
      </c>
      <c r="C13" t="s">
        <v>77</v>
      </c>
      <c r="D13">
        <v>570</v>
      </c>
      <c r="E13">
        <v>570</v>
      </c>
      <c r="F13">
        <v>188.10000000000002</v>
      </c>
      <c r="G13">
        <v>477.29999999999995</v>
      </c>
      <c r="H13">
        <v>477.29999999999995</v>
      </c>
      <c r="I13">
        <v>157.50899999999999</v>
      </c>
      <c r="J13" s="36">
        <v>345.60900000000004</v>
      </c>
      <c r="K13">
        <v>1</v>
      </c>
      <c r="L13">
        <v>100</v>
      </c>
      <c r="M13">
        <v>0</v>
      </c>
      <c r="N13">
        <v>0</v>
      </c>
      <c r="O13">
        <v>1</v>
      </c>
      <c r="P13">
        <v>200</v>
      </c>
      <c r="Q13">
        <v>0</v>
      </c>
      <c r="R13">
        <v>0</v>
      </c>
      <c r="S13">
        <v>0</v>
      </c>
      <c r="T13">
        <v>0</v>
      </c>
      <c r="U13">
        <v>1</v>
      </c>
      <c r="V13">
        <v>50</v>
      </c>
      <c r="W13">
        <v>250</v>
      </c>
      <c r="X13">
        <v>0</v>
      </c>
      <c r="Y13">
        <v>0</v>
      </c>
      <c r="Z13">
        <v>0</v>
      </c>
      <c r="AA13">
        <v>0</v>
      </c>
      <c r="AB13">
        <v>1</v>
      </c>
      <c r="AC13">
        <v>100</v>
      </c>
      <c r="AD13">
        <v>0</v>
      </c>
      <c r="AE13">
        <v>0</v>
      </c>
      <c r="AF13">
        <v>100</v>
      </c>
      <c r="AG13">
        <v>4</v>
      </c>
      <c r="AH13">
        <v>20</v>
      </c>
      <c r="AI13">
        <v>20</v>
      </c>
      <c r="AJ13">
        <v>2</v>
      </c>
      <c r="AK13">
        <v>100</v>
      </c>
      <c r="AL13">
        <v>0</v>
      </c>
      <c r="AM13">
        <v>0</v>
      </c>
      <c r="AN13">
        <v>0</v>
      </c>
      <c r="AO13">
        <v>0</v>
      </c>
      <c r="AP13">
        <v>100</v>
      </c>
      <c r="AQ13">
        <v>218</v>
      </c>
      <c r="AR13">
        <v>218</v>
      </c>
      <c r="AS13">
        <v>98</v>
      </c>
      <c r="AT13">
        <v>147</v>
      </c>
      <c r="AU13">
        <v>0</v>
      </c>
      <c r="AV13">
        <v>0</v>
      </c>
      <c r="AW13">
        <v>0</v>
      </c>
      <c r="AX13">
        <v>54</v>
      </c>
      <c r="AY13">
        <v>87</v>
      </c>
      <c r="AZ13">
        <v>54</v>
      </c>
      <c r="BA13">
        <v>66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141</v>
      </c>
      <c r="BK13">
        <v>120</v>
      </c>
      <c r="BL13">
        <v>330.29999999999995</v>
      </c>
    </row>
    <row r="14" spans="1:64" x14ac:dyDescent="0.25">
      <c r="A14">
        <v>12</v>
      </c>
      <c r="B14" t="s">
        <v>78</v>
      </c>
      <c r="C14" t="s">
        <v>79</v>
      </c>
      <c r="D14">
        <v>340</v>
      </c>
      <c r="E14">
        <v>340</v>
      </c>
      <c r="F14">
        <v>112.2</v>
      </c>
      <c r="G14">
        <v>689</v>
      </c>
      <c r="H14">
        <v>689</v>
      </c>
      <c r="I14">
        <v>227.37</v>
      </c>
      <c r="J14" s="36">
        <v>339.57</v>
      </c>
      <c r="K14">
        <v>1</v>
      </c>
      <c r="L14">
        <v>100</v>
      </c>
      <c r="M14">
        <v>0</v>
      </c>
      <c r="N14">
        <v>0</v>
      </c>
      <c r="O14">
        <v>0</v>
      </c>
      <c r="P14">
        <v>0</v>
      </c>
      <c r="Q14">
        <v>1</v>
      </c>
      <c r="R14">
        <v>70</v>
      </c>
      <c r="S14">
        <v>0</v>
      </c>
      <c r="T14">
        <v>0</v>
      </c>
      <c r="U14">
        <v>1</v>
      </c>
      <c r="V14">
        <v>50</v>
      </c>
      <c r="W14">
        <v>120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4</v>
      </c>
      <c r="AH14">
        <v>20</v>
      </c>
      <c r="AI14">
        <v>20</v>
      </c>
      <c r="AJ14">
        <v>2</v>
      </c>
      <c r="AK14">
        <v>100</v>
      </c>
      <c r="AL14">
        <v>0</v>
      </c>
      <c r="AM14">
        <v>0</v>
      </c>
      <c r="AN14">
        <v>0</v>
      </c>
      <c r="AO14">
        <v>0</v>
      </c>
      <c r="AP14">
        <v>100</v>
      </c>
      <c r="AQ14">
        <v>326</v>
      </c>
      <c r="AR14">
        <v>326</v>
      </c>
      <c r="AS14">
        <v>236</v>
      </c>
      <c r="AT14">
        <v>354</v>
      </c>
      <c r="AU14">
        <v>56</v>
      </c>
      <c r="AV14">
        <v>56</v>
      </c>
      <c r="AW14">
        <v>56</v>
      </c>
      <c r="AX14">
        <v>0</v>
      </c>
      <c r="AY14">
        <v>36</v>
      </c>
      <c r="AZ14">
        <v>0</v>
      </c>
      <c r="BA14">
        <v>36</v>
      </c>
      <c r="BB14">
        <v>6</v>
      </c>
      <c r="BC14">
        <v>48</v>
      </c>
      <c r="BD14">
        <v>6</v>
      </c>
      <c r="BE14">
        <v>48</v>
      </c>
      <c r="BF14">
        <v>0</v>
      </c>
      <c r="BG14">
        <v>0</v>
      </c>
      <c r="BH14">
        <v>0</v>
      </c>
      <c r="BI14">
        <v>0</v>
      </c>
      <c r="BJ14">
        <v>90</v>
      </c>
      <c r="BK14">
        <v>90</v>
      </c>
      <c r="BL14">
        <v>279</v>
      </c>
    </row>
    <row r="15" spans="1:64" x14ac:dyDescent="0.25">
      <c r="A15">
        <v>13</v>
      </c>
      <c r="B15" t="s">
        <v>84</v>
      </c>
      <c r="C15" t="s">
        <v>85</v>
      </c>
      <c r="D15">
        <v>180</v>
      </c>
      <c r="E15">
        <v>180</v>
      </c>
      <c r="F15">
        <v>59.400000000000006</v>
      </c>
      <c r="G15">
        <v>836.5</v>
      </c>
      <c r="H15">
        <v>836.5</v>
      </c>
      <c r="I15">
        <v>276.04500000000002</v>
      </c>
      <c r="J15" s="36">
        <v>335.44500000000005</v>
      </c>
      <c r="K15">
        <v>1</v>
      </c>
      <c r="L15">
        <v>100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4</v>
      </c>
      <c r="AH15">
        <v>20</v>
      </c>
      <c r="AI15">
        <v>20</v>
      </c>
      <c r="AJ15">
        <v>1</v>
      </c>
      <c r="AK15">
        <v>50</v>
      </c>
      <c r="AL15">
        <v>0</v>
      </c>
      <c r="AM15">
        <v>0</v>
      </c>
      <c r="AN15">
        <v>1</v>
      </c>
      <c r="AO15">
        <v>10</v>
      </c>
      <c r="AP15">
        <v>60</v>
      </c>
      <c r="AQ15">
        <v>325</v>
      </c>
      <c r="AR15">
        <v>325</v>
      </c>
      <c r="AS15">
        <v>205</v>
      </c>
      <c r="AT15">
        <v>307.5</v>
      </c>
      <c r="AU15">
        <v>49</v>
      </c>
      <c r="AV15">
        <v>49</v>
      </c>
      <c r="AW15">
        <v>49</v>
      </c>
      <c r="AX15">
        <v>123</v>
      </c>
      <c r="AY15">
        <v>0</v>
      </c>
      <c r="AZ15">
        <v>0</v>
      </c>
      <c r="BA15">
        <v>0</v>
      </c>
      <c r="BB15">
        <v>142</v>
      </c>
      <c r="BC15">
        <v>0</v>
      </c>
      <c r="BD15">
        <v>120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265</v>
      </c>
      <c r="BK15">
        <v>120</v>
      </c>
      <c r="BL15">
        <v>480</v>
      </c>
    </row>
    <row r="16" spans="1:64" x14ac:dyDescent="0.25">
      <c r="A16">
        <v>14</v>
      </c>
      <c r="B16" t="s">
        <v>61</v>
      </c>
      <c r="C16" t="s">
        <v>62</v>
      </c>
      <c r="D16">
        <v>170</v>
      </c>
      <c r="E16">
        <v>170</v>
      </c>
      <c r="F16">
        <v>56.1</v>
      </c>
      <c r="G16">
        <v>840</v>
      </c>
      <c r="H16">
        <v>840</v>
      </c>
      <c r="I16">
        <v>277.2</v>
      </c>
      <c r="J16" s="36">
        <v>333.3</v>
      </c>
      <c r="K16">
        <v>1</v>
      </c>
      <c r="L16">
        <v>100</v>
      </c>
      <c r="M16">
        <v>0</v>
      </c>
      <c r="N16">
        <v>0</v>
      </c>
      <c r="O16">
        <v>0</v>
      </c>
      <c r="P16">
        <v>0</v>
      </c>
      <c r="Q16">
        <v>1</v>
      </c>
      <c r="R16">
        <v>70</v>
      </c>
      <c r="S16">
        <v>1</v>
      </c>
      <c r="T16">
        <v>0</v>
      </c>
      <c r="U16">
        <v>0</v>
      </c>
      <c r="V16">
        <v>0</v>
      </c>
      <c r="W16">
        <v>70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448</v>
      </c>
      <c r="AR16">
        <v>396</v>
      </c>
      <c r="AS16">
        <v>276</v>
      </c>
      <c r="AT16">
        <v>414</v>
      </c>
      <c r="AU16">
        <v>11</v>
      </c>
      <c r="AV16">
        <v>11</v>
      </c>
      <c r="AW16">
        <v>11</v>
      </c>
      <c r="AX16">
        <v>247</v>
      </c>
      <c r="AY16">
        <v>6</v>
      </c>
      <c r="AZ16">
        <v>74</v>
      </c>
      <c r="BA16">
        <v>0</v>
      </c>
      <c r="BB16">
        <v>0</v>
      </c>
      <c r="BC16">
        <v>40</v>
      </c>
      <c r="BD16">
        <v>0</v>
      </c>
      <c r="BE16">
        <v>40</v>
      </c>
      <c r="BF16">
        <v>6</v>
      </c>
      <c r="BG16">
        <v>0</v>
      </c>
      <c r="BH16">
        <v>6</v>
      </c>
      <c r="BI16">
        <v>0</v>
      </c>
      <c r="BJ16">
        <v>299</v>
      </c>
      <c r="BK16">
        <v>120</v>
      </c>
      <c r="BL16">
        <v>415</v>
      </c>
    </row>
    <row r="17" spans="1:64" x14ac:dyDescent="0.25">
      <c r="A17">
        <v>15</v>
      </c>
      <c r="B17" t="s">
        <v>63</v>
      </c>
      <c r="C17" t="s">
        <v>64</v>
      </c>
      <c r="D17">
        <v>105</v>
      </c>
      <c r="E17">
        <v>105</v>
      </c>
      <c r="F17">
        <v>34.65</v>
      </c>
      <c r="G17">
        <v>903</v>
      </c>
      <c r="H17">
        <v>903</v>
      </c>
      <c r="I17">
        <v>297.99</v>
      </c>
      <c r="J17" s="36">
        <v>332.64</v>
      </c>
      <c r="K17">
        <v>1</v>
      </c>
      <c r="L17">
        <v>100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1</v>
      </c>
      <c r="AH17">
        <v>5</v>
      </c>
      <c r="AI17">
        <v>5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411</v>
      </c>
      <c r="AR17">
        <v>396</v>
      </c>
      <c r="AS17">
        <v>276</v>
      </c>
      <c r="AT17">
        <v>414</v>
      </c>
      <c r="AU17">
        <v>0</v>
      </c>
      <c r="AV17">
        <v>0</v>
      </c>
      <c r="AW17">
        <v>0</v>
      </c>
      <c r="AX17">
        <v>17</v>
      </c>
      <c r="AY17">
        <v>0</v>
      </c>
      <c r="AZ17">
        <v>0</v>
      </c>
      <c r="BA17">
        <v>0</v>
      </c>
      <c r="BB17">
        <v>212</v>
      </c>
      <c r="BC17">
        <v>0</v>
      </c>
      <c r="BD17">
        <v>114</v>
      </c>
      <c r="BE17">
        <v>0</v>
      </c>
      <c r="BF17">
        <v>6</v>
      </c>
      <c r="BG17">
        <v>0</v>
      </c>
      <c r="BH17">
        <v>6</v>
      </c>
      <c r="BI17">
        <v>0</v>
      </c>
      <c r="BJ17">
        <v>235</v>
      </c>
      <c r="BK17">
        <v>120</v>
      </c>
      <c r="BL17">
        <v>489</v>
      </c>
    </row>
    <row r="18" spans="1:64" x14ac:dyDescent="0.25">
      <c r="A18">
        <v>16</v>
      </c>
      <c r="B18" t="s">
        <v>66</v>
      </c>
      <c r="C18" t="s">
        <v>67</v>
      </c>
      <c r="D18">
        <v>450</v>
      </c>
      <c r="E18">
        <v>450</v>
      </c>
      <c r="F18">
        <v>148.5</v>
      </c>
      <c r="G18">
        <v>549.54999999999995</v>
      </c>
      <c r="H18">
        <v>549.54999999999995</v>
      </c>
      <c r="I18">
        <v>181.35149999999999</v>
      </c>
      <c r="J18" s="36">
        <v>329.85149999999999</v>
      </c>
      <c r="K18">
        <v>1</v>
      </c>
      <c r="L18">
        <v>100</v>
      </c>
      <c r="M18">
        <v>1</v>
      </c>
      <c r="N18">
        <v>30</v>
      </c>
      <c r="O18">
        <v>1</v>
      </c>
      <c r="P18">
        <v>200</v>
      </c>
      <c r="Q18">
        <v>0</v>
      </c>
      <c r="R18">
        <v>0</v>
      </c>
      <c r="S18">
        <v>0</v>
      </c>
      <c r="T18">
        <v>0</v>
      </c>
      <c r="U18">
        <v>1</v>
      </c>
      <c r="V18">
        <v>50</v>
      </c>
      <c r="W18">
        <v>250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4</v>
      </c>
      <c r="AH18">
        <v>20</v>
      </c>
      <c r="AI18">
        <v>20</v>
      </c>
      <c r="AJ18">
        <v>1</v>
      </c>
      <c r="AK18">
        <v>50</v>
      </c>
      <c r="AL18">
        <v>0</v>
      </c>
      <c r="AM18">
        <v>0</v>
      </c>
      <c r="AN18">
        <v>0</v>
      </c>
      <c r="AO18">
        <v>0</v>
      </c>
      <c r="AP18">
        <v>50</v>
      </c>
      <c r="AQ18">
        <v>311</v>
      </c>
      <c r="AR18">
        <v>311</v>
      </c>
      <c r="AS18">
        <v>236</v>
      </c>
      <c r="AT18">
        <v>354</v>
      </c>
      <c r="AU18">
        <v>0</v>
      </c>
      <c r="AV18">
        <v>0</v>
      </c>
      <c r="AW18">
        <v>0</v>
      </c>
      <c r="AX18">
        <v>2</v>
      </c>
      <c r="AY18">
        <v>69</v>
      </c>
      <c r="AZ18">
        <v>2</v>
      </c>
      <c r="BA18">
        <v>69</v>
      </c>
      <c r="BB18">
        <v>0</v>
      </c>
      <c r="BC18">
        <v>4</v>
      </c>
      <c r="BD18">
        <v>0</v>
      </c>
      <c r="BE18">
        <v>4</v>
      </c>
      <c r="BF18">
        <v>0</v>
      </c>
      <c r="BG18">
        <v>0</v>
      </c>
      <c r="BH18">
        <v>0</v>
      </c>
      <c r="BI18">
        <v>0</v>
      </c>
      <c r="BJ18">
        <v>75</v>
      </c>
      <c r="BK18">
        <v>75</v>
      </c>
      <c r="BL18">
        <v>195.54999999999998</v>
      </c>
    </row>
    <row r="19" spans="1:64" x14ac:dyDescent="0.25">
      <c r="A19">
        <v>17</v>
      </c>
      <c r="B19" t="s">
        <v>57</v>
      </c>
      <c r="C19" t="s">
        <v>58</v>
      </c>
      <c r="D19">
        <v>420</v>
      </c>
      <c r="E19">
        <v>420</v>
      </c>
      <c r="F19">
        <v>138.6</v>
      </c>
      <c r="G19">
        <v>547.85</v>
      </c>
      <c r="H19">
        <v>547.85</v>
      </c>
      <c r="I19">
        <v>180.79050000000001</v>
      </c>
      <c r="J19" s="36">
        <v>319.39049999999997</v>
      </c>
      <c r="K19">
        <v>1</v>
      </c>
      <c r="L19">
        <v>100</v>
      </c>
      <c r="M19">
        <v>0</v>
      </c>
      <c r="N19">
        <v>0</v>
      </c>
      <c r="O19">
        <v>1</v>
      </c>
      <c r="P19">
        <v>200</v>
      </c>
      <c r="Q19">
        <v>0</v>
      </c>
      <c r="R19">
        <v>0</v>
      </c>
      <c r="S19">
        <v>0</v>
      </c>
      <c r="T19">
        <v>0</v>
      </c>
      <c r="U19">
        <v>1</v>
      </c>
      <c r="V19">
        <v>50</v>
      </c>
      <c r="W19">
        <v>250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4</v>
      </c>
      <c r="AH19">
        <v>20</v>
      </c>
      <c r="AI19">
        <v>20</v>
      </c>
      <c r="AJ19">
        <v>1</v>
      </c>
      <c r="AK19">
        <v>50</v>
      </c>
      <c r="AL19">
        <v>0</v>
      </c>
      <c r="AM19">
        <v>0</v>
      </c>
      <c r="AN19">
        <v>0</v>
      </c>
      <c r="AO19">
        <v>0</v>
      </c>
      <c r="AP19">
        <v>50</v>
      </c>
      <c r="AQ19">
        <v>259</v>
      </c>
      <c r="AR19">
        <v>259</v>
      </c>
      <c r="AS19">
        <v>139</v>
      </c>
      <c r="AT19">
        <v>208.5</v>
      </c>
      <c r="AU19">
        <v>0</v>
      </c>
      <c r="AV19">
        <v>0</v>
      </c>
      <c r="AW19">
        <v>0</v>
      </c>
      <c r="AX19">
        <v>0</v>
      </c>
      <c r="AY19">
        <v>132</v>
      </c>
      <c r="AZ19">
        <v>0</v>
      </c>
      <c r="BA19">
        <v>85</v>
      </c>
      <c r="BB19">
        <v>6</v>
      </c>
      <c r="BC19">
        <v>29</v>
      </c>
      <c r="BD19">
        <v>6</v>
      </c>
      <c r="BE19">
        <v>29</v>
      </c>
      <c r="BF19">
        <v>0</v>
      </c>
      <c r="BG19">
        <v>0</v>
      </c>
      <c r="BH19">
        <v>0</v>
      </c>
      <c r="BI19">
        <v>0</v>
      </c>
      <c r="BJ19">
        <v>167</v>
      </c>
      <c r="BK19">
        <v>120</v>
      </c>
      <c r="BL19">
        <v>339.35</v>
      </c>
    </row>
    <row r="20" spans="1:64" x14ac:dyDescent="0.25">
      <c r="A20">
        <v>18</v>
      </c>
      <c r="B20" t="s">
        <v>59</v>
      </c>
      <c r="C20" t="s">
        <v>60</v>
      </c>
      <c r="D20">
        <v>355</v>
      </c>
      <c r="E20">
        <v>355</v>
      </c>
      <c r="F20">
        <v>117.15</v>
      </c>
      <c r="G20">
        <v>588</v>
      </c>
      <c r="H20">
        <v>588</v>
      </c>
      <c r="I20">
        <v>194.04000000000002</v>
      </c>
      <c r="J20" s="36">
        <v>311.19000000000005</v>
      </c>
      <c r="K20">
        <v>1</v>
      </c>
      <c r="L20">
        <v>100</v>
      </c>
      <c r="M20">
        <v>0</v>
      </c>
      <c r="N20">
        <v>0</v>
      </c>
      <c r="O20">
        <v>1</v>
      </c>
      <c r="P20">
        <v>200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200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1</v>
      </c>
      <c r="AH20">
        <v>5</v>
      </c>
      <c r="AI20">
        <v>5</v>
      </c>
      <c r="AJ20">
        <v>1</v>
      </c>
      <c r="AK20">
        <v>50</v>
      </c>
      <c r="AL20">
        <v>0</v>
      </c>
      <c r="AM20">
        <v>0</v>
      </c>
      <c r="AN20">
        <v>0</v>
      </c>
      <c r="AO20">
        <v>0</v>
      </c>
      <c r="AP20">
        <v>50</v>
      </c>
      <c r="AQ20">
        <v>272</v>
      </c>
      <c r="AR20">
        <v>272</v>
      </c>
      <c r="AS20">
        <v>152</v>
      </c>
      <c r="AT20">
        <v>228</v>
      </c>
      <c r="AU20">
        <v>0</v>
      </c>
      <c r="AV20">
        <v>0</v>
      </c>
      <c r="AW20">
        <v>0</v>
      </c>
      <c r="AX20">
        <v>138</v>
      </c>
      <c r="AY20">
        <v>0</v>
      </c>
      <c r="AZ20">
        <v>120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138</v>
      </c>
      <c r="BK20">
        <v>120</v>
      </c>
      <c r="BL20">
        <v>360</v>
      </c>
    </row>
    <row r="21" spans="1:64" x14ac:dyDescent="0.25">
      <c r="A21">
        <v>19</v>
      </c>
      <c r="B21" t="s">
        <v>65</v>
      </c>
      <c r="C21" t="s">
        <v>49</v>
      </c>
      <c r="D21">
        <v>240</v>
      </c>
      <c r="E21">
        <v>240</v>
      </c>
      <c r="F21">
        <v>79.2</v>
      </c>
      <c r="G21">
        <v>656</v>
      </c>
      <c r="H21">
        <v>656</v>
      </c>
      <c r="I21">
        <v>216.48000000000002</v>
      </c>
      <c r="J21" s="36">
        <v>295.68</v>
      </c>
      <c r="K21">
        <v>1</v>
      </c>
      <c r="L21">
        <v>100</v>
      </c>
      <c r="M21">
        <v>0</v>
      </c>
      <c r="N21">
        <v>0</v>
      </c>
      <c r="O21">
        <v>0</v>
      </c>
      <c r="P21">
        <v>0</v>
      </c>
      <c r="Q21">
        <v>1</v>
      </c>
      <c r="R21">
        <v>70</v>
      </c>
      <c r="S21">
        <v>0</v>
      </c>
      <c r="T21">
        <v>0</v>
      </c>
      <c r="U21">
        <v>0</v>
      </c>
      <c r="V21">
        <v>0</v>
      </c>
      <c r="W21">
        <v>70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4</v>
      </c>
      <c r="AH21">
        <v>20</v>
      </c>
      <c r="AI21">
        <v>20</v>
      </c>
      <c r="AJ21">
        <v>1</v>
      </c>
      <c r="AK21">
        <v>50</v>
      </c>
      <c r="AL21">
        <v>0</v>
      </c>
      <c r="AM21">
        <v>0</v>
      </c>
      <c r="AN21">
        <v>0</v>
      </c>
      <c r="AO21">
        <v>0</v>
      </c>
      <c r="AP21">
        <v>50</v>
      </c>
      <c r="AQ21">
        <v>276</v>
      </c>
      <c r="AR21">
        <v>276</v>
      </c>
      <c r="AS21">
        <v>156</v>
      </c>
      <c r="AT21">
        <v>234</v>
      </c>
      <c r="AU21">
        <v>0</v>
      </c>
      <c r="AV21">
        <v>0</v>
      </c>
      <c r="AW21">
        <v>0</v>
      </c>
      <c r="AX21">
        <v>38</v>
      </c>
      <c r="AY21">
        <v>47</v>
      </c>
      <c r="AZ21">
        <v>38</v>
      </c>
      <c r="BA21">
        <v>20</v>
      </c>
      <c r="BB21">
        <v>62</v>
      </c>
      <c r="BC21">
        <v>0</v>
      </c>
      <c r="BD21">
        <v>62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147</v>
      </c>
      <c r="BK21">
        <v>120</v>
      </c>
      <c r="BL21">
        <v>422</v>
      </c>
    </row>
    <row r="22" spans="1:64" x14ac:dyDescent="0.25">
      <c r="A22">
        <v>20</v>
      </c>
      <c r="B22" t="s">
        <v>50</v>
      </c>
      <c r="C22" t="s">
        <v>51</v>
      </c>
      <c r="D22">
        <v>320</v>
      </c>
      <c r="E22">
        <v>320</v>
      </c>
      <c r="F22">
        <v>105.60000000000001</v>
      </c>
      <c r="G22">
        <v>440.55</v>
      </c>
      <c r="H22">
        <v>440.55</v>
      </c>
      <c r="I22">
        <v>145.38150000000002</v>
      </c>
      <c r="J22" s="36">
        <v>250.98150000000004</v>
      </c>
      <c r="K22">
        <v>1</v>
      </c>
      <c r="L22">
        <v>100</v>
      </c>
      <c r="M22">
        <v>0</v>
      </c>
      <c r="N22">
        <v>0</v>
      </c>
      <c r="O22">
        <v>1</v>
      </c>
      <c r="P22">
        <v>200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200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2</v>
      </c>
      <c r="AH22">
        <v>10</v>
      </c>
      <c r="AI22">
        <v>10</v>
      </c>
      <c r="AJ22">
        <v>0</v>
      </c>
      <c r="AK22">
        <v>0</v>
      </c>
      <c r="AL22">
        <v>0</v>
      </c>
      <c r="AM22">
        <v>0</v>
      </c>
      <c r="AN22">
        <v>1</v>
      </c>
      <c r="AO22">
        <v>10</v>
      </c>
      <c r="AP22">
        <v>10</v>
      </c>
      <c r="AQ22">
        <v>259</v>
      </c>
      <c r="AR22">
        <v>259</v>
      </c>
      <c r="AS22">
        <v>212</v>
      </c>
      <c r="AT22">
        <v>318</v>
      </c>
      <c r="AU22">
        <v>0</v>
      </c>
      <c r="AV22">
        <v>0</v>
      </c>
      <c r="AW22">
        <v>0</v>
      </c>
      <c r="AX22">
        <v>6</v>
      </c>
      <c r="AY22">
        <v>41</v>
      </c>
      <c r="AZ22">
        <v>6</v>
      </c>
      <c r="BA22">
        <v>41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47</v>
      </c>
      <c r="BK22">
        <v>47</v>
      </c>
      <c r="BL22">
        <v>122.55</v>
      </c>
    </row>
  </sheetData>
  <sortState ref="A2:BL23">
    <sortCondition descending="1" ref="J2"/>
  </sortState>
  <mergeCells count="1">
    <mergeCell ref="A1:AA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BAB2B-5520-4344-9B12-FE9BF02FA7D4}">
  <dimension ref="A1:BO22"/>
  <sheetViews>
    <sheetView tabSelected="1" topLeftCell="AM1" workbookViewId="0">
      <selection activeCell="BG2" sqref="BG2"/>
    </sheetView>
  </sheetViews>
  <sheetFormatPr defaultRowHeight="15" x14ac:dyDescent="0.25"/>
  <cols>
    <col min="2" max="2" width="20" bestFit="1" customWidth="1"/>
    <col min="3" max="3" width="15.28515625" bestFit="1" customWidth="1"/>
    <col min="60" max="62" width="0" hidden="1" customWidth="1"/>
  </cols>
  <sheetData>
    <row r="1" spans="1:67" ht="87.75" customHeight="1" x14ac:dyDescent="0.25">
      <c r="A1" s="45" t="s">
        <v>56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67" ht="75" x14ac:dyDescent="0.25">
      <c r="A2" t="s">
        <v>0</v>
      </c>
      <c r="B2" t="s">
        <v>16</v>
      </c>
      <c r="C2" t="s">
        <v>17</v>
      </c>
      <c r="D2" t="s">
        <v>1</v>
      </c>
      <c r="G2" t="s">
        <v>2</v>
      </c>
      <c r="J2" s="38" t="s">
        <v>3</v>
      </c>
      <c r="K2" t="s">
        <v>4</v>
      </c>
      <c r="M2" t="s">
        <v>5</v>
      </c>
      <c r="O2" t="s">
        <v>7</v>
      </c>
      <c r="Q2" t="s">
        <v>21</v>
      </c>
      <c r="S2" t="s">
        <v>18</v>
      </c>
      <c r="U2" t="s">
        <v>19</v>
      </c>
      <c r="W2" t="s">
        <v>20</v>
      </c>
      <c r="X2" t="s">
        <v>8</v>
      </c>
      <c r="Z2" t="s">
        <v>6</v>
      </c>
      <c r="AB2" t="s">
        <v>22</v>
      </c>
      <c r="AD2" t="s">
        <v>23</v>
      </c>
      <c r="AF2" t="s">
        <v>24</v>
      </c>
      <c r="AG2" t="s">
        <v>13</v>
      </c>
      <c r="AI2" t="s">
        <v>14</v>
      </c>
      <c r="AJ2" t="s">
        <v>9</v>
      </c>
      <c r="AL2" t="s">
        <v>10</v>
      </c>
      <c r="AN2" t="s">
        <v>11</v>
      </c>
      <c r="AP2" t="s">
        <v>12</v>
      </c>
      <c r="AQ2" t="s">
        <v>25</v>
      </c>
      <c r="AR2" t="s">
        <v>37</v>
      </c>
      <c r="AS2" t="s">
        <v>41</v>
      </c>
      <c r="AT2" t="s">
        <v>36</v>
      </c>
      <c r="AU2" t="s">
        <v>26</v>
      </c>
      <c r="AW2" t="s">
        <v>15</v>
      </c>
      <c r="AX2" t="s">
        <v>27</v>
      </c>
      <c r="AY2" t="s">
        <v>28</v>
      </c>
      <c r="AZ2" t="s">
        <v>42</v>
      </c>
      <c r="BA2" t="s">
        <v>43</v>
      </c>
      <c r="BB2" t="s">
        <v>29</v>
      </c>
      <c r="BC2" t="s">
        <v>30</v>
      </c>
      <c r="BD2" t="s">
        <v>44</v>
      </c>
      <c r="BE2" t="s">
        <v>45</v>
      </c>
      <c r="BF2" t="s">
        <v>31</v>
      </c>
      <c r="BG2" t="s">
        <v>32</v>
      </c>
      <c r="BH2" t="s">
        <v>33</v>
      </c>
      <c r="BI2" t="s">
        <v>34</v>
      </c>
      <c r="BJ2" t="s">
        <v>35</v>
      </c>
      <c r="BK2" t="s">
        <v>46</v>
      </c>
      <c r="BL2" t="s">
        <v>47</v>
      </c>
      <c r="BM2" t="s">
        <v>38</v>
      </c>
      <c r="BN2" t="s">
        <v>39</v>
      </c>
      <c r="BO2" t="s">
        <v>40</v>
      </c>
    </row>
    <row r="3" spans="1:67" x14ac:dyDescent="0.25">
      <c r="A3">
        <v>1</v>
      </c>
      <c r="B3" t="s">
        <v>86</v>
      </c>
      <c r="C3" t="s">
        <v>87</v>
      </c>
      <c r="D3">
        <v>640</v>
      </c>
      <c r="E3">
        <v>640</v>
      </c>
      <c r="F3">
        <v>211.20000000000002</v>
      </c>
      <c r="G3">
        <v>680</v>
      </c>
      <c r="H3">
        <v>680</v>
      </c>
      <c r="I3">
        <v>224.4</v>
      </c>
      <c r="J3">
        <v>435.6</v>
      </c>
      <c r="K3">
        <v>1</v>
      </c>
      <c r="L3">
        <v>100</v>
      </c>
      <c r="M3">
        <v>0</v>
      </c>
      <c r="N3">
        <v>0</v>
      </c>
      <c r="O3">
        <v>0</v>
      </c>
      <c r="P3">
        <v>0</v>
      </c>
      <c r="Q3">
        <v>1</v>
      </c>
      <c r="R3">
        <v>70</v>
      </c>
      <c r="S3">
        <v>0</v>
      </c>
      <c r="T3">
        <v>0</v>
      </c>
      <c r="U3">
        <v>1</v>
      </c>
      <c r="V3">
        <v>50</v>
      </c>
      <c r="W3">
        <v>120</v>
      </c>
      <c r="X3">
        <v>0</v>
      </c>
      <c r="Y3">
        <v>0</v>
      </c>
      <c r="Z3">
        <v>1</v>
      </c>
      <c r="AA3">
        <v>350</v>
      </c>
      <c r="AB3">
        <v>0</v>
      </c>
      <c r="AC3">
        <v>0</v>
      </c>
      <c r="AD3">
        <v>0</v>
      </c>
      <c r="AE3">
        <v>0</v>
      </c>
      <c r="AF3">
        <v>350</v>
      </c>
      <c r="AG3">
        <v>4</v>
      </c>
      <c r="AH3">
        <v>20</v>
      </c>
      <c r="AI3">
        <v>20</v>
      </c>
      <c r="AJ3">
        <v>1</v>
      </c>
      <c r="AK3">
        <v>50</v>
      </c>
      <c r="AL3">
        <v>0</v>
      </c>
      <c r="AM3">
        <v>0</v>
      </c>
      <c r="AN3">
        <v>0</v>
      </c>
      <c r="AO3">
        <v>0</v>
      </c>
      <c r="AP3">
        <v>50</v>
      </c>
      <c r="AQ3">
        <v>332</v>
      </c>
      <c r="AR3">
        <v>332</v>
      </c>
      <c r="AS3">
        <v>287</v>
      </c>
      <c r="AT3">
        <v>430.5</v>
      </c>
      <c r="AU3">
        <v>2</v>
      </c>
      <c r="AV3">
        <v>2</v>
      </c>
      <c r="AW3">
        <v>2</v>
      </c>
      <c r="AX3">
        <v>0</v>
      </c>
      <c r="AY3">
        <v>0</v>
      </c>
      <c r="AZ3">
        <v>0</v>
      </c>
      <c r="BA3">
        <v>0</v>
      </c>
      <c r="BB3">
        <v>0</v>
      </c>
      <c r="BD3">
        <v>0</v>
      </c>
      <c r="BE3">
        <v>0</v>
      </c>
      <c r="BF3">
        <v>45</v>
      </c>
      <c r="BG3">
        <v>0</v>
      </c>
      <c r="BJ3" t="e">
        <v>#REF!</v>
      </c>
      <c r="BK3">
        <v>45</v>
      </c>
      <c r="BL3">
        <v>0</v>
      </c>
      <c r="BM3">
        <v>45</v>
      </c>
      <c r="BN3">
        <v>45</v>
      </c>
      <c r="BO3">
        <v>247.5</v>
      </c>
    </row>
    <row r="4" spans="1:67" x14ac:dyDescent="0.25">
      <c r="A4">
        <v>2</v>
      </c>
      <c r="B4" t="s">
        <v>80</v>
      </c>
      <c r="C4" t="s">
        <v>81</v>
      </c>
      <c r="D4">
        <v>430</v>
      </c>
      <c r="E4">
        <v>430</v>
      </c>
      <c r="F4">
        <v>141.9</v>
      </c>
      <c r="G4">
        <v>879</v>
      </c>
      <c r="H4">
        <v>879</v>
      </c>
      <c r="I4">
        <v>290.07</v>
      </c>
      <c r="J4">
        <v>431.97</v>
      </c>
      <c r="K4">
        <v>1</v>
      </c>
      <c r="L4">
        <v>100</v>
      </c>
      <c r="M4">
        <v>1</v>
      </c>
      <c r="N4">
        <v>30</v>
      </c>
      <c r="O4">
        <v>1</v>
      </c>
      <c r="P4">
        <v>200</v>
      </c>
      <c r="Q4">
        <v>0</v>
      </c>
      <c r="R4">
        <v>0</v>
      </c>
      <c r="S4">
        <v>0</v>
      </c>
      <c r="T4">
        <v>0</v>
      </c>
      <c r="U4">
        <v>1</v>
      </c>
      <c r="V4">
        <v>50</v>
      </c>
      <c r="W4">
        <v>250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4</v>
      </c>
      <c r="AH4">
        <v>20</v>
      </c>
      <c r="AI4">
        <v>20</v>
      </c>
      <c r="AJ4">
        <v>0</v>
      </c>
      <c r="AK4">
        <v>0</v>
      </c>
      <c r="AL4">
        <v>1</v>
      </c>
      <c r="AM4">
        <v>30</v>
      </c>
      <c r="AN4">
        <v>0</v>
      </c>
      <c r="AO4">
        <v>0</v>
      </c>
      <c r="AP4">
        <v>30</v>
      </c>
      <c r="AQ4">
        <v>438</v>
      </c>
      <c r="AR4">
        <v>396</v>
      </c>
      <c r="AS4">
        <v>276</v>
      </c>
      <c r="AT4">
        <v>414</v>
      </c>
      <c r="AU4">
        <v>0</v>
      </c>
      <c r="AV4">
        <v>0</v>
      </c>
      <c r="AW4">
        <v>0</v>
      </c>
      <c r="AX4">
        <v>72</v>
      </c>
      <c r="AY4">
        <v>0</v>
      </c>
      <c r="AZ4">
        <v>15</v>
      </c>
      <c r="BA4">
        <v>0</v>
      </c>
      <c r="BB4">
        <v>105</v>
      </c>
      <c r="BC4">
        <v>0</v>
      </c>
      <c r="BD4">
        <v>105</v>
      </c>
      <c r="BE4">
        <v>0</v>
      </c>
      <c r="BF4">
        <v>0</v>
      </c>
      <c r="BG4">
        <v>0</v>
      </c>
      <c r="BJ4" t="e">
        <v>#REF!</v>
      </c>
      <c r="BK4">
        <v>0</v>
      </c>
      <c r="BL4">
        <v>0</v>
      </c>
      <c r="BM4">
        <v>177</v>
      </c>
      <c r="BN4">
        <v>120</v>
      </c>
      <c r="BO4">
        <v>465</v>
      </c>
    </row>
    <row r="5" spans="1:67" x14ac:dyDescent="0.25">
      <c r="A5">
        <v>3</v>
      </c>
      <c r="B5" t="s">
        <v>82</v>
      </c>
      <c r="C5" t="s">
        <v>83</v>
      </c>
      <c r="D5">
        <v>350</v>
      </c>
      <c r="E5">
        <v>350</v>
      </c>
      <c r="F5">
        <v>115.5</v>
      </c>
      <c r="G5">
        <v>882</v>
      </c>
      <c r="H5">
        <v>882</v>
      </c>
      <c r="I5">
        <v>291.06</v>
      </c>
      <c r="J5">
        <v>406.56</v>
      </c>
      <c r="K5">
        <v>1</v>
      </c>
      <c r="L5">
        <v>100</v>
      </c>
      <c r="M5">
        <v>0</v>
      </c>
      <c r="N5">
        <v>0</v>
      </c>
      <c r="O5">
        <v>1</v>
      </c>
      <c r="P5">
        <v>200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200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4</v>
      </c>
      <c r="AH5">
        <v>20</v>
      </c>
      <c r="AI5">
        <v>20</v>
      </c>
      <c r="AJ5">
        <v>0</v>
      </c>
      <c r="AK5">
        <v>0</v>
      </c>
      <c r="AL5">
        <v>1</v>
      </c>
      <c r="AM5">
        <v>30</v>
      </c>
      <c r="AN5">
        <v>0</v>
      </c>
      <c r="AO5">
        <v>0</v>
      </c>
      <c r="AP5">
        <v>30</v>
      </c>
      <c r="AQ5">
        <v>332</v>
      </c>
      <c r="AR5">
        <v>332</v>
      </c>
      <c r="AS5">
        <v>212</v>
      </c>
      <c r="AT5">
        <v>318</v>
      </c>
      <c r="AU5">
        <v>84</v>
      </c>
      <c r="AV5">
        <v>84</v>
      </c>
      <c r="AW5">
        <v>84</v>
      </c>
      <c r="AX5">
        <v>46</v>
      </c>
      <c r="AY5">
        <v>0</v>
      </c>
      <c r="AZ5">
        <v>0</v>
      </c>
      <c r="BA5">
        <v>0</v>
      </c>
      <c r="BB5">
        <v>72</v>
      </c>
      <c r="BC5">
        <v>71</v>
      </c>
      <c r="BD5">
        <v>72</v>
      </c>
      <c r="BE5">
        <v>48</v>
      </c>
      <c r="BF5">
        <v>0</v>
      </c>
      <c r="BG5">
        <v>0</v>
      </c>
      <c r="BJ5" t="e">
        <v>#REF!</v>
      </c>
      <c r="BK5">
        <v>0</v>
      </c>
      <c r="BL5">
        <v>0</v>
      </c>
      <c r="BM5">
        <v>189</v>
      </c>
      <c r="BN5">
        <v>120</v>
      </c>
      <c r="BO5">
        <v>480</v>
      </c>
    </row>
    <row r="6" spans="1:67" x14ac:dyDescent="0.25">
      <c r="A6">
        <v>4</v>
      </c>
      <c r="B6" t="s">
        <v>74</v>
      </c>
      <c r="C6" t="s">
        <v>75</v>
      </c>
      <c r="D6">
        <v>715</v>
      </c>
      <c r="E6">
        <v>715</v>
      </c>
      <c r="F6">
        <v>235.95000000000002</v>
      </c>
      <c r="G6">
        <v>486</v>
      </c>
      <c r="H6">
        <v>486</v>
      </c>
      <c r="I6">
        <v>160.38</v>
      </c>
      <c r="J6">
        <v>396.33000000000004</v>
      </c>
      <c r="K6">
        <v>1</v>
      </c>
      <c r="L6">
        <v>100</v>
      </c>
      <c r="M6">
        <v>0</v>
      </c>
      <c r="N6">
        <v>0</v>
      </c>
      <c r="O6">
        <v>1</v>
      </c>
      <c r="P6">
        <v>200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200</v>
      </c>
      <c r="X6">
        <v>0</v>
      </c>
      <c r="Y6">
        <v>0</v>
      </c>
      <c r="Z6">
        <v>1</v>
      </c>
      <c r="AA6">
        <v>350</v>
      </c>
      <c r="AB6">
        <v>0</v>
      </c>
      <c r="AC6">
        <v>0</v>
      </c>
      <c r="AD6">
        <v>0</v>
      </c>
      <c r="AE6">
        <v>0</v>
      </c>
      <c r="AF6">
        <v>350</v>
      </c>
      <c r="AG6">
        <v>3</v>
      </c>
      <c r="AH6">
        <v>15</v>
      </c>
      <c r="AI6">
        <v>15</v>
      </c>
      <c r="AJ6">
        <v>1</v>
      </c>
      <c r="AK6">
        <v>50</v>
      </c>
      <c r="AL6">
        <v>0</v>
      </c>
      <c r="AM6">
        <v>0</v>
      </c>
      <c r="AN6">
        <v>0</v>
      </c>
      <c r="AO6">
        <v>0</v>
      </c>
      <c r="AP6">
        <v>50</v>
      </c>
      <c r="AQ6">
        <v>181</v>
      </c>
      <c r="AR6">
        <v>181</v>
      </c>
      <c r="AS6">
        <v>94</v>
      </c>
      <c r="AT6">
        <v>141</v>
      </c>
      <c r="AU6">
        <v>84</v>
      </c>
      <c r="AV6">
        <v>84</v>
      </c>
      <c r="AW6">
        <v>84</v>
      </c>
      <c r="AX6">
        <v>87</v>
      </c>
      <c r="AY6">
        <v>0</v>
      </c>
      <c r="AZ6">
        <v>87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 t="e">
        <v>#REF!</v>
      </c>
      <c r="BK6">
        <v>0</v>
      </c>
      <c r="BL6">
        <v>0</v>
      </c>
      <c r="BM6">
        <v>87</v>
      </c>
      <c r="BN6">
        <v>87</v>
      </c>
      <c r="BO6">
        <v>261</v>
      </c>
    </row>
    <row r="7" spans="1:67" x14ac:dyDescent="0.25">
      <c r="A7">
        <v>5</v>
      </c>
      <c r="B7" t="s">
        <v>54</v>
      </c>
      <c r="C7" t="s">
        <v>55</v>
      </c>
      <c r="D7">
        <v>450</v>
      </c>
      <c r="E7">
        <v>450</v>
      </c>
      <c r="F7">
        <v>148.5</v>
      </c>
      <c r="G7">
        <v>736.2</v>
      </c>
      <c r="H7">
        <v>736.2</v>
      </c>
      <c r="I7">
        <v>242.94600000000003</v>
      </c>
      <c r="J7">
        <v>391.44600000000003</v>
      </c>
      <c r="K7">
        <v>1</v>
      </c>
      <c r="L7">
        <v>100</v>
      </c>
      <c r="M7">
        <v>1</v>
      </c>
      <c r="N7">
        <v>30</v>
      </c>
      <c r="O7">
        <v>1</v>
      </c>
      <c r="P7">
        <v>200</v>
      </c>
      <c r="Q7">
        <v>0</v>
      </c>
      <c r="R7">
        <v>0</v>
      </c>
      <c r="S7">
        <v>0</v>
      </c>
      <c r="T7">
        <v>0</v>
      </c>
      <c r="U7">
        <v>1</v>
      </c>
      <c r="V7">
        <v>50</v>
      </c>
      <c r="W7">
        <v>250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4</v>
      </c>
      <c r="AH7">
        <v>20</v>
      </c>
      <c r="AI7">
        <v>20</v>
      </c>
      <c r="AJ7">
        <v>1</v>
      </c>
      <c r="AK7">
        <v>50</v>
      </c>
      <c r="AL7">
        <v>0</v>
      </c>
      <c r="AM7">
        <v>0</v>
      </c>
      <c r="AN7">
        <v>0</v>
      </c>
      <c r="AO7">
        <v>0</v>
      </c>
      <c r="AP7">
        <v>50</v>
      </c>
      <c r="AQ7">
        <v>399</v>
      </c>
      <c r="AR7">
        <v>396</v>
      </c>
      <c r="AS7">
        <v>279</v>
      </c>
      <c r="AT7">
        <v>418.5</v>
      </c>
      <c r="AU7">
        <v>0</v>
      </c>
      <c r="AV7">
        <v>0</v>
      </c>
      <c r="AW7">
        <v>0</v>
      </c>
      <c r="AX7">
        <v>43</v>
      </c>
      <c r="AY7">
        <v>74</v>
      </c>
      <c r="AZ7">
        <v>43</v>
      </c>
      <c r="BA7">
        <v>74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J7" t="e">
        <v>#REF!</v>
      </c>
      <c r="BK7">
        <v>0</v>
      </c>
      <c r="BL7">
        <v>0</v>
      </c>
      <c r="BM7">
        <v>117</v>
      </c>
      <c r="BN7">
        <v>117</v>
      </c>
      <c r="BO7">
        <v>317.7</v>
      </c>
    </row>
    <row r="8" spans="1:67" x14ac:dyDescent="0.25">
      <c r="A8">
        <v>6</v>
      </c>
      <c r="B8" t="s">
        <v>68</v>
      </c>
      <c r="C8" t="s">
        <v>69</v>
      </c>
      <c r="D8">
        <v>550</v>
      </c>
      <c r="E8">
        <v>550</v>
      </c>
      <c r="F8">
        <v>181.5</v>
      </c>
      <c r="G8">
        <v>584.9</v>
      </c>
      <c r="H8">
        <v>584.9</v>
      </c>
      <c r="I8">
        <v>193.017</v>
      </c>
      <c r="J8">
        <v>374.517</v>
      </c>
      <c r="K8">
        <v>1</v>
      </c>
      <c r="L8">
        <v>100</v>
      </c>
      <c r="M8">
        <v>0</v>
      </c>
      <c r="N8">
        <v>0</v>
      </c>
      <c r="O8">
        <v>1</v>
      </c>
      <c r="P8">
        <v>200</v>
      </c>
      <c r="Q8">
        <v>0</v>
      </c>
      <c r="R8">
        <v>0</v>
      </c>
      <c r="S8">
        <v>0</v>
      </c>
      <c r="T8">
        <v>0</v>
      </c>
      <c r="U8">
        <v>1</v>
      </c>
      <c r="V8">
        <v>50</v>
      </c>
      <c r="W8">
        <v>250</v>
      </c>
      <c r="X8">
        <v>0</v>
      </c>
      <c r="Y8">
        <v>0</v>
      </c>
      <c r="Z8">
        <v>0</v>
      </c>
      <c r="AA8">
        <v>0</v>
      </c>
      <c r="AB8">
        <v>1</v>
      </c>
      <c r="AC8">
        <v>100</v>
      </c>
      <c r="AD8">
        <v>0</v>
      </c>
      <c r="AE8">
        <v>0</v>
      </c>
      <c r="AF8">
        <v>100</v>
      </c>
      <c r="AG8">
        <v>4</v>
      </c>
      <c r="AH8">
        <v>20</v>
      </c>
      <c r="AI8">
        <v>20</v>
      </c>
      <c r="AJ8">
        <v>1</v>
      </c>
      <c r="AK8">
        <v>50</v>
      </c>
      <c r="AL8">
        <v>1</v>
      </c>
      <c r="AM8">
        <v>30</v>
      </c>
      <c r="AN8">
        <v>0</v>
      </c>
      <c r="AO8">
        <v>0</v>
      </c>
      <c r="AP8">
        <v>80</v>
      </c>
      <c r="AQ8">
        <v>255</v>
      </c>
      <c r="AR8">
        <v>255</v>
      </c>
      <c r="AS8">
        <v>135</v>
      </c>
      <c r="AT8">
        <v>202.5</v>
      </c>
      <c r="AU8">
        <v>44</v>
      </c>
      <c r="AV8">
        <v>44</v>
      </c>
      <c r="AW8">
        <v>44</v>
      </c>
      <c r="AX8">
        <v>72</v>
      </c>
      <c r="AY8">
        <v>86</v>
      </c>
      <c r="AZ8">
        <v>72</v>
      </c>
      <c r="BA8">
        <v>48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J8" t="e">
        <v>#REF!</v>
      </c>
      <c r="BK8">
        <v>0</v>
      </c>
      <c r="BL8">
        <v>0</v>
      </c>
      <c r="BM8">
        <v>158</v>
      </c>
      <c r="BN8">
        <v>120</v>
      </c>
      <c r="BO8">
        <v>338.4</v>
      </c>
    </row>
    <row r="9" spans="1:67" x14ac:dyDescent="0.25">
      <c r="A9">
        <v>7</v>
      </c>
      <c r="B9" t="s">
        <v>48</v>
      </c>
      <c r="C9" t="s">
        <v>49</v>
      </c>
      <c r="D9">
        <v>320</v>
      </c>
      <c r="E9">
        <v>320</v>
      </c>
      <c r="F9">
        <v>105.60000000000001</v>
      </c>
      <c r="G9">
        <v>801.59999999999991</v>
      </c>
      <c r="H9">
        <v>801.59999999999991</v>
      </c>
      <c r="I9">
        <v>264.52799999999996</v>
      </c>
      <c r="J9">
        <v>370.12799999999999</v>
      </c>
      <c r="K9">
        <v>1</v>
      </c>
      <c r="L9">
        <v>100</v>
      </c>
      <c r="M9">
        <v>0</v>
      </c>
      <c r="N9">
        <v>0</v>
      </c>
      <c r="O9">
        <v>1</v>
      </c>
      <c r="P9">
        <v>200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200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4</v>
      </c>
      <c r="AH9">
        <v>20</v>
      </c>
      <c r="AI9">
        <v>20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380</v>
      </c>
      <c r="AR9">
        <v>380</v>
      </c>
      <c r="AS9">
        <v>260</v>
      </c>
      <c r="AT9">
        <v>390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6</v>
      </c>
      <c r="BC9">
        <v>147</v>
      </c>
      <c r="BD9">
        <v>6</v>
      </c>
      <c r="BE9">
        <v>114</v>
      </c>
      <c r="BF9">
        <v>0</v>
      </c>
      <c r="BG9">
        <v>0</v>
      </c>
      <c r="BK9">
        <v>0</v>
      </c>
      <c r="BL9">
        <v>0</v>
      </c>
      <c r="BM9">
        <v>153</v>
      </c>
      <c r="BN9">
        <v>120</v>
      </c>
      <c r="BO9">
        <v>411.59999999999997</v>
      </c>
    </row>
    <row r="10" spans="1:67" x14ac:dyDescent="0.25">
      <c r="A10">
        <v>8</v>
      </c>
      <c r="B10" t="s">
        <v>70</v>
      </c>
      <c r="C10" t="s">
        <v>71</v>
      </c>
      <c r="D10">
        <v>660</v>
      </c>
      <c r="E10">
        <v>660</v>
      </c>
      <c r="F10">
        <v>217.8</v>
      </c>
      <c r="G10">
        <v>414</v>
      </c>
      <c r="H10">
        <v>414</v>
      </c>
      <c r="I10">
        <v>136.62</v>
      </c>
      <c r="J10">
        <v>354.42</v>
      </c>
      <c r="K10">
        <v>1</v>
      </c>
      <c r="L10">
        <v>100</v>
      </c>
      <c r="M10">
        <v>0</v>
      </c>
      <c r="N10">
        <v>0</v>
      </c>
      <c r="O10">
        <v>1</v>
      </c>
      <c r="P10">
        <v>200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200</v>
      </c>
      <c r="X10">
        <v>1</v>
      </c>
      <c r="Y10">
        <v>275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1</v>
      </c>
      <c r="AH10">
        <v>5</v>
      </c>
      <c r="AI10">
        <v>5</v>
      </c>
      <c r="AJ10">
        <v>1</v>
      </c>
      <c r="AK10">
        <v>50</v>
      </c>
      <c r="AL10">
        <v>1</v>
      </c>
      <c r="AM10">
        <v>30</v>
      </c>
      <c r="AN10">
        <v>0</v>
      </c>
      <c r="AO10">
        <v>0</v>
      </c>
      <c r="AP10">
        <v>80</v>
      </c>
      <c r="AQ10">
        <v>228</v>
      </c>
      <c r="AR10">
        <v>228</v>
      </c>
      <c r="AS10">
        <v>180</v>
      </c>
      <c r="AT10">
        <v>270</v>
      </c>
      <c r="AU10">
        <v>0</v>
      </c>
      <c r="AV10">
        <v>0</v>
      </c>
      <c r="AW10">
        <v>0</v>
      </c>
      <c r="AX10">
        <v>48</v>
      </c>
      <c r="AY10">
        <v>0</v>
      </c>
      <c r="AZ10">
        <v>48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J10" t="e">
        <v>#REF!</v>
      </c>
      <c r="BK10">
        <v>0</v>
      </c>
      <c r="BL10">
        <v>0</v>
      </c>
      <c r="BM10">
        <v>48</v>
      </c>
      <c r="BN10">
        <v>48</v>
      </c>
      <c r="BO10">
        <v>144</v>
      </c>
    </row>
    <row r="11" spans="1:67" x14ac:dyDescent="0.25">
      <c r="A11">
        <v>9</v>
      </c>
      <c r="B11" t="s">
        <v>72</v>
      </c>
      <c r="C11" t="s">
        <v>73</v>
      </c>
      <c r="D11">
        <v>420</v>
      </c>
      <c r="E11">
        <v>420</v>
      </c>
      <c r="F11">
        <v>138.6</v>
      </c>
      <c r="G11">
        <v>635</v>
      </c>
      <c r="H11">
        <v>635</v>
      </c>
      <c r="I11">
        <v>209.55</v>
      </c>
      <c r="J11">
        <v>348.15</v>
      </c>
      <c r="K11">
        <v>1</v>
      </c>
      <c r="L11">
        <v>100</v>
      </c>
      <c r="M11">
        <v>0</v>
      </c>
      <c r="N11">
        <v>0</v>
      </c>
      <c r="O11">
        <v>1</v>
      </c>
      <c r="P11">
        <v>200</v>
      </c>
      <c r="Q11">
        <v>0</v>
      </c>
      <c r="R11">
        <v>0</v>
      </c>
      <c r="S11">
        <v>0</v>
      </c>
      <c r="T11">
        <v>0</v>
      </c>
      <c r="U11">
        <v>1</v>
      </c>
      <c r="V11">
        <v>50</v>
      </c>
      <c r="W11">
        <v>250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4</v>
      </c>
      <c r="AH11">
        <v>20</v>
      </c>
      <c r="AI11">
        <v>20</v>
      </c>
      <c r="AJ11">
        <v>1</v>
      </c>
      <c r="AK11">
        <v>50</v>
      </c>
      <c r="AL11">
        <v>0</v>
      </c>
      <c r="AM11">
        <v>0</v>
      </c>
      <c r="AN11">
        <v>0</v>
      </c>
      <c r="AO11">
        <v>0</v>
      </c>
      <c r="AP11">
        <v>50</v>
      </c>
      <c r="AQ11">
        <v>311</v>
      </c>
      <c r="AR11">
        <v>311</v>
      </c>
      <c r="AS11">
        <v>191</v>
      </c>
      <c r="AT11">
        <v>286.5</v>
      </c>
      <c r="AU11">
        <v>0</v>
      </c>
      <c r="AV11">
        <v>0</v>
      </c>
      <c r="AW11">
        <v>0</v>
      </c>
      <c r="AX11">
        <v>0</v>
      </c>
      <c r="AY11">
        <v>99</v>
      </c>
      <c r="AZ11">
        <v>0</v>
      </c>
      <c r="BA11">
        <v>70</v>
      </c>
      <c r="BB11">
        <v>0</v>
      </c>
      <c r="BC11">
        <v>50</v>
      </c>
      <c r="BD11">
        <v>0</v>
      </c>
      <c r="BE11">
        <v>50</v>
      </c>
      <c r="BF11">
        <v>0</v>
      </c>
      <c r="BG11">
        <v>0</v>
      </c>
      <c r="BJ11" t="e">
        <v>#REF!</v>
      </c>
      <c r="BK11">
        <v>0</v>
      </c>
      <c r="BL11">
        <v>0</v>
      </c>
      <c r="BM11">
        <v>149</v>
      </c>
      <c r="BN11">
        <v>120</v>
      </c>
      <c r="BO11">
        <v>348.5</v>
      </c>
    </row>
    <row r="12" spans="1:67" x14ac:dyDescent="0.25">
      <c r="A12">
        <v>10</v>
      </c>
      <c r="B12" t="s">
        <v>52</v>
      </c>
      <c r="C12" t="s">
        <v>53</v>
      </c>
      <c r="D12">
        <v>150</v>
      </c>
      <c r="E12">
        <v>150</v>
      </c>
      <c r="F12">
        <v>49.5</v>
      </c>
      <c r="G12">
        <v>903</v>
      </c>
      <c r="H12">
        <v>903</v>
      </c>
      <c r="I12">
        <v>297.99</v>
      </c>
      <c r="J12">
        <v>347.49</v>
      </c>
      <c r="K12">
        <v>1</v>
      </c>
      <c r="L12">
        <v>100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1</v>
      </c>
      <c r="AK12">
        <v>50</v>
      </c>
      <c r="AL12">
        <v>0</v>
      </c>
      <c r="AM12">
        <v>0</v>
      </c>
      <c r="AN12">
        <v>0</v>
      </c>
      <c r="AO12">
        <v>0</v>
      </c>
      <c r="AP12">
        <v>50</v>
      </c>
      <c r="AQ12">
        <v>414</v>
      </c>
      <c r="AR12">
        <v>396</v>
      </c>
      <c r="AS12">
        <v>276</v>
      </c>
      <c r="AT12">
        <v>414</v>
      </c>
      <c r="AU12">
        <v>0</v>
      </c>
      <c r="AV12">
        <v>0</v>
      </c>
      <c r="AW12">
        <v>0</v>
      </c>
      <c r="AX12">
        <v>107</v>
      </c>
      <c r="AY12">
        <v>0</v>
      </c>
      <c r="AZ12">
        <v>0</v>
      </c>
      <c r="BA12">
        <v>0</v>
      </c>
      <c r="BB12">
        <v>11</v>
      </c>
      <c r="BC12">
        <v>118</v>
      </c>
      <c r="BD12">
        <v>11</v>
      </c>
      <c r="BE12">
        <v>103</v>
      </c>
      <c r="BF12">
        <v>6</v>
      </c>
      <c r="BG12">
        <v>0</v>
      </c>
      <c r="BK12">
        <v>6</v>
      </c>
      <c r="BL12">
        <v>0</v>
      </c>
      <c r="BM12">
        <v>242</v>
      </c>
      <c r="BN12">
        <v>120</v>
      </c>
      <c r="BO12">
        <v>489</v>
      </c>
    </row>
    <row r="13" spans="1:67" x14ac:dyDescent="0.25">
      <c r="A13">
        <v>11</v>
      </c>
      <c r="B13" t="s">
        <v>76</v>
      </c>
      <c r="C13" t="s">
        <v>77</v>
      </c>
      <c r="D13">
        <v>570</v>
      </c>
      <c r="E13">
        <v>570</v>
      </c>
      <c r="F13">
        <v>188.10000000000002</v>
      </c>
      <c r="G13">
        <v>477.29999999999995</v>
      </c>
      <c r="H13">
        <v>477.29999999999995</v>
      </c>
      <c r="I13">
        <v>157.50899999999999</v>
      </c>
      <c r="J13">
        <v>345.60900000000004</v>
      </c>
      <c r="K13">
        <v>1</v>
      </c>
      <c r="L13">
        <v>100</v>
      </c>
      <c r="M13">
        <v>0</v>
      </c>
      <c r="N13">
        <v>0</v>
      </c>
      <c r="O13">
        <v>1</v>
      </c>
      <c r="P13">
        <v>200</v>
      </c>
      <c r="Q13">
        <v>0</v>
      </c>
      <c r="R13">
        <v>0</v>
      </c>
      <c r="S13">
        <v>0</v>
      </c>
      <c r="T13">
        <v>0</v>
      </c>
      <c r="U13">
        <v>1</v>
      </c>
      <c r="V13">
        <v>50</v>
      </c>
      <c r="W13">
        <v>250</v>
      </c>
      <c r="X13">
        <v>0</v>
      </c>
      <c r="Y13">
        <v>0</v>
      </c>
      <c r="Z13">
        <v>0</v>
      </c>
      <c r="AA13">
        <v>0</v>
      </c>
      <c r="AB13">
        <v>1</v>
      </c>
      <c r="AC13">
        <v>100</v>
      </c>
      <c r="AD13">
        <v>0</v>
      </c>
      <c r="AE13">
        <v>0</v>
      </c>
      <c r="AF13">
        <v>100</v>
      </c>
      <c r="AG13">
        <v>4</v>
      </c>
      <c r="AH13">
        <v>20</v>
      </c>
      <c r="AI13">
        <v>20</v>
      </c>
      <c r="AJ13">
        <v>2</v>
      </c>
      <c r="AK13">
        <v>100</v>
      </c>
      <c r="AL13">
        <v>0</v>
      </c>
      <c r="AM13">
        <v>0</v>
      </c>
      <c r="AN13">
        <v>0</v>
      </c>
      <c r="AO13">
        <v>0</v>
      </c>
      <c r="AP13">
        <v>100</v>
      </c>
      <c r="AQ13">
        <v>218</v>
      </c>
      <c r="AR13">
        <v>218</v>
      </c>
      <c r="AS13">
        <v>98</v>
      </c>
      <c r="AT13">
        <v>147</v>
      </c>
      <c r="AU13">
        <v>0</v>
      </c>
      <c r="AV13">
        <v>0</v>
      </c>
      <c r="AW13">
        <v>0</v>
      </c>
      <c r="AX13">
        <v>54</v>
      </c>
      <c r="AY13">
        <v>87</v>
      </c>
      <c r="AZ13">
        <v>54</v>
      </c>
      <c r="BA13">
        <v>66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J13" t="e">
        <v>#REF!</v>
      </c>
      <c r="BK13">
        <v>0</v>
      </c>
      <c r="BL13">
        <v>0</v>
      </c>
      <c r="BM13">
        <v>141</v>
      </c>
      <c r="BN13">
        <v>120</v>
      </c>
      <c r="BO13">
        <v>330.29999999999995</v>
      </c>
    </row>
    <row r="14" spans="1:67" x14ac:dyDescent="0.25">
      <c r="A14">
        <v>12</v>
      </c>
      <c r="B14" t="s">
        <v>78</v>
      </c>
      <c r="C14" t="s">
        <v>79</v>
      </c>
      <c r="D14">
        <v>340</v>
      </c>
      <c r="E14">
        <v>340</v>
      </c>
      <c r="F14">
        <v>112.2</v>
      </c>
      <c r="G14">
        <v>689</v>
      </c>
      <c r="H14">
        <v>689</v>
      </c>
      <c r="I14">
        <v>227.37</v>
      </c>
      <c r="J14">
        <v>339.57</v>
      </c>
      <c r="K14">
        <v>1</v>
      </c>
      <c r="L14">
        <v>100</v>
      </c>
      <c r="M14">
        <v>0</v>
      </c>
      <c r="N14">
        <v>0</v>
      </c>
      <c r="O14">
        <v>0</v>
      </c>
      <c r="P14">
        <v>0</v>
      </c>
      <c r="Q14">
        <v>1</v>
      </c>
      <c r="R14">
        <v>70</v>
      </c>
      <c r="S14">
        <v>0</v>
      </c>
      <c r="T14">
        <v>0</v>
      </c>
      <c r="U14">
        <v>1</v>
      </c>
      <c r="V14">
        <v>50</v>
      </c>
      <c r="W14">
        <v>120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4</v>
      </c>
      <c r="AH14">
        <v>20</v>
      </c>
      <c r="AI14">
        <v>20</v>
      </c>
      <c r="AJ14">
        <v>2</v>
      </c>
      <c r="AK14">
        <v>100</v>
      </c>
      <c r="AL14">
        <v>0</v>
      </c>
      <c r="AM14">
        <v>0</v>
      </c>
      <c r="AN14">
        <v>0</v>
      </c>
      <c r="AO14">
        <v>0</v>
      </c>
      <c r="AP14">
        <v>100</v>
      </c>
      <c r="AQ14">
        <v>326</v>
      </c>
      <c r="AR14">
        <v>326</v>
      </c>
      <c r="AS14">
        <v>236</v>
      </c>
      <c r="AT14">
        <v>354</v>
      </c>
      <c r="AU14">
        <v>56</v>
      </c>
      <c r="AV14">
        <v>56</v>
      </c>
      <c r="AW14">
        <v>56</v>
      </c>
      <c r="AX14">
        <v>0</v>
      </c>
      <c r="AY14">
        <v>36</v>
      </c>
      <c r="AZ14">
        <v>0</v>
      </c>
      <c r="BA14">
        <v>36</v>
      </c>
      <c r="BB14">
        <v>6</v>
      </c>
      <c r="BC14">
        <v>48</v>
      </c>
      <c r="BD14">
        <v>6</v>
      </c>
      <c r="BE14">
        <v>48</v>
      </c>
      <c r="BF14">
        <v>0</v>
      </c>
      <c r="BG14">
        <v>0</v>
      </c>
      <c r="BJ14" t="e">
        <v>#REF!</v>
      </c>
      <c r="BK14">
        <v>0</v>
      </c>
      <c r="BL14">
        <v>0</v>
      </c>
      <c r="BM14">
        <v>90</v>
      </c>
      <c r="BN14">
        <v>90</v>
      </c>
      <c r="BO14">
        <v>279</v>
      </c>
    </row>
    <row r="15" spans="1:67" x14ac:dyDescent="0.25">
      <c r="A15">
        <v>13</v>
      </c>
      <c r="B15" t="s">
        <v>84</v>
      </c>
      <c r="C15" t="s">
        <v>85</v>
      </c>
      <c r="D15">
        <v>180</v>
      </c>
      <c r="E15">
        <v>180</v>
      </c>
      <c r="F15">
        <v>59.400000000000006</v>
      </c>
      <c r="G15">
        <v>836.5</v>
      </c>
      <c r="H15">
        <v>836.5</v>
      </c>
      <c r="I15">
        <v>276.04500000000002</v>
      </c>
      <c r="J15">
        <v>335.44500000000005</v>
      </c>
      <c r="K15">
        <v>1</v>
      </c>
      <c r="L15">
        <v>100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4</v>
      </c>
      <c r="AH15">
        <v>20</v>
      </c>
      <c r="AI15">
        <v>20</v>
      </c>
      <c r="AJ15">
        <v>1</v>
      </c>
      <c r="AK15">
        <v>50</v>
      </c>
      <c r="AL15">
        <v>0</v>
      </c>
      <c r="AM15">
        <v>0</v>
      </c>
      <c r="AN15">
        <v>1</v>
      </c>
      <c r="AO15">
        <v>10</v>
      </c>
      <c r="AP15">
        <v>60</v>
      </c>
      <c r="AQ15">
        <v>325</v>
      </c>
      <c r="AR15">
        <v>325</v>
      </c>
      <c r="AS15">
        <v>205</v>
      </c>
      <c r="AT15">
        <v>307.5</v>
      </c>
      <c r="AU15">
        <v>49</v>
      </c>
      <c r="AV15">
        <v>49</v>
      </c>
      <c r="AW15">
        <v>49</v>
      </c>
      <c r="AX15">
        <v>123</v>
      </c>
      <c r="AY15">
        <v>0</v>
      </c>
      <c r="AZ15">
        <v>0</v>
      </c>
      <c r="BA15">
        <v>0</v>
      </c>
      <c r="BB15">
        <v>142</v>
      </c>
      <c r="BC15">
        <v>0</v>
      </c>
      <c r="BD15">
        <v>120</v>
      </c>
      <c r="BE15">
        <v>0</v>
      </c>
      <c r="BF15">
        <v>0</v>
      </c>
      <c r="BG15">
        <v>0</v>
      </c>
      <c r="BJ15" t="e">
        <v>#REF!</v>
      </c>
      <c r="BK15">
        <v>0</v>
      </c>
      <c r="BL15">
        <v>0</v>
      </c>
      <c r="BM15">
        <v>265</v>
      </c>
      <c r="BN15">
        <v>120</v>
      </c>
      <c r="BO15">
        <v>480</v>
      </c>
    </row>
    <row r="16" spans="1:67" x14ac:dyDescent="0.25">
      <c r="A16">
        <v>14</v>
      </c>
      <c r="B16" t="s">
        <v>61</v>
      </c>
      <c r="C16" t="s">
        <v>62</v>
      </c>
      <c r="D16">
        <v>170</v>
      </c>
      <c r="E16">
        <v>170</v>
      </c>
      <c r="F16">
        <v>56.1</v>
      </c>
      <c r="G16">
        <v>840</v>
      </c>
      <c r="H16">
        <v>840</v>
      </c>
      <c r="I16">
        <v>277.2</v>
      </c>
      <c r="J16">
        <v>333.3</v>
      </c>
      <c r="K16">
        <v>1</v>
      </c>
      <c r="L16">
        <v>100</v>
      </c>
      <c r="M16">
        <v>0</v>
      </c>
      <c r="N16">
        <v>0</v>
      </c>
      <c r="O16">
        <v>0</v>
      </c>
      <c r="P16">
        <v>0</v>
      </c>
      <c r="Q16">
        <v>1</v>
      </c>
      <c r="R16">
        <v>70</v>
      </c>
      <c r="S16">
        <v>1</v>
      </c>
      <c r="T16">
        <v>0</v>
      </c>
      <c r="U16">
        <v>0</v>
      </c>
      <c r="V16">
        <v>0</v>
      </c>
      <c r="W16">
        <v>70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448</v>
      </c>
      <c r="AR16">
        <v>396</v>
      </c>
      <c r="AS16">
        <v>276</v>
      </c>
      <c r="AT16">
        <v>414</v>
      </c>
      <c r="AU16">
        <v>11</v>
      </c>
      <c r="AV16">
        <v>11</v>
      </c>
      <c r="AW16">
        <v>11</v>
      </c>
      <c r="AX16">
        <v>247</v>
      </c>
      <c r="AY16">
        <v>6</v>
      </c>
      <c r="AZ16">
        <v>74</v>
      </c>
      <c r="BA16">
        <v>0</v>
      </c>
      <c r="BB16">
        <v>0</v>
      </c>
      <c r="BC16">
        <v>40</v>
      </c>
      <c r="BD16">
        <v>0</v>
      </c>
      <c r="BE16">
        <v>40</v>
      </c>
      <c r="BF16">
        <v>6</v>
      </c>
      <c r="BG16">
        <v>0</v>
      </c>
      <c r="BJ16" t="e">
        <v>#REF!</v>
      </c>
      <c r="BK16">
        <v>6</v>
      </c>
      <c r="BL16">
        <v>0</v>
      </c>
      <c r="BM16">
        <v>299</v>
      </c>
      <c r="BN16">
        <v>120</v>
      </c>
      <c r="BO16">
        <v>415</v>
      </c>
    </row>
    <row r="17" spans="1:67" x14ac:dyDescent="0.25">
      <c r="A17">
        <v>15</v>
      </c>
      <c r="B17" t="s">
        <v>63</v>
      </c>
      <c r="C17" t="s">
        <v>64</v>
      </c>
      <c r="D17">
        <v>105</v>
      </c>
      <c r="E17">
        <v>105</v>
      </c>
      <c r="F17">
        <v>34.65</v>
      </c>
      <c r="G17">
        <v>903</v>
      </c>
      <c r="H17">
        <v>903</v>
      </c>
      <c r="I17">
        <v>297.99</v>
      </c>
      <c r="J17">
        <v>332.64</v>
      </c>
      <c r="K17">
        <v>1</v>
      </c>
      <c r="L17">
        <v>100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1</v>
      </c>
      <c r="AH17">
        <v>5</v>
      </c>
      <c r="AI17">
        <v>5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411</v>
      </c>
      <c r="AR17">
        <v>396</v>
      </c>
      <c r="AS17">
        <v>276</v>
      </c>
      <c r="AT17">
        <v>414</v>
      </c>
      <c r="AU17">
        <v>0</v>
      </c>
      <c r="AV17">
        <v>0</v>
      </c>
      <c r="AW17">
        <v>0</v>
      </c>
      <c r="AX17">
        <v>17</v>
      </c>
      <c r="AY17">
        <v>0</v>
      </c>
      <c r="AZ17">
        <v>0</v>
      </c>
      <c r="BA17">
        <v>0</v>
      </c>
      <c r="BB17">
        <v>212</v>
      </c>
      <c r="BC17">
        <v>0</v>
      </c>
      <c r="BD17">
        <v>114</v>
      </c>
      <c r="BE17">
        <v>0</v>
      </c>
      <c r="BF17">
        <v>6</v>
      </c>
      <c r="BG17">
        <v>0</v>
      </c>
      <c r="BJ17" t="e">
        <v>#REF!</v>
      </c>
      <c r="BK17">
        <v>6</v>
      </c>
      <c r="BL17">
        <v>0</v>
      </c>
      <c r="BM17">
        <v>235</v>
      </c>
      <c r="BN17">
        <v>120</v>
      </c>
      <c r="BO17">
        <v>489</v>
      </c>
    </row>
    <row r="18" spans="1:67" x14ac:dyDescent="0.25">
      <c r="A18">
        <v>16</v>
      </c>
      <c r="B18" t="s">
        <v>66</v>
      </c>
      <c r="C18" t="s">
        <v>67</v>
      </c>
      <c r="D18">
        <v>450</v>
      </c>
      <c r="E18">
        <v>450</v>
      </c>
      <c r="F18">
        <v>148.5</v>
      </c>
      <c r="G18">
        <v>549.54999999999995</v>
      </c>
      <c r="H18">
        <v>549.54999999999995</v>
      </c>
      <c r="I18">
        <v>181.35149999999999</v>
      </c>
      <c r="J18">
        <v>329.85149999999999</v>
      </c>
      <c r="K18">
        <v>1</v>
      </c>
      <c r="L18">
        <v>100</v>
      </c>
      <c r="M18">
        <v>1</v>
      </c>
      <c r="N18">
        <v>30</v>
      </c>
      <c r="O18">
        <v>1</v>
      </c>
      <c r="P18">
        <v>200</v>
      </c>
      <c r="Q18">
        <v>0</v>
      </c>
      <c r="R18">
        <v>0</v>
      </c>
      <c r="S18">
        <v>0</v>
      </c>
      <c r="T18">
        <v>0</v>
      </c>
      <c r="U18">
        <v>1</v>
      </c>
      <c r="V18">
        <v>50</v>
      </c>
      <c r="W18">
        <v>250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4</v>
      </c>
      <c r="AH18">
        <v>20</v>
      </c>
      <c r="AI18">
        <v>20</v>
      </c>
      <c r="AJ18">
        <v>1</v>
      </c>
      <c r="AK18">
        <v>50</v>
      </c>
      <c r="AL18">
        <v>0</v>
      </c>
      <c r="AM18">
        <v>0</v>
      </c>
      <c r="AN18">
        <v>0</v>
      </c>
      <c r="AO18">
        <v>0</v>
      </c>
      <c r="AP18">
        <v>50</v>
      </c>
      <c r="AQ18">
        <v>311</v>
      </c>
      <c r="AR18">
        <v>311</v>
      </c>
      <c r="AS18">
        <v>236</v>
      </c>
      <c r="AT18">
        <v>354</v>
      </c>
      <c r="AU18">
        <v>0</v>
      </c>
      <c r="AV18">
        <v>0</v>
      </c>
      <c r="AW18">
        <v>0</v>
      </c>
      <c r="AX18">
        <v>2</v>
      </c>
      <c r="AY18">
        <v>69</v>
      </c>
      <c r="AZ18">
        <v>2</v>
      </c>
      <c r="BA18">
        <v>69</v>
      </c>
      <c r="BB18">
        <v>0</v>
      </c>
      <c r="BC18">
        <v>4</v>
      </c>
      <c r="BD18">
        <v>0</v>
      </c>
      <c r="BE18">
        <v>4</v>
      </c>
      <c r="BF18">
        <v>0</v>
      </c>
      <c r="BG18">
        <v>0</v>
      </c>
      <c r="BH18">
        <v>0</v>
      </c>
      <c r="BI18">
        <v>0</v>
      </c>
      <c r="BJ18" t="e">
        <v>#REF!</v>
      </c>
      <c r="BK18">
        <v>0</v>
      </c>
      <c r="BL18">
        <v>0</v>
      </c>
      <c r="BM18">
        <v>75</v>
      </c>
      <c r="BN18">
        <v>75</v>
      </c>
      <c r="BO18">
        <v>195.54999999999998</v>
      </c>
    </row>
    <row r="19" spans="1:67" x14ac:dyDescent="0.25">
      <c r="A19">
        <v>17</v>
      </c>
      <c r="B19" t="s">
        <v>57</v>
      </c>
      <c r="C19" t="s">
        <v>58</v>
      </c>
      <c r="D19">
        <v>420</v>
      </c>
      <c r="E19">
        <v>420</v>
      </c>
      <c r="F19">
        <v>138.6</v>
      </c>
      <c r="G19">
        <v>547.85</v>
      </c>
      <c r="H19">
        <v>547.85</v>
      </c>
      <c r="I19">
        <v>180.79050000000001</v>
      </c>
      <c r="J19">
        <v>319.39049999999997</v>
      </c>
      <c r="K19">
        <v>1</v>
      </c>
      <c r="L19">
        <v>100</v>
      </c>
      <c r="M19">
        <v>0</v>
      </c>
      <c r="N19">
        <v>0</v>
      </c>
      <c r="O19">
        <v>1</v>
      </c>
      <c r="P19">
        <v>200</v>
      </c>
      <c r="Q19">
        <v>0</v>
      </c>
      <c r="R19">
        <v>0</v>
      </c>
      <c r="S19">
        <v>0</v>
      </c>
      <c r="T19">
        <v>0</v>
      </c>
      <c r="U19">
        <v>1</v>
      </c>
      <c r="V19">
        <v>50</v>
      </c>
      <c r="W19">
        <v>250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4</v>
      </c>
      <c r="AH19">
        <v>20</v>
      </c>
      <c r="AI19">
        <v>20</v>
      </c>
      <c r="AJ19">
        <v>1</v>
      </c>
      <c r="AK19">
        <v>50</v>
      </c>
      <c r="AL19">
        <v>0</v>
      </c>
      <c r="AM19">
        <v>0</v>
      </c>
      <c r="AN19">
        <v>0</v>
      </c>
      <c r="AO19">
        <v>0</v>
      </c>
      <c r="AP19">
        <v>50</v>
      </c>
      <c r="AQ19">
        <v>259</v>
      </c>
      <c r="AR19">
        <v>259</v>
      </c>
      <c r="AS19">
        <v>139</v>
      </c>
      <c r="AT19">
        <v>208.5</v>
      </c>
      <c r="AU19">
        <v>0</v>
      </c>
      <c r="AV19">
        <v>0</v>
      </c>
      <c r="AW19">
        <v>0</v>
      </c>
      <c r="AX19">
        <v>0</v>
      </c>
      <c r="AY19">
        <v>132</v>
      </c>
      <c r="AZ19">
        <v>0</v>
      </c>
      <c r="BA19">
        <v>85</v>
      </c>
      <c r="BB19">
        <v>6</v>
      </c>
      <c r="BC19">
        <v>29</v>
      </c>
      <c r="BD19">
        <v>6</v>
      </c>
      <c r="BE19">
        <v>29</v>
      </c>
      <c r="BF19">
        <v>0</v>
      </c>
      <c r="BG19">
        <v>0</v>
      </c>
      <c r="BK19">
        <v>0</v>
      </c>
      <c r="BL19">
        <v>0</v>
      </c>
      <c r="BM19">
        <v>167</v>
      </c>
      <c r="BN19">
        <v>120</v>
      </c>
      <c r="BO19">
        <v>339.35</v>
      </c>
    </row>
    <row r="20" spans="1:67" x14ac:dyDescent="0.25">
      <c r="A20">
        <v>18</v>
      </c>
      <c r="B20" t="s">
        <v>59</v>
      </c>
      <c r="C20" t="s">
        <v>60</v>
      </c>
      <c r="D20">
        <v>355</v>
      </c>
      <c r="E20">
        <v>355</v>
      </c>
      <c r="F20">
        <v>117.15</v>
      </c>
      <c r="G20">
        <v>588</v>
      </c>
      <c r="H20">
        <v>588</v>
      </c>
      <c r="I20">
        <v>194.04000000000002</v>
      </c>
      <c r="J20">
        <v>311.19000000000005</v>
      </c>
      <c r="K20">
        <v>1</v>
      </c>
      <c r="L20">
        <v>100</v>
      </c>
      <c r="M20">
        <v>0</v>
      </c>
      <c r="N20">
        <v>0</v>
      </c>
      <c r="O20">
        <v>1</v>
      </c>
      <c r="P20">
        <v>200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200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1</v>
      </c>
      <c r="AH20">
        <v>5</v>
      </c>
      <c r="AI20">
        <v>5</v>
      </c>
      <c r="AJ20">
        <v>1</v>
      </c>
      <c r="AK20">
        <v>50</v>
      </c>
      <c r="AL20">
        <v>0</v>
      </c>
      <c r="AM20">
        <v>0</v>
      </c>
      <c r="AN20">
        <v>0</v>
      </c>
      <c r="AO20">
        <v>0</v>
      </c>
      <c r="AP20">
        <v>50</v>
      </c>
      <c r="AQ20">
        <v>272</v>
      </c>
      <c r="AR20">
        <v>272</v>
      </c>
      <c r="AS20">
        <v>152</v>
      </c>
      <c r="AT20">
        <v>228</v>
      </c>
      <c r="AU20">
        <v>0</v>
      </c>
      <c r="AV20">
        <v>0</v>
      </c>
      <c r="AW20">
        <v>0</v>
      </c>
      <c r="AX20">
        <v>138</v>
      </c>
      <c r="AY20">
        <v>0</v>
      </c>
      <c r="AZ20">
        <v>120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K20">
        <v>0</v>
      </c>
      <c r="BL20">
        <v>0</v>
      </c>
      <c r="BM20">
        <v>138</v>
      </c>
      <c r="BN20">
        <v>120</v>
      </c>
      <c r="BO20">
        <v>360</v>
      </c>
    </row>
    <row r="21" spans="1:67" x14ac:dyDescent="0.25">
      <c r="A21">
        <v>19</v>
      </c>
      <c r="B21" t="s">
        <v>65</v>
      </c>
      <c r="C21" t="s">
        <v>49</v>
      </c>
      <c r="D21">
        <v>240</v>
      </c>
      <c r="E21">
        <v>240</v>
      </c>
      <c r="F21">
        <v>79.2</v>
      </c>
      <c r="G21">
        <v>656</v>
      </c>
      <c r="H21">
        <v>656</v>
      </c>
      <c r="I21">
        <v>216.48000000000002</v>
      </c>
      <c r="J21">
        <v>295.68</v>
      </c>
      <c r="K21">
        <v>1</v>
      </c>
      <c r="L21">
        <v>100</v>
      </c>
      <c r="M21">
        <v>0</v>
      </c>
      <c r="N21">
        <v>0</v>
      </c>
      <c r="O21">
        <v>0</v>
      </c>
      <c r="P21">
        <v>0</v>
      </c>
      <c r="Q21">
        <v>1</v>
      </c>
      <c r="R21">
        <v>70</v>
      </c>
      <c r="S21">
        <v>0</v>
      </c>
      <c r="T21">
        <v>0</v>
      </c>
      <c r="U21">
        <v>0</v>
      </c>
      <c r="V21">
        <v>0</v>
      </c>
      <c r="W21">
        <v>70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4</v>
      </c>
      <c r="AH21">
        <v>20</v>
      </c>
      <c r="AI21">
        <v>20</v>
      </c>
      <c r="AJ21">
        <v>1</v>
      </c>
      <c r="AK21">
        <v>50</v>
      </c>
      <c r="AL21">
        <v>0</v>
      </c>
      <c r="AM21">
        <v>0</v>
      </c>
      <c r="AN21">
        <v>0</v>
      </c>
      <c r="AO21">
        <v>0</v>
      </c>
      <c r="AP21">
        <v>50</v>
      </c>
      <c r="AQ21">
        <v>276</v>
      </c>
      <c r="AR21">
        <v>276</v>
      </c>
      <c r="AS21">
        <v>156</v>
      </c>
      <c r="AT21">
        <v>234</v>
      </c>
      <c r="AU21">
        <v>0</v>
      </c>
      <c r="AV21">
        <v>0</v>
      </c>
      <c r="AW21">
        <v>0</v>
      </c>
      <c r="AX21">
        <v>38</v>
      </c>
      <c r="AY21">
        <v>47</v>
      </c>
      <c r="AZ21">
        <v>38</v>
      </c>
      <c r="BA21">
        <v>20</v>
      </c>
      <c r="BB21">
        <v>62</v>
      </c>
      <c r="BC21">
        <v>0</v>
      </c>
      <c r="BD21">
        <v>62</v>
      </c>
      <c r="BE21">
        <v>0</v>
      </c>
      <c r="BF21">
        <v>0</v>
      </c>
      <c r="BG21">
        <v>0</v>
      </c>
      <c r="BJ21" t="e">
        <v>#REF!</v>
      </c>
      <c r="BK21">
        <v>0</v>
      </c>
      <c r="BL21">
        <v>0</v>
      </c>
      <c r="BM21">
        <v>147</v>
      </c>
      <c r="BN21">
        <v>120</v>
      </c>
      <c r="BO21">
        <v>422</v>
      </c>
    </row>
    <row r="22" spans="1:67" x14ac:dyDescent="0.25">
      <c r="A22">
        <v>20</v>
      </c>
      <c r="B22" t="s">
        <v>50</v>
      </c>
      <c r="C22" t="s">
        <v>51</v>
      </c>
      <c r="D22">
        <v>320</v>
      </c>
      <c r="E22">
        <v>320</v>
      </c>
      <c r="F22">
        <v>105.60000000000001</v>
      </c>
      <c r="G22">
        <v>440.55</v>
      </c>
      <c r="H22">
        <v>440.55</v>
      </c>
      <c r="I22">
        <v>145.38150000000002</v>
      </c>
      <c r="J22">
        <v>250.98150000000004</v>
      </c>
      <c r="K22">
        <v>1</v>
      </c>
      <c r="L22">
        <v>100</v>
      </c>
      <c r="M22">
        <v>0</v>
      </c>
      <c r="N22">
        <v>0</v>
      </c>
      <c r="O22">
        <v>1</v>
      </c>
      <c r="P22">
        <v>200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200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2</v>
      </c>
      <c r="AH22">
        <v>10</v>
      </c>
      <c r="AI22">
        <v>10</v>
      </c>
      <c r="AJ22">
        <v>0</v>
      </c>
      <c r="AK22">
        <v>0</v>
      </c>
      <c r="AL22">
        <v>0</v>
      </c>
      <c r="AM22">
        <v>0</v>
      </c>
      <c r="AN22">
        <v>1</v>
      </c>
      <c r="AO22">
        <v>10</v>
      </c>
      <c r="AP22">
        <v>10</v>
      </c>
      <c r="AQ22">
        <v>259</v>
      </c>
      <c r="AR22">
        <v>259</v>
      </c>
      <c r="AS22">
        <v>212</v>
      </c>
      <c r="AT22">
        <v>318</v>
      </c>
      <c r="AU22">
        <v>0</v>
      </c>
      <c r="AV22">
        <v>0</v>
      </c>
      <c r="AW22">
        <v>0</v>
      </c>
      <c r="AX22">
        <v>6</v>
      </c>
      <c r="AY22">
        <v>41</v>
      </c>
      <c r="AZ22">
        <v>6</v>
      </c>
      <c r="BA22">
        <v>41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K22">
        <v>0</v>
      </c>
      <c r="BL22">
        <v>0</v>
      </c>
      <c r="BM22">
        <v>47</v>
      </c>
      <c r="BN22">
        <v>47</v>
      </c>
      <c r="BO22">
        <v>122.55</v>
      </c>
    </row>
  </sheetData>
  <mergeCells count="1">
    <mergeCell ref="A1:A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Καθορισμένες περιοχές</vt:lpstr>
      </vt:variant>
      <vt:variant>
        <vt:i4>1</vt:i4>
      </vt:variant>
    </vt:vector>
  </HeadingPairs>
  <TitlesOfParts>
    <vt:vector size="4" baseType="lpstr">
      <vt:lpstr>Γ.Δ. ΔΗΜΟΣΙΑΣ ΥΓΕΙΑΣ </vt:lpstr>
      <vt:lpstr>ΠΡΟΣΩΡΙΝΟΣ</vt:lpstr>
      <vt:lpstr>ΟΡΙΣΤΙΚΟΣ</vt:lpstr>
      <vt:lpstr>'Γ.Δ. ΔΗΜΟΣΙΑΣ ΥΓΕΙΑΣ 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Agoritsa Lera</cp:lastModifiedBy>
  <cp:lastPrinted>2021-09-02T12:42:28Z</cp:lastPrinted>
  <dcterms:created xsi:type="dcterms:W3CDTF">2018-03-21T16:26:00Z</dcterms:created>
  <dcterms:modified xsi:type="dcterms:W3CDTF">2025-05-26T10:32:49Z</dcterms:modified>
</cp:coreProperties>
</file>