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lymperi\Desktop\DT\day\"/>
    </mc:Choice>
  </mc:AlternateContent>
  <bookViews>
    <workbookView xWindow="0" yWindow="0" windowWidth="23040" windowHeight="8595"/>
  </bookViews>
  <sheets>
    <sheet name="ΓΔΟΥ ΥΠΑΙΘ - Α4" sheetId="3" r:id="rId1"/>
  </sheets>
  <definedNames>
    <definedName name="_xlnm.Print_Area" localSheetId="0">'ΓΔΟΥ ΥΠΑΙΘ - Α4'!$A$2:$J$10</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V5" i="3" l="1"/>
  <c r="AV3" i="3"/>
  <c r="AV8" i="3"/>
  <c r="AV6" i="3"/>
  <c r="AV7" i="3"/>
  <c r="Y8" i="3"/>
  <c r="AW8" i="3"/>
  <c r="BM5" i="3"/>
  <c r="BN5" i="3"/>
  <c r="BK5" i="3"/>
  <c r="BL5" i="3"/>
  <c r="BM3" i="3"/>
  <c r="BN3" i="3"/>
  <c r="AR3" i="3"/>
  <c r="AS3" i="3" s="1"/>
  <c r="AT3" i="3" s="1"/>
  <c r="BK3" i="3"/>
  <c r="BL3" i="3"/>
  <c r="BM8" i="3"/>
  <c r="BN8" i="3"/>
  <c r="AS8" i="3" s="1"/>
  <c r="AT8" i="3" s="1"/>
  <c r="BK8" i="3"/>
  <c r="BL8" i="3"/>
  <c r="BM6" i="3"/>
  <c r="BN6" i="3"/>
  <c r="AS6" i="3" s="1"/>
  <c r="AT6" i="3" s="1"/>
  <c r="BK6" i="3"/>
  <c r="BL6" i="3"/>
  <c r="BD6" i="3"/>
  <c r="AZ6" i="3" s="1"/>
  <c r="BM7" i="3"/>
  <c r="BN7" i="3" s="1"/>
  <c r="AS7" i="3" s="1"/>
  <c r="AT7" i="3" s="1"/>
  <c r="AR7" i="3"/>
  <c r="BK7" i="3"/>
  <c r="BE7" i="3" s="1"/>
  <c r="BL7" i="3"/>
  <c r="BM4" i="3"/>
  <c r="BN4" i="3"/>
  <c r="AR4" i="3"/>
  <c r="BK4" i="3"/>
  <c r="BL4" i="3"/>
  <c r="AR5" i="3"/>
  <c r="AW3" i="3"/>
  <c r="AR8" i="3"/>
  <c r="AR6" i="3"/>
  <c r="AV4" i="3"/>
  <c r="AW4" i="3"/>
  <c r="AO7" i="3"/>
  <c r="BJ7" i="3"/>
  <c r="AW7" i="3"/>
  <c r="AK7" i="3"/>
  <c r="AP7" i="3" s="1"/>
  <c r="AM7" i="3"/>
  <c r="AH7" i="3"/>
  <c r="AI7" i="3"/>
  <c r="AA7" i="3"/>
  <c r="AF7" i="3" s="1"/>
  <c r="AC7" i="3"/>
  <c r="AE7" i="3"/>
  <c r="Y7" i="3"/>
  <c r="P7" i="3"/>
  <c r="W7" i="3" s="1"/>
  <c r="R7" i="3"/>
  <c r="T7" i="3"/>
  <c r="V7" i="3"/>
  <c r="N7" i="3"/>
  <c r="L7" i="3"/>
  <c r="AO6" i="3"/>
  <c r="BJ6" i="3"/>
  <c r="AW6" i="3"/>
  <c r="AK6" i="3"/>
  <c r="AM6" i="3"/>
  <c r="AH6" i="3"/>
  <c r="AI6" i="3"/>
  <c r="AA6" i="3"/>
  <c r="AC6" i="3"/>
  <c r="AE6" i="3"/>
  <c r="AF6" i="3" s="1"/>
  <c r="D6" i="3" s="1"/>
  <c r="Y6" i="3"/>
  <c r="P6" i="3"/>
  <c r="R6" i="3"/>
  <c r="T6" i="3"/>
  <c r="V6" i="3"/>
  <c r="N6" i="3"/>
  <c r="L6" i="3"/>
  <c r="AO8" i="3"/>
  <c r="BJ8" i="3"/>
  <c r="AK8" i="3"/>
  <c r="AM8" i="3"/>
  <c r="AP8" i="3" s="1"/>
  <c r="AH8" i="3"/>
  <c r="AI8" i="3"/>
  <c r="AA8" i="3"/>
  <c r="AC8" i="3"/>
  <c r="AE8" i="3"/>
  <c r="P8" i="3"/>
  <c r="R8" i="3"/>
  <c r="T8" i="3"/>
  <c r="V8" i="3"/>
  <c r="N8" i="3"/>
  <c r="L8" i="3"/>
  <c r="AO3" i="3"/>
  <c r="BJ3" i="3"/>
  <c r="AK3" i="3"/>
  <c r="AM3" i="3"/>
  <c r="AH3" i="3"/>
  <c r="AI3" i="3"/>
  <c r="AA3" i="3"/>
  <c r="AC3" i="3"/>
  <c r="AE3" i="3"/>
  <c r="Y3" i="3"/>
  <c r="P3" i="3"/>
  <c r="W3" i="3" s="1"/>
  <c r="D3" i="3" s="1"/>
  <c r="R3" i="3"/>
  <c r="T3" i="3"/>
  <c r="V3" i="3"/>
  <c r="N3" i="3"/>
  <c r="L3" i="3"/>
  <c r="AO5" i="3"/>
  <c r="BJ5" i="3"/>
  <c r="AW5" i="3"/>
  <c r="AK5" i="3"/>
  <c r="AM5" i="3"/>
  <c r="AH5" i="3"/>
  <c r="AI5" i="3"/>
  <c r="AA5" i="3"/>
  <c r="AC5" i="3"/>
  <c r="AE5" i="3"/>
  <c r="Y5" i="3"/>
  <c r="P5" i="3"/>
  <c r="R5" i="3"/>
  <c r="W5" i="3" s="1"/>
  <c r="D5" i="3" s="1"/>
  <c r="T5" i="3"/>
  <c r="V5" i="3"/>
  <c r="N5" i="3"/>
  <c r="L5" i="3"/>
  <c r="AO4" i="3"/>
  <c r="AK4" i="3"/>
  <c r="AP4" i="3" s="1"/>
  <c r="AM4" i="3"/>
  <c r="AH4" i="3"/>
  <c r="AI4" i="3"/>
  <c r="AA4" i="3"/>
  <c r="AF4" i="3" s="1"/>
  <c r="AC4" i="3"/>
  <c r="AE4" i="3"/>
  <c r="Y4" i="3"/>
  <c r="P4" i="3"/>
  <c r="R4" i="3"/>
  <c r="T4" i="3"/>
  <c r="V4" i="3"/>
  <c r="N4" i="3"/>
  <c r="D4" i="3" s="1"/>
  <c r="L4" i="3"/>
  <c r="BD3" i="3"/>
  <c r="BA3" i="3" s="1"/>
  <c r="BE3" i="3"/>
  <c r="BO3" i="3" s="1"/>
  <c r="AZ3" i="3"/>
  <c r="BD8" i="3"/>
  <c r="AZ8" i="3" s="1"/>
  <c r="AS4" i="3"/>
  <c r="AT4" i="3" s="1"/>
  <c r="AS5" i="3"/>
  <c r="AT5" i="3" s="1"/>
  <c r="AP5" i="3"/>
  <c r="AF3" i="3"/>
  <c r="W6" i="3"/>
  <c r="W8" i="3"/>
  <c r="BE6" i="3"/>
  <c r="BE8" i="3"/>
  <c r="AF5" i="3"/>
  <c r="BD4" i="3"/>
  <c r="AZ4" i="3" s="1"/>
  <c r="AP3" i="3"/>
  <c r="W4" i="3"/>
  <c r="BE5" i="3"/>
  <c r="AF8" i="3"/>
  <c r="D8" i="3" s="1"/>
  <c r="AP6" i="3"/>
  <c r="BE4" i="3"/>
  <c r="E4" i="3" l="1"/>
  <c r="F4" i="3"/>
  <c r="F5" i="3"/>
  <c r="E5" i="3"/>
  <c r="G3" i="3"/>
  <c r="H3" i="3" s="1"/>
  <c r="I3" i="3" s="1"/>
  <c r="E3" i="3"/>
  <c r="F3" i="3"/>
  <c r="D7" i="3"/>
  <c r="E8" i="3"/>
  <c r="F8" i="3"/>
  <c r="E6" i="3"/>
  <c r="F6" i="3"/>
  <c r="BA4" i="3"/>
  <c r="BO4" i="3" s="1"/>
  <c r="G4" i="3" s="1"/>
  <c r="H4" i="3" s="1"/>
  <c r="I4" i="3" s="1"/>
  <c r="BA8" i="3"/>
  <c r="BO8" i="3" s="1"/>
  <c r="G8" i="3" s="1"/>
  <c r="H8" i="3" s="1"/>
  <c r="I8" i="3" s="1"/>
  <c r="BA6" i="3"/>
  <c r="BO6" i="3" s="1"/>
  <c r="G6" i="3" s="1"/>
  <c r="H6" i="3" s="1"/>
  <c r="I6" i="3" s="1"/>
  <c r="BD5" i="3"/>
  <c r="BD7" i="3"/>
  <c r="J8" i="3" l="1"/>
  <c r="AZ7" i="3"/>
  <c r="BA7" i="3" s="1"/>
  <c r="BO7" i="3" s="1"/>
  <c r="G7" i="3" s="1"/>
  <c r="H7" i="3" s="1"/>
  <c r="I7" i="3" s="1"/>
  <c r="J6" i="3"/>
  <c r="F7" i="3"/>
  <c r="E7" i="3"/>
  <c r="J4" i="3"/>
  <c r="AZ5" i="3"/>
  <c r="J3" i="3"/>
  <c r="BO5" i="3" l="1"/>
  <c r="G5" i="3" s="1"/>
  <c r="H5" i="3" s="1"/>
  <c r="I5" i="3" s="1"/>
  <c r="J5" i="3" s="1"/>
  <c r="J7" i="3"/>
  <c r="BA5" i="3"/>
</calcChain>
</file>

<file path=xl/sharedStrings.xml><?xml version="1.0" encoding="utf-8"?>
<sst xmlns="http://schemas.openxmlformats.org/spreadsheetml/2006/main" count="63" uniqueCount="63">
  <si>
    <t>Α/Α</t>
  </si>
  <si>
    <t>ΒΑΘΜΟΛΟΓΙΑ Α΄</t>
  </si>
  <si>
    <t>ΒΑΘΜΟΛΟΓΙΑ Β</t>
  </si>
  <si>
    <t>ΣΥΝΟΛΙΚΗ ΒΑΘΜΟΛΟΓΙΑ 
Α΄ΚΑΙ Β</t>
  </si>
  <si>
    <t>ΒΑΣΙΚΟΣ ΤΙΤΛΟΣ ΣΠΟΥΔΩΝ Γ'ΒΑΘΜΙΑΣ</t>
  </si>
  <si>
    <t>ΔΕΥΤΕΡΟΣ ΤΙΤΛΟΣ ΣΠΟΥΔΩΝ Γ'ΒΑΘΜΙΑΣ</t>
  </si>
  <si>
    <t>ΣΥΝΑΦΕΣ ΔΙΔΑΚΤΟΡΙΚΟ ΔΙΠΛΩΜΑ</t>
  </si>
  <si>
    <t>ΠΡΩΤΟ ΣΥΝΑΦΕΣ ΠΜΣ</t>
  </si>
  <si>
    <t>ΑΠΟΦΟΙΤΗΣΗ ΑΠΌ ΕΣΔΔΑ</t>
  </si>
  <si>
    <t>ΓΝΩΣΗ ΞΕΝΗΣ ΓΛΩΣΣΑΣ ΑΡΙΣΤΗ</t>
  </si>
  <si>
    <t>ΓΝΩΣΗ ΞΕΝΗΣ ΓΛΩΣΣΑΣ ΠΟΛΎ ΚΑΛΗ</t>
  </si>
  <si>
    <t>ΓΝΩΣΗ ΞΕΝΗΣ ΓΛΩΣΣΑΣ ΚΑΛΗ</t>
  </si>
  <si>
    <t>ΜΑΧ ΑΠΌ ΞΕΝΗ ΓΛΩΣΣΑ</t>
  </si>
  <si>
    <t>ΠΙΣΤΟΠΟΙΗΜΕΝΗ ΕΠΙΜΟΡΦΩΣΗ</t>
  </si>
  <si>
    <t>MAX ΑΠΌ ΕΠΙΜΟΡΦΩΣΗ</t>
  </si>
  <si>
    <t>ΜΑΧ ΠΡΟΫΠΗΡΕΣΙΑ ΣΤΟΝ ΙΔΙΩΤΙΚΟ ΤΟΜΕΑ</t>
  </si>
  <si>
    <t>ΕΠΩΝΥΜΟ</t>
  </si>
  <si>
    <t>ΟΝΟΜΑ</t>
  </si>
  <si>
    <t>INTEGRATED MASTER (5ETH)</t>
  </si>
  <si>
    <t>ΛΟΙΠΑ ΠΜΣ</t>
  </si>
  <si>
    <t>ΜΑΧ ΑΠΌ ΠΜΣ</t>
  </si>
  <si>
    <t>ΠΡΩΤΟ ΜΗ ΣΥΝΑΦΕΣ ΠΜΣ</t>
  </si>
  <si>
    <t>ΜΗ ΣΥΝΑΦΕΣ ΔΙΔΑΚΤΟΡΙΚΟ ΔΙΠΛΩΜΑ</t>
  </si>
  <si>
    <t>ΛΟΙΠΑ ΔΙΔΑΚΤΟΡΙΚΑ ΔΙΠΛΩΜΑΤΑ</t>
  </si>
  <si>
    <t>ΜΑΧ ΑΠΌ ΔΙΔΑΚΤΟΡΙΚΑ</t>
  </si>
  <si>
    <t>ΧΡΟΝΟΣ ΥΠΗΡΕΣΙΑΣ (ΜΗΝΕΣ)</t>
  </si>
  <si>
    <t>ΑΝΑΓΝΩΡΙΣΜΕΝΟΣ ΧΡΟΝΟΣ ΣΤΟΝ ΙΔΙΩΤΙΚΟ ΤΟΜΕΑ (ΜΗΝΕΣ)</t>
  </si>
  <si>
    <t>ΜΗΝΕΣ ΜΕ ΚΡΙΣΗ ΣΕ ΤΜΗΜΑ</t>
  </si>
  <si>
    <t>ΜΗΝΕΣ ΜΕ ΑΝΑΠΛΗΡΩΣΗ ΣΕ ΤΜΗΜΑ</t>
  </si>
  <si>
    <t>ΜΗΝΕΣ ΜΕ ΚΡΙΣΗ ΣΕ ΔΙΕΥΘΥΝΣΗ</t>
  </si>
  <si>
    <t>ΜΗΝΕΣ ΜΕ ΑΝΑΠΛΗΡΩΣΗ ΣΕ ΔΙΕΥΘΥΝΣΗ</t>
  </si>
  <si>
    <t>ΜΗΝΕΣ ΜΕ ΚΡΙΣΗ ΣΕ ΓΕΝΙΚΗ ΔΙΕΥΘΥΝΣΗ</t>
  </si>
  <si>
    <t>ΜΗΝΕΣ ΜΕ ΑΝΑΠΛΗΡΩΣΗ ΣΕ ΓΕΝΙΚΗ ΔΙΕΥΘΥΝΣΗ</t>
  </si>
  <si>
    <t>ΜΗΝΕΣ ΜΕ ΚΡΙΣΗ ΩΣ ΥΠΗΡΕΣΙΑΚΟΣ ΓΡΑΜΜΑΤΕΑΣ</t>
  </si>
  <si>
    <t>ΜΗΝΕΣ ΜΕ ΑΝΑΠΛΗΡΩΣΗ ΩΣ ΥΠΗΡΕΣΙΑΚΟΣ ΓΡΑΜΜΑΤΕΑΣ</t>
  </si>
  <si>
    <t>ΤΕΛΙΚΑ ΠΡΟΣΜΕΤΡΟΜΕΝΑ ΜΟΡΙΑ ΥΠΗΡΕΣΙΑΚΟΥ ΓΡΑΜΜΑΤΕΑ</t>
  </si>
  <si>
    <t>ΜΟΡΙΑ ΧΡΟΝΟΥ ΥΠΗΡΕΣΙΑΣ</t>
  </si>
  <si>
    <t>ΜΑΧ ΧΡΟΝΟΣ ΥΠΗΡΕΣΙΑΣ (ΜΗΝΕΣ)</t>
  </si>
  <si>
    <t>ΑΘΡΟΙΣΜΑ ΜΗΝΩΝ ΘΗΤΕΙΩΝ ΣΕ ΘΕΣΕΙΣ ΕΥΘΥΝΗΣ</t>
  </si>
  <si>
    <t>ΠΛΑΦΟΝ ΘΗΤΕΙΩΝ</t>
  </si>
  <si>
    <t>ΜΟΡΙΑ ΘΗΤΕΙΩΝ</t>
  </si>
  <si>
    <t>ΥΠΟΛΟΓΙΣΙΜΟΣ ΧΡΟΝΟΣ ΥΠΗΡΕΣΙΑΣ (ΜΗΝΕΣ) ΜΕ ΑΦΑΙΡΕΣΗ ΘΗΤΕΙΩΝ</t>
  </si>
  <si>
    <t>ΜΟΡΙΟΔΟΤΟΥΜ ΜΗΝΕΣ ΜΕ ΚΡΙΣΗ ΣΕ ΤΜΗΜΑ</t>
  </si>
  <si>
    <t>ΜΟΡΙΟΔΟΤΟΥΜ ΜΗΝΕΣ ΜΕ ΑΝΑΠΛ ΣΕ ΤΜΗΜΑ</t>
  </si>
  <si>
    <t>ΜΟΡΙΟΔΟΤΟΥΜ ΜΗΝΕΣ ΜΕ ΚΡΙΣΗ ΣΕ Δ/ΝΣΗ</t>
  </si>
  <si>
    <t>ΜΟΡΙΟΔΟΤΟΥΜ ΜΗΝΕΣ ΜΕ ΑΝΑΠΛ ΣΕ Δ/ΝΣΗ</t>
  </si>
  <si>
    <t>ΜΟΡΙΟΔΟΤΟΥΜ ΜΗΝΕΣ ΜΕ ΚΡΙΣΗ ΣΕ ΓΕΝ. Δ/ΝΣΗ</t>
  </si>
  <si>
    <t>ΜΟΡΙΟΔΟΤΟΥΜ ΜΗΝΕΣ ΜΕ ΑΝΑΠΛ ΣΕ ΓΕΝ. Δ/ΝΣΗ</t>
  </si>
  <si>
    <t>ΓΕΩΡΓΙΟΥ</t>
  </si>
  <si>
    <t>ΓΕΩΡΓΙΟΣ</t>
  </si>
  <si>
    <t>ΚΩΣΤΑ</t>
  </si>
  <si>
    <t>ΓΙΑΝΝΟΥΛΑ</t>
  </si>
  <si>
    <t>ΛΥΠΙΡΙΔΗΣ</t>
  </si>
  <si>
    <t>ΙΩΑΝΝΗΣ</t>
  </si>
  <si>
    <t>ΝΤΑΝΑΣ</t>
  </si>
  <si>
    <t>ΔΗΜΗΤΡΙΟΣ</t>
  </si>
  <si>
    <t>ΠΑΠΑΔΟΠΟΥΛΟΥ</t>
  </si>
  <si>
    <t>ΜΑΡΙΑ</t>
  </si>
  <si>
    <t>ΣΚΑΡΑΜΑΓΚΑ</t>
  </si>
  <si>
    <t>ΒΑΣΙΛΙΚΗ</t>
  </si>
  <si>
    <t>ΒΑΘΜΟΛΟΓΙΑ 
Α΄ *33%</t>
  </si>
  <si>
    <t>ΒΑΘΜΟΛΟΓΙΑ
 B΄ *33%</t>
  </si>
  <si>
    <t xml:space="preserve">2ο ΕΙΔΙΚΟ ΣΥΜΒΟΥΛΙΟ ΕΠΙΛΟΓΗΣ ΠΡΟΪΣΤΑΜΕΝΩΝ
 ΠΙΝΑΚΑΣ ΦΘΙΝΟΥΣΑΣ ΚΑΤΑΤΑΞΗΣ ΓΙΑ ΤΗΝ ΕΠΙΛΟΓΗ ΠΡΟΪΣΤΑΜΕΝΟΥ ΓΕΝΙΚΗΣ ΔΙΕΥΘΥΝΣΗΣ ΟΙΚΟΝΟΜΙΚΩΝ  ΥΠΗΡΕΣΙΩΝ ΣΤΟ ΥΠΟΥΡΓΕΙΟ ΠΑΙΔΕΙΑΣ ΚΑΙ ΘΡΗΣΚΕΥΜΑΤΩΝ
ΠΡΟΚΗΡΥΞΗ πλήρωσης οριζόντιων θέσεων ευθύνης επιπέδου Γενικής Διεύθυνσης των Υπουργείων
ΔΙΔΑΔ/Φ. 35A.1 /11/9034/28-1-2021, ΑΔΑ ΨΞΝΨ46ΜΤΛ6-7Λ5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</si>
</sst>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Red]0.000"/>
  </numFmts>
  <fonts count="5" x14ac:knownFonts="1">
    <font>
      <sz val="11"/>
      <color theme="1"/>
      <name val="Calibri"/>
      <family val="2"/>
      <charset val="161"/>
      <scheme val="minor"/>
    </font>
    <font>
      <b/>
      <sz val="11"/>
      <color theme="1"/>
      <name val="Arial Narrow"/>
      <family val="2"/>
      <charset val="161"/>
    </font>
    <font>
      <sz val="11"/>
      <color theme="1"/>
      <name val="Arial Narrow"/>
      <family val="2"/>
      <charset val="161"/>
    </font>
    <font>
      <sz val="11"/>
      <name val="Arial Narrow"/>
      <family val="2"/>
      <charset val="161"/>
    </font>
    <font>
      <sz val="11"/>
      <color rgb="FFFF0000"/>
      <name val="Arial Narrow"/>
      <family val="2"/>
      <charset val="161"/>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s>
  <cellStyleXfs count="1">
    <xf numFmtId="0" fontId="0" fillId="0" borderId="0"/>
  </cellStyleXfs>
  <cellXfs count="30">
    <xf numFmtId="0" fontId="0" fillId="0" borderId="0" xfId="0"/>
    <xf numFmtId="0" fontId="2" fillId="0" borderId="1" xfId="0" applyFont="1" applyFill="1" applyBorder="1"/>
    <xf numFmtId="0" fontId="2" fillId="0" borderId="1" xfId="0" applyFont="1" applyFill="1" applyBorder="1" applyAlignment="1">
      <alignment horizontal="left"/>
    </xf>
    <xf numFmtId="0" fontId="3" fillId="0" borderId="1" xfId="0" applyFont="1" applyFill="1" applyBorder="1"/>
    <xf numFmtId="0" fontId="2" fillId="0" borderId="1" xfId="0" applyFont="1" applyFill="1" applyBorder="1" applyAlignment="1">
      <alignment horizontal="center"/>
    </xf>
    <xf numFmtId="165" fontId="1" fillId="0" borderId="1" xfId="0" applyNumberFormat="1" applyFont="1" applyFill="1" applyBorder="1" applyAlignment="1">
      <alignment horizontal="center"/>
    </xf>
    <xf numFmtId="0" fontId="2" fillId="0" borderId="0" xfId="0" applyFont="1" applyFill="1"/>
    <xf numFmtId="0" fontId="1" fillId="0" borderId="1" xfId="0" applyFont="1" applyFill="1" applyBorder="1" applyAlignment="1">
      <alignment horizontal="center" wrapText="1"/>
    </xf>
    <xf numFmtId="0" fontId="0" fillId="0" borderId="0" xfId="0" applyFill="1"/>
    <xf numFmtId="0" fontId="1" fillId="0" borderId="1" xfId="0" applyFont="1" applyFill="1" applyBorder="1" applyAlignment="1">
      <alignment horizontal="center"/>
    </xf>
    <xf numFmtId="0" fontId="1" fillId="0" borderId="1" xfId="0" applyFont="1" applyFill="1" applyBorder="1"/>
    <xf numFmtId="165" fontId="1" fillId="0" borderId="1" xfId="0" applyNumberFormat="1" applyFont="1" applyFill="1" applyBorder="1" applyAlignment="1">
      <alignment horizontal="center" wrapText="1"/>
    </xf>
    <xf numFmtId="0" fontId="1" fillId="0" borderId="1" xfId="0" applyFont="1" applyFill="1" applyBorder="1" applyAlignment="1">
      <alignment horizontal="center" vertical="center" wrapText="1"/>
    </xf>
    <xf numFmtId="0" fontId="1" fillId="0" borderId="5" xfId="0" applyFont="1" applyFill="1" applyBorder="1" applyAlignment="1">
      <alignment horizontal="center" vertical="center" wrapText="1"/>
    </xf>
    <xf numFmtId="164" fontId="2" fillId="0" borderId="1" xfId="0" applyNumberFormat="1" applyFont="1" applyFill="1" applyBorder="1"/>
    <xf numFmtId="0" fontId="2" fillId="0" borderId="2" xfId="0" applyFont="1" applyFill="1" applyBorder="1"/>
    <xf numFmtId="0" fontId="3" fillId="0" borderId="0" xfId="0" applyFont="1" applyFill="1"/>
    <xf numFmtId="0" fontId="4" fillId="0" borderId="1" xfId="0" applyFont="1" applyFill="1" applyBorder="1"/>
    <xf numFmtId="0" fontId="4" fillId="0" borderId="0" xfId="0" applyFont="1" applyFill="1"/>
    <xf numFmtId="0" fontId="2" fillId="0" borderId="4" xfId="0" applyFont="1" applyFill="1" applyBorder="1"/>
    <xf numFmtId="0" fontId="0" fillId="0" borderId="1" xfId="0" applyFill="1" applyBorder="1"/>
    <xf numFmtId="0" fontId="2" fillId="0" borderId="3" xfId="0" applyFont="1" applyFill="1" applyBorder="1"/>
    <xf numFmtId="0" fontId="1" fillId="0" borderId="1" xfId="0" applyFont="1" applyFill="1" applyBorder="1" applyAlignment="1">
      <alignment wrapText="1"/>
    </xf>
    <xf numFmtId="164" fontId="1" fillId="0" borderId="1" xfId="0" applyNumberFormat="1" applyFont="1" applyFill="1" applyBorder="1" applyAlignment="1">
      <alignment wrapText="1"/>
    </xf>
    <xf numFmtId="0" fontId="0" fillId="0" borderId="6" xfId="0" applyFill="1" applyBorder="1" applyAlignment="1">
      <alignment horizontal="center" wrapText="1"/>
    </xf>
    <xf numFmtId="0" fontId="0" fillId="0" borderId="6" xfId="0" applyFill="1" applyBorder="1" applyAlignment="1">
      <alignment horizontal="center"/>
    </xf>
    <xf numFmtId="0" fontId="1" fillId="0" borderId="5"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5" xfId="0" applyFont="1" applyFill="1" applyBorder="1" applyAlignment="1">
      <alignment horizontal="center" wrapText="1"/>
    </xf>
    <xf numFmtId="0" fontId="1" fillId="0" borderId="2" xfId="0" applyFont="1" applyFill="1" applyBorder="1" applyAlignment="1">
      <alignment horizont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33"/>
  <sheetViews>
    <sheetView tabSelected="1" zoomScaleNormal="100" workbookViewId="0">
      <pane ySplit="2" topLeftCell="A3" activePane="bottomLeft" state="frozen"/>
      <selection pane="bottomLeft" sqref="A1:AA1"/>
    </sheetView>
  </sheetViews>
  <sheetFormatPr defaultRowHeight="15" x14ac:dyDescent="0.25"/>
  <cols>
    <col min="1" max="1" width="9.140625" style="8"/>
    <col min="2" max="2" width="22.140625" style="8" bestFit="1" customWidth="1"/>
    <col min="3" max="3" width="15" style="8" customWidth="1"/>
    <col min="4" max="5" width="9.140625" style="8" customWidth="1"/>
    <col min="6" max="6" width="13.42578125" style="8" customWidth="1"/>
    <col min="7" max="7" width="7.85546875" style="8" customWidth="1"/>
    <col min="8" max="8" width="8.5703125" style="8" customWidth="1"/>
    <col min="9" max="9" width="13.28515625" style="8" customWidth="1"/>
    <col min="10" max="10" width="13.7109375" style="8" customWidth="1"/>
    <col min="11" max="11" width="8.85546875" style="8"/>
    <col min="12" max="12" width="9.140625" style="8" customWidth="1"/>
    <col min="13" max="13" width="8.85546875" style="8"/>
    <col min="14" max="14" width="9.140625" style="8" customWidth="1"/>
    <col min="15" max="15" width="8.85546875" style="8"/>
    <col min="16" max="16" width="7.42578125" style="8" customWidth="1"/>
    <col min="17" max="17" width="6.85546875" style="8" customWidth="1"/>
    <col min="18" max="18" width="8.42578125" style="8" customWidth="1"/>
    <col min="19" max="19" width="7.85546875" style="8" customWidth="1"/>
    <col min="20" max="20" width="8.7109375" style="8" customWidth="1"/>
    <col min="21" max="21" width="8.140625" style="8" customWidth="1"/>
    <col min="22" max="22" width="7.7109375" style="8" customWidth="1"/>
    <col min="23" max="23" width="9.140625" style="8" customWidth="1"/>
    <col min="24" max="24" width="8.85546875" style="8"/>
    <col min="25" max="25" width="9.140625" style="8" customWidth="1"/>
    <col min="26" max="26" width="8.85546875" style="8"/>
    <col min="27" max="27" width="9.140625" style="8" customWidth="1"/>
    <col min="28" max="28" width="8.85546875" style="8"/>
    <col min="29" max="29" width="9.140625" style="8" customWidth="1"/>
    <col min="30" max="30" width="7.42578125" style="8" customWidth="1"/>
    <col min="31" max="31" width="6.28515625" style="8" customWidth="1"/>
    <col min="32" max="32" width="9.140625" style="8" customWidth="1"/>
    <col min="33" max="33" width="8.85546875" style="8"/>
    <col min="34" max="35" width="9.140625" style="8" customWidth="1"/>
    <col min="36" max="36" width="8.85546875" style="8"/>
    <col min="37" max="37" width="9.140625" style="8" customWidth="1"/>
    <col min="38" max="38" width="8.85546875" style="8"/>
    <col min="39" max="39" width="9.140625" style="8" customWidth="1"/>
    <col min="40" max="40" width="8.85546875" style="8"/>
    <col min="41" max="42" width="9.140625" style="8" customWidth="1"/>
    <col min="43" max="44" width="12.140625" style="8" customWidth="1"/>
    <col min="45" max="45" width="15.140625" style="8" bestFit="1" customWidth="1"/>
    <col min="46" max="46" width="11.140625" style="8" customWidth="1"/>
    <col min="47" max="48" width="9.140625" style="8" customWidth="1"/>
    <col min="49" max="49" width="13.7109375" style="8" customWidth="1"/>
    <col min="50" max="50" width="10.28515625" style="8" bestFit="1" customWidth="1"/>
    <col min="51" max="51" width="11.42578125" style="8" bestFit="1" customWidth="1"/>
    <col min="52" max="53" width="11.42578125" style="8" customWidth="1"/>
    <col min="54" max="54" width="12.28515625" style="8" customWidth="1"/>
    <col min="55" max="55" width="14" style="8" customWidth="1"/>
    <col min="56" max="57" width="9.28515625" style="8" customWidth="1"/>
    <col min="58" max="58" width="11.5703125" style="8" bestFit="1" customWidth="1"/>
    <col min="59" max="59" width="14.42578125" style="8" customWidth="1"/>
    <col min="60" max="60" width="13.85546875" style="8" hidden="1" customWidth="1"/>
    <col min="61" max="61" width="17" style="8" hidden="1" customWidth="1"/>
    <col min="62" max="62" width="20.85546875" style="8" hidden="1" customWidth="1"/>
    <col min="63" max="64" width="10.85546875" style="8" customWidth="1"/>
    <col min="65" max="65" width="16.28515625" style="8" customWidth="1"/>
    <col min="66" max="66" width="10.5703125" style="8" customWidth="1"/>
    <col min="67" max="67" width="20.85546875" style="8" customWidth="1"/>
    <col min="68" max="68" width="17.7109375" style="8" customWidth="1"/>
    <col min="69" max="16384" width="9.140625" style="8"/>
  </cols>
  <sheetData>
    <row r="1" spans="1:68" ht="59.25" customHeight="1" x14ac:dyDescent="0.25">
      <c r="A1" s="24" t="s">
        <v>62</v>
      </c>
      <c r="B1" s="25"/>
      <c r="C1" s="25"/>
      <c r="D1" s="25"/>
      <c r="E1" s="25"/>
      <c r="F1" s="25"/>
      <c r="G1" s="25"/>
      <c r="H1" s="25"/>
      <c r="I1" s="25"/>
      <c r="J1" s="25"/>
      <c r="K1" s="25"/>
      <c r="L1" s="25"/>
      <c r="M1" s="25"/>
      <c r="N1" s="25"/>
      <c r="O1" s="25"/>
      <c r="P1" s="25"/>
      <c r="Q1" s="25"/>
      <c r="R1" s="25"/>
      <c r="S1" s="25"/>
      <c r="T1" s="25"/>
      <c r="U1" s="25"/>
      <c r="V1" s="25"/>
      <c r="W1" s="25"/>
      <c r="X1" s="25"/>
      <c r="Y1" s="25"/>
      <c r="Z1" s="25"/>
      <c r="AA1" s="25"/>
    </row>
    <row r="2" spans="1:68" s="6" customFormat="1" ht="82.5" customHeight="1" x14ac:dyDescent="0.3">
      <c r="A2" s="9" t="s">
        <v>0</v>
      </c>
      <c r="B2" s="10" t="s">
        <v>16</v>
      </c>
      <c r="C2" s="10" t="s">
        <v>17</v>
      </c>
      <c r="D2" s="10" t="s">
        <v>1</v>
      </c>
      <c r="E2" s="10"/>
      <c r="F2" s="22" t="s">
        <v>60</v>
      </c>
      <c r="G2" s="10" t="s">
        <v>2</v>
      </c>
      <c r="H2" s="10"/>
      <c r="I2" s="23" t="s">
        <v>61</v>
      </c>
      <c r="J2" s="11" t="s">
        <v>3</v>
      </c>
      <c r="K2" s="28" t="s">
        <v>4</v>
      </c>
      <c r="L2" s="29"/>
      <c r="M2" s="28" t="s">
        <v>5</v>
      </c>
      <c r="N2" s="29"/>
      <c r="O2" s="28" t="s">
        <v>7</v>
      </c>
      <c r="P2" s="29"/>
      <c r="Q2" s="28" t="s">
        <v>21</v>
      </c>
      <c r="R2" s="29"/>
      <c r="S2" s="28" t="s">
        <v>18</v>
      </c>
      <c r="T2" s="29"/>
      <c r="U2" s="28" t="s">
        <v>19</v>
      </c>
      <c r="V2" s="29"/>
      <c r="W2" s="7" t="s">
        <v>20</v>
      </c>
      <c r="X2" s="28" t="s">
        <v>8</v>
      </c>
      <c r="Y2" s="29"/>
      <c r="Z2" s="28" t="s">
        <v>6</v>
      </c>
      <c r="AA2" s="29"/>
      <c r="AB2" s="28" t="s">
        <v>22</v>
      </c>
      <c r="AC2" s="29"/>
      <c r="AD2" s="28" t="s">
        <v>23</v>
      </c>
      <c r="AE2" s="29"/>
      <c r="AF2" s="7" t="s">
        <v>24</v>
      </c>
      <c r="AG2" s="26" t="s">
        <v>13</v>
      </c>
      <c r="AH2" s="27"/>
      <c r="AI2" s="12" t="s">
        <v>14</v>
      </c>
      <c r="AJ2" s="26" t="s">
        <v>9</v>
      </c>
      <c r="AK2" s="27"/>
      <c r="AL2" s="26" t="s">
        <v>10</v>
      </c>
      <c r="AM2" s="27"/>
      <c r="AN2" s="26" t="s">
        <v>11</v>
      </c>
      <c r="AO2" s="27"/>
      <c r="AP2" s="12" t="s">
        <v>12</v>
      </c>
      <c r="AQ2" s="12" t="s">
        <v>25</v>
      </c>
      <c r="AR2" s="12" t="s">
        <v>37</v>
      </c>
      <c r="AS2" s="12" t="s">
        <v>41</v>
      </c>
      <c r="AT2" s="13" t="s">
        <v>36</v>
      </c>
      <c r="AU2" s="28" t="s">
        <v>26</v>
      </c>
      <c r="AV2" s="29"/>
      <c r="AW2" s="7" t="s">
        <v>15</v>
      </c>
      <c r="AX2" s="7" t="s">
        <v>27</v>
      </c>
      <c r="AY2" s="7" t="s">
        <v>28</v>
      </c>
      <c r="AZ2" s="7" t="s">
        <v>42</v>
      </c>
      <c r="BA2" s="7" t="s">
        <v>43</v>
      </c>
      <c r="BB2" s="7" t="s">
        <v>29</v>
      </c>
      <c r="BC2" s="7" t="s">
        <v>30</v>
      </c>
      <c r="BD2" s="7" t="s">
        <v>44</v>
      </c>
      <c r="BE2" s="7" t="s">
        <v>45</v>
      </c>
      <c r="BF2" s="7" t="s">
        <v>31</v>
      </c>
      <c r="BG2" s="7" t="s">
        <v>32</v>
      </c>
      <c r="BH2" s="7" t="s">
        <v>33</v>
      </c>
      <c r="BI2" s="7" t="s">
        <v>34</v>
      </c>
      <c r="BJ2" s="7" t="s">
        <v>35</v>
      </c>
      <c r="BK2" s="7" t="s">
        <v>46</v>
      </c>
      <c r="BL2" s="7" t="s">
        <v>47</v>
      </c>
      <c r="BM2" s="7" t="s">
        <v>38</v>
      </c>
      <c r="BN2" s="7" t="s">
        <v>39</v>
      </c>
      <c r="BO2" s="7" t="s">
        <v>40</v>
      </c>
      <c r="BP2" s="1"/>
    </row>
    <row r="3" spans="1:68" s="6" customFormat="1" ht="16.5" x14ac:dyDescent="0.3">
      <c r="A3" s="4">
        <v>1</v>
      </c>
      <c r="B3" s="1" t="s">
        <v>52</v>
      </c>
      <c r="C3" s="1" t="s">
        <v>53</v>
      </c>
      <c r="D3" s="1">
        <f t="shared" ref="D3:D8" si="0">IF((L3+N3+W3+Y3+AF3+AI3+AP3)&gt;1000,1000,L3+N3+W3+Y3+AF3+AI3+AP3)</f>
        <v>640</v>
      </c>
      <c r="E3" s="1">
        <f t="shared" ref="E3:E8" si="1">IF(D3&gt;1000,1000,D3)</f>
        <v>640</v>
      </c>
      <c r="F3" s="1">
        <f t="shared" ref="F3:F8" si="2">D3*33%</f>
        <v>211.20000000000002</v>
      </c>
      <c r="G3" s="1">
        <f t="shared" ref="G3:G8" si="3">AT3+AV3+BO3</f>
        <v>715.5</v>
      </c>
      <c r="H3" s="1">
        <f t="shared" ref="H3:H8" si="4">IF(G3&gt;1000,1000,G3)</f>
        <v>715.5</v>
      </c>
      <c r="I3" s="14">
        <f t="shared" ref="I3:I8" si="5">H3*33%</f>
        <v>236.11500000000001</v>
      </c>
      <c r="J3" s="5">
        <f>F3+I3</f>
        <v>447.31500000000005</v>
      </c>
      <c r="K3" s="15">
        <v>1</v>
      </c>
      <c r="L3" s="1">
        <f>K3*100</f>
        <v>100</v>
      </c>
      <c r="M3" s="1">
        <v>0</v>
      </c>
      <c r="N3" s="1">
        <f>M3*30</f>
        <v>0</v>
      </c>
      <c r="O3" s="1">
        <v>1</v>
      </c>
      <c r="P3" s="1">
        <f t="shared" ref="P3:P8" si="6">O3*200</f>
        <v>200</v>
      </c>
      <c r="Q3" s="1">
        <v>0</v>
      </c>
      <c r="R3" s="1">
        <f t="shared" ref="R3:R8" si="7">Q3*70</f>
        <v>0</v>
      </c>
      <c r="S3" s="1">
        <v>0</v>
      </c>
      <c r="T3" s="1">
        <f t="shared" ref="T3:T8" si="8">S3*150</f>
        <v>0</v>
      </c>
      <c r="U3" s="1">
        <v>0</v>
      </c>
      <c r="V3" s="1">
        <f t="shared" ref="V3:V8" si="9">IF(U3&gt;0,50,U3)</f>
        <v>0</v>
      </c>
      <c r="W3" s="1">
        <f t="shared" ref="W3:W8" si="10">IF((P3+R3+T3+V3)&gt;250,250,P3+R3+T3+V3)</f>
        <v>200</v>
      </c>
      <c r="X3" s="1">
        <v>1</v>
      </c>
      <c r="Y3" s="1">
        <f t="shared" ref="Y3:Y8" si="11">X3*275</f>
        <v>275</v>
      </c>
      <c r="Z3" s="1">
        <v>0</v>
      </c>
      <c r="AA3" s="1">
        <f t="shared" ref="AA3:AA8" si="12">Z3*350</f>
        <v>0</v>
      </c>
      <c r="AB3" s="1">
        <v>0</v>
      </c>
      <c r="AC3" s="1">
        <f t="shared" ref="AC3:AC8" si="13">AB3*100</f>
        <v>0</v>
      </c>
      <c r="AD3" s="1">
        <v>0</v>
      </c>
      <c r="AE3" s="1">
        <f t="shared" ref="AE3:AE8" si="14">IF(AD3&gt;0,70,AD3)</f>
        <v>0</v>
      </c>
      <c r="AF3" s="1">
        <f t="shared" ref="AF3:AF8" si="15">IF((AA3+AC3+AE3)&gt;420,420,AA3+AC3+AE3)</f>
        <v>0</v>
      </c>
      <c r="AG3" s="1">
        <v>3</v>
      </c>
      <c r="AH3" s="1">
        <f t="shared" ref="AH3:AH8" si="16">AG3*5</f>
        <v>15</v>
      </c>
      <c r="AI3" s="1">
        <f t="shared" ref="AI3:AI8" si="17">IF(AH3&gt;20,20,AH3)</f>
        <v>15</v>
      </c>
      <c r="AJ3" s="1">
        <v>1</v>
      </c>
      <c r="AK3" s="1">
        <f t="shared" ref="AK3:AK8" si="18">AJ3*50</f>
        <v>50</v>
      </c>
      <c r="AL3" s="1">
        <v>0</v>
      </c>
      <c r="AM3" s="1">
        <f t="shared" ref="AM3:AM8" si="19">AL3*30</f>
        <v>0</v>
      </c>
      <c r="AN3" s="1">
        <v>0</v>
      </c>
      <c r="AO3" s="1">
        <f t="shared" ref="AO3:AO8" si="20">AN3*10</f>
        <v>0</v>
      </c>
      <c r="AP3" s="1">
        <f t="shared" ref="AP3:AP8" si="21">IF((AK3+AM3+AO3)&gt;100,100,AK3+AM3+AO3)</f>
        <v>50</v>
      </c>
      <c r="AQ3" s="1">
        <v>357</v>
      </c>
      <c r="AR3" s="1">
        <f t="shared" ref="AR3:AR8" si="22">IF(AQ3&gt;396,396,AQ3)</f>
        <v>357</v>
      </c>
      <c r="AS3" s="1">
        <f t="shared" ref="AS3:AS8" si="23">AR3-BN3</f>
        <v>237</v>
      </c>
      <c r="AT3" s="1">
        <f t="shared" ref="AT3:AT8" si="24">AS3*1.5</f>
        <v>355.5</v>
      </c>
      <c r="AU3" s="1">
        <v>0</v>
      </c>
      <c r="AV3" s="1">
        <f t="shared" ref="AV3:AV8" si="25">AU3*1</f>
        <v>0</v>
      </c>
      <c r="AW3" s="1">
        <f t="shared" ref="AW3:AW8" si="26">IF(AV3&gt;84,84,AV3)</f>
        <v>0</v>
      </c>
      <c r="AX3" s="1">
        <v>126</v>
      </c>
      <c r="AY3" s="1">
        <v>0</v>
      </c>
      <c r="AZ3" s="1">
        <f t="shared" ref="AZ3:AZ8" si="27">IF(BK3+BL3+BD3+BE3+AX3&lt;120,AX3,120-BK3-BL3-BD3-BE3)</f>
        <v>120</v>
      </c>
      <c r="BA3" s="1">
        <f t="shared" ref="BA3:BA8" si="28">IF(BK3+BL3+BD3+BE3+AZ3+AY3&lt;120,AY3,120-BK3-BL3-BD3-BE3-AZ3)</f>
        <v>0</v>
      </c>
      <c r="BB3" s="1">
        <v>0</v>
      </c>
      <c r="BC3" s="1">
        <v>0</v>
      </c>
      <c r="BD3" s="1">
        <f t="shared" ref="BD3:BD8" si="29">IF(BK3+BL3+BB3&lt;120,BB3,120-BK3-BL3)</f>
        <v>0</v>
      </c>
      <c r="BE3" s="1">
        <f t="shared" ref="BE3:BE8" si="30">IF(BK3+BL3+BB3+BC3&lt;120,BC3,120-BK3-BL3-BD3)</f>
        <v>0</v>
      </c>
      <c r="BF3" s="1">
        <v>0</v>
      </c>
      <c r="BG3" s="1">
        <v>0</v>
      </c>
      <c r="BH3" s="1"/>
      <c r="BI3" s="1"/>
      <c r="BJ3" s="1" t="e">
        <f>#REF!+#REF!</f>
        <v>#REF!</v>
      </c>
      <c r="BK3" s="1">
        <f t="shared" ref="BK3:BK8" si="31">IF(BF3&lt;120,BF3,120)</f>
        <v>0</v>
      </c>
      <c r="BL3" s="1">
        <f t="shared" ref="BL3:BL8" si="32">IF(BF3+BG3&lt;120,BG3,120-BF3-BG3)</f>
        <v>0</v>
      </c>
      <c r="BM3" s="1">
        <f t="shared" ref="BM3:BM8" si="33">AX3+AY3+BB3+BC3+BF3+BG3</f>
        <v>126</v>
      </c>
      <c r="BN3" s="1">
        <f t="shared" ref="BN3:BN8" si="34">IF(BM3&gt;120,120,BM3)</f>
        <v>120</v>
      </c>
      <c r="BO3" s="1">
        <f t="shared" ref="BO3:BO8" si="35">IF(AY3+BC3+BG3&lt;BM3/2,(BK3+BL3)*5.5+(BD3+BE3)*4+(AZ3+BA3)*3,BK3*5.5+BL3*5.5*0.85+BD3*4+BE3*4*0.85+AZ3*3+BA3*3*0.85)</f>
        <v>360</v>
      </c>
      <c r="BP3" s="1"/>
    </row>
    <row r="4" spans="1:68" s="6" customFormat="1" ht="16.5" x14ac:dyDescent="0.3">
      <c r="A4" s="4">
        <v>2</v>
      </c>
      <c r="B4" s="1" t="s">
        <v>48</v>
      </c>
      <c r="C4" s="1" t="s">
        <v>49</v>
      </c>
      <c r="D4" s="1">
        <f t="shared" si="0"/>
        <v>730</v>
      </c>
      <c r="E4" s="1">
        <f t="shared" si="1"/>
        <v>730</v>
      </c>
      <c r="F4" s="1">
        <f t="shared" si="2"/>
        <v>240.9</v>
      </c>
      <c r="G4" s="1">
        <f t="shared" si="3"/>
        <v>617.5</v>
      </c>
      <c r="H4" s="1">
        <f t="shared" si="4"/>
        <v>617.5</v>
      </c>
      <c r="I4" s="14">
        <f t="shared" si="5"/>
        <v>203.77500000000001</v>
      </c>
      <c r="J4" s="5">
        <f t="shared" ref="J4" si="36">F4+I4</f>
        <v>444.67500000000001</v>
      </c>
      <c r="K4" s="15">
        <v>1</v>
      </c>
      <c r="L4" s="1">
        <f t="shared" ref="L4" si="37">K4*100</f>
        <v>100</v>
      </c>
      <c r="M4" s="1">
        <v>0</v>
      </c>
      <c r="N4" s="1">
        <f t="shared" ref="N4" si="38">M4*30</f>
        <v>0</v>
      </c>
      <c r="O4" s="1">
        <v>1</v>
      </c>
      <c r="P4" s="1">
        <f t="shared" si="6"/>
        <v>200</v>
      </c>
      <c r="Q4" s="1">
        <v>0</v>
      </c>
      <c r="R4" s="1">
        <f t="shared" si="7"/>
        <v>0</v>
      </c>
      <c r="S4" s="1">
        <v>0</v>
      </c>
      <c r="T4" s="1">
        <f t="shared" si="8"/>
        <v>0</v>
      </c>
      <c r="U4" s="1">
        <v>0</v>
      </c>
      <c r="V4" s="1">
        <f t="shared" si="9"/>
        <v>0</v>
      </c>
      <c r="W4" s="1">
        <f t="shared" si="10"/>
        <v>200</v>
      </c>
      <c r="X4" s="1">
        <v>0</v>
      </c>
      <c r="Y4" s="1">
        <f t="shared" si="11"/>
        <v>0</v>
      </c>
      <c r="Z4" s="1">
        <v>1</v>
      </c>
      <c r="AA4" s="1">
        <f t="shared" si="12"/>
        <v>350</v>
      </c>
      <c r="AB4" s="1">
        <v>0</v>
      </c>
      <c r="AC4" s="1">
        <f t="shared" si="13"/>
        <v>0</v>
      </c>
      <c r="AD4" s="1">
        <v>0</v>
      </c>
      <c r="AE4" s="1">
        <f t="shared" si="14"/>
        <v>0</v>
      </c>
      <c r="AF4" s="1">
        <f t="shared" si="15"/>
        <v>350</v>
      </c>
      <c r="AG4" s="1">
        <v>4</v>
      </c>
      <c r="AH4" s="1">
        <f t="shared" si="16"/>
        <v>20</v>
      </c>
      <c r="AI4" s="1">
        <f t="shared" si="17"/>
        <v>20</v>
      </c>
      <c r="AJ4" s="1">
        <v>1</v>
      </c>
      <c r="AK4" s="1">
        <f t="shared" si="18"/>
        <v>50</v>
      </c>
      <c r="AL4" s="1">
        <v>0</v>
      </c>
      <c r="AM4" s="1">
        <f t="shared" si="19"/>
        <v>0</v>
      </c>
      <c r="AN4" s="1">
        <v>1</v>
      </c>
      <c r="AO4" s="1">
        <f t="shared" si="20"/>
        <v>10</v>
      </c>
      <c r="AP4" s="1">
        <f t="shared" si="21"/>
        <v>60</v>
      </c>
      <c r="AQ4" s="1">
        <v>317</v>
      </c>
      <c r="AR4" s="1">
        <f t="shared" si="22"/>
        <v>317</v>
      </c>
      <c r="AS4" s="1">
        <f t="shared" si="23"/>
        <v>286</v>
      </c>
      <c r="AT4" s="1">
        <f t="shared" si="24"/>
        <v>429</v>
      </c>
      <c r="AU4" s="1">
        <v>18</v>
      </c>
      <c r="AV4" s="1">
        <f t="shared" si="25"/>
        <v>18</v>
      </c>
      <c r="AW4" s="1">
        <f t="shared" si="26"/>
        <v>18</v>
      </c>
      <c r="AX4" s="1">
        <v>0</v>
      </c>
      <c r="AY4" s="1">
        <v>0</v>
      </c>
      <c r="AZ4" s="1">
        <f t="shared" si="27"/>
        <v>0</v>
      </c>
      <c r="BA4" s="1">
        <f t="shared" si="28"/>
        <v>0</v>
      </c>
      <c r="BB4" s="1">
        <v>0</v>
      </c>
      <c r="BC4" s="1">
        <v>0</v>
      </c>
      <c r="BD4" s="1">
        <f t="shared" si="29"/>
        <v>0</v>
      </c>
      <c r="BE4" s="1">
        <f t="shared" si="30"/>
        <v>0</v>
      </c>
      <c r="BF4" s="1">
        <v>31</v>
      </c>
      <c r="BG4" s="1">
        <v>0</v>
      </c>
      <c r="BH4" s="1"/>
      <c r="BI4" s="1"/>
      <c r="BJ4" s="1"/>
      <c r="BK4" s="1">
        <f t="shared" si="31"/>
        <v>31</v>
      </c>
      <c r="BL4" s="1">
        <f t="shared" si="32"/>
        <v>0</v>
      </c>
      <c r="BM4" s="1">
        <f t="shared" si="33"/>
        <v>31</v>
      </c>
      <c r="BN4" s="1">
        <f t="shared" si="34"/>
        <v>31</v>
      </c>
      <c r="BO4" s="1">
        <f t="shared" si="35"/>
        <v>170.5</v>
      </c>
      <c r="BP4" s="1"/>
    </row>
    <row r="5" spans="1:68" s="6" customFormat="1" ht="16.5" x14ac:dyDescent="0.3">
      <c r="A5" s="4">
        <v>3</v>
      </c>
      <c r="B5" s="2" t="s">
        <v>50</v>
      </c>
      <c r="C5" s="2" t="s">
        <v>51</v>
      </c>
      <c r="D5" s="1">
        <f t="shared" si="0"/>
        <v>645</v>
      </c>
      <c r="E5" s="1">
        <f t="shared" si="1"/>
        <v>645</v>
      </c>
      <c r="F5" s="1">
        <f t="shared" si="2"/>
        <v>212.85000000000002</v>
      </c>
      <c r="G5" s="1">
        <f t="shared" si="3"/>
        <v>662.5</v>
      </c>
      <c r="H5" s="1">
        <f t="shared" si="4"/>
        <v>662.5</v>
      </c>
      <c r="I5" s="14">
        <f t="shared" si="5"/>
        <v>218.625</v>
      </c>
      <c r="J5" s="5">
        <f>F5+I5</f>
        <v>431.47500000000002</v>
      </c>
      <c r="K5" s="15">
        <v>1</v>
      </c>
      <c r="L5" s="1">
        <f>K5*100</f>
        <v>100</v>
      </c>
      <c r="M5" s="1">
        <v>0</v>
      </c>
      <c r="N5" s="1">
        <f>M5*30</f>
        <v>0</v>
      </c>
      <c r="O5" s="1">
        <v>1</v>
      </c>
      <c r="P5" s="1">
        <f t="shared" si="6"/>
        <v>200</v>
      </c>
      <c r="Q5" s="1">
        <v>0</v>
      </c>
      <c r="R5" s="1">
        <f t="shared" si="7"/>
        <v>0</v>
      </c>
      <c r="S5" s="1">
        <v>0</v>
      </c>
      <c r="T5" s="1">
        <f t="shared" si="8"/>
        <v>0</v>
      </c>
      <c r="U5" s="1">
        <v>0</v>
      </c>
      <c r="V5" s="1">
        <f t="shared" si="9"/>
        <v>0</v>
      </c>
      <c r="W5" s="1">
        <f t="shared" si="10"/>
        <v>200</v>
      </c>
      <c r="X5" s="1">
        <v>1</v>
      </c>
      <c r="Y5" s="1">
        <f t="shared" si="11"/>
        <v>275</v>
      </c>
      <c r="Z5" s="1">
        <v>0</v>
      </c>
      <c r="AA5" s="1">
        <f t="shared" si="12"/>
        <v>0</v>
      </c>
      <c r="AB5" s="1">
        <v>0</v>
      </c>
      <c r="AC5" s="1">
        <f t="shared" si="13"/>
        <v>0</v>
      </c>
      <c r="AD5" s="1">
        <v>0</v>
      </c>
      <c r="AE5" s="1">
        <f t="shared" si="14"/>
        <v>0</v>
      </c>
      <c r="AF5" s="1">
        <f t="shared" si="15"/>
        <v>0</v>
      </c>
      <c r="AG5" s="1">
        <v>4</v>
      </c>
      <c r="AH5" s="1">
        <f t="shared" si="16"/>
        <v>20</v>
      </c>
      <c r="AI5" s="1">
        <f t="shared" si="17"/>
        <v>20</v>
      </c>
      <c r="AJ5" s="1">
        <v>1</v>
      </c>
      <c r="AK5" s="1">
        <f t="shared" si="18"/>
        <v>50</v>
      </c>
      <c r="AL5" s="1">
        <v>0</v>
      </c>
      <c r="AM5" s="1">
        <f t="shared" si="19"/>
        <v>0</v>
      </c>
      <c r="AN5" s="1">
        <v>0</v>
      </c>
      <c r="AO5" s="1">
        <f t="shared" si="20"/>
        <v>0</v>
      </c>
      <c r="AP5" s="1">
        <f t="shared" si="21"/>
        <v>50</v>
      </c>
      <c r="AQ5" s="1">
        <v>305</v>
      </c>
      <c r="AR5" s="1">
        <f t="shared" si="22"/>
        <v>305</v>
      </c>
      <c r="AS5" s="1">
        <f t="shared" si="23"/>
        <v>220</v>
      </c>
      <c r="AT5" s="1">
        <f t="shared" si="24"/>
        <v>330</v>
      </c>
      <c r="AU5" s="1">
        <v>0</v>
      </c>
      <c r="AV5" s="1">
        <f t="shared" si="25"/>
        <v>0</v>
      </c>
      <c r="AW5" s="1">
        <f t="shared" si="26"/>
        <v>0</v>
      </c>
      <c r="AX5" s="1">
        <v>44</v>
      </c>
      <c r="AY5" s="1">
        <v>10</v>
      </c>
      <c r="AZ5" s="1">
        <f t="shared" si="27"/>
        <v>44</v>
      </c>
      <c r="BA5" s="1">
        <f t="shared" si="28"/>
        <v>10</v>
      </c>
      <c r="BB5" s="1">
        <v>0</v>
      </c>
      <c r="BC5" s="1">
        <v>0</v>
      </c>
      <c r="BD5" s="1">
        <f t="shared" si="29"/>
        <v>0</v>
      </c>
      <c r="BE5" s="1">
        <f t="shared" si="30"/>
        <v>0</v>
      </c>
      <c r="BF5" s="1">
        <v>31</v>
      </c>
      <c r="BG5" s="1">
        <v>0</v>
      </c>
      <c r="BH5" s="1">
        <v>0</v>
      </c>
      <c r="BI5" s="1">
        <v>0</v>
      </c>
      <c r="BJ5" s="1" t="e">
        <f>#REF!+#REF!</f>
        <v>#REF!</v>
      </c>
      <c r="BK5" s="1">
        <f t="shared" si="31"/>
        <v>31</v>
      </c>
      <c r="BL5" s="1">
        <f t="shared" si="32"/>
        <v>0</v>
      </c>
      <c r="BM5" s="1">
        <f t="shared" si="33"/>
        <v>85</v>
      </c>
      <c r="BN5" s="1">
        <f t="shared" si="34"/>
        <v>85</v>
      </c>
      <c r="BO5" s="1">
        <f t="shared" si="35"/>
        <v>332.5</v>
      </c>
      <c r="BP5" s="1"/>
    </row>
    <row r="6" spans="1:68" s="6" customFormat="1" ht="16.5" x14ac:dyDescent="0.3">
      <c r="A6" s="4">
        <v>4</v>
      </c>
      <c r="B6" s="1" t="s">
        <v>56</v>
      </c>
      <c r="C6" s="1" t="s">
        <v>57</v>
      </c>
      <c r="D6" s="1">
        <f t="shared" si="0"/>
        <v>645</v>
      </c>
      <c r="E6" s="1">
        <f t="shared" si="1"/>
        <v>645</v>
      </c>
      <c r="F6" s="1">
        <f t="shared" si="2"/>
        <v>212.85000000000002</v>
      </c>
      <c r="G6" s="1">
        <f t="shared" si="3"/>
        <v>641</v>
      </c>
      <c r="H6" s="1">
        <f t="shared" si="4"/>
        <v>641</v>
      </c>
      <c r="I6" s="14">
        <f t="shared" si="5"/>
        <v>211.53</v>
      </c>
      <c r="J6" s="5">
        <f>F6+I6</f>
        <v>424.38</v>
      </c>
      <c r="K6" s="15">
        <v>1</v>
      </c>
      <c r="L6" s="1">
        <f>K6*100</f>
        <v>100</v>
      </c>
      <c r="M6" s="1">
        <v>0</v>
      </c>
      <c r="N6" s="1">
        <f>M6*30</f>
        <v>0</v>
      </c>
      <c r="O6" s="1">
        <v>1</v>
      </c>
      <c r="P6" s="1">
        <f t="shared" si="6"/>
        <v>200</v>
      </c>
      <c r="Q6" s="1">
        <v>0</v>
      </c>
      <c r="R6" s="1">
        <f t="shared" si="7"/>
        <v>0</v>
      </c>
      <c r="S6" s="1">
        <v>0</v>
      </c>
      <c r="T6" s="1">
        <f t="shared" si="8"/>
        <v>0</v>
      </c>
      <c r="U6" s="1">
        <v>0</v>
      </c>
      <c r="V6" s="1">
        <f t="shared" si="9"/>
        <v>0</v>
      </c>
      <c r="W6" s="1">
        <f t="shared" si="10"/>
        <v>200</v>
      </c>
      <c r="X6" s="1">
        <v>1</v>
      </c>
      <c r="Y6" s="1">
        <f t="shared" si="11"/>
        <v>275</v>
      </c>
      <c r="Z6" s="1">
        <v>0</v>
      </c>
      <c r="AA6" s="1">
        <f t="shared" si="12"/>
        <v>0</v>
      </c>
      <c r="AB6" s="1">
        <v>0</v>
      </c>
      <c r="AC6" s="1">
        <f t="shared" si="13"/>
        <v>0</v>
      </c>
      <c r="AD6" s="1">
        <v>0</v>
      </c>
      <c r="AE6" s="1">
        <f t="shared" si="14"/>
        <v>0</v>
      </c>
      <c r="AF6" s="1">
        <f t="shared" si="15"/>
        <v>0</v>
      </c>
      <c r="AG6" s="1">
        <v>4</v>
      </c>
      <c r="AH6" s="1">
        <f t="shared" si="16"/>
        <v>20</v>
      </c>
      <c r="AI6" s="1">
        <f t="shared" si="17"/>
        <v>20</v>
      </c>
      <c r="AJ6" s="1">
        <v>1</v>
      </c>
      <c r="AK6" s="1">
        <f t="shared" si="18"/>
        <v>50</v>
      </c>
      <c r="AL6" s="1">
        <v>0</v>
      </c>
      <c r="AM6" s="1">
        <f t="shared" si="19"/>
        <v>0</v>
      </c>
      <c r="AN6" s="1">
        <v>0</v>
      </c>
      <c r="AO6" s="1">
        <f t="shared" si="20"/>
        <v>0</v>
      </c>
      <c r="AP6" s="1">
        <f t="shared" si="21"/>
        <v>50</v>
      </c>
      <c r="AQ6" s="1">
        <v>305</v>
      </c>
      <c r="AR6" s="1">
        <f t="shared" si="22"/>
        <v>305</v>
      </c>
      <c r="AS6" s="1">
        <f t="shared" si="23"/>
        <v>192</v>
      </c>
      <c r="AT6" s="1">
        <f t="shared" si="24"/>
        <v>288</v>
      </c>
      <c r="AU6" s="1">
        <v>0</v>
      </c>
      <c r="AV6" s="1">
        <f t="shared" si="25"/>
        <v>0</v>
      </c>
      <c r="AW6" s="1">
        <f t="shared" si="26"/>
        <v>0</v>
      </c>
      <c r="AX6" s="1">
        <v>99</v>
      </c>
      <c r="AY6" s="1">
        <v>0</v>
      </c>
      <c r="AZ6" s="1">
        <f t="shared" si="27"/>
        <v>99</v>
      </c>
      <c r="BA6" s="1">
        <f t="shared" si="28"/>
        <v>0</v>
      </c>
      <c r="BB6" s="1">
        <v>0</v>
      </c>
      <c r="BC6" s="1">
        <v>14</v>
      </c>
      <c r="BD6" s="1">
        <f t="shared" si="29"/>
        <v>0</v>
      </c>
      <c r="BE6" s="1">
        <f t="shared" si="30"/>
        <v>14</v>
      </c>
      <c r="BF6" s="1">
        <v>0</v>
      </c>
      <c r="BG6" s="1">
        <v>0</v>
      </c>
      <c r="BH6" s="1"/>
      <c r="BI6" s="1"/>
      <c r="BJ6" s="1" t="e">
        <f>#REF!+#REF!</f>
        <v>#REF!</v>
      </c>
      <c r="BK6" s="1">
        <f t="shared" si="31"/>
        <v>0</v>
      </c>
      <c r="BL6" s="1">
        <f t="shared" si="32"/>
        <v>0</v>
      </c>
      <c r="BM6" s="1">
        <f t="shared" si="33"/>
        <v>113</v>
      </c>
      <c r="BN6" s="1">
        <f t="shared" si="34"/>
        <v>113</v>
      </c>
      <c r="BO6" s="1">
        <f t="shared" si="35"/>
        <v>353</v>
      </c>
      <c r="BP6" s="1"/>
    </row>
    <row r="7" spans="1:68" s="6" customFormat="1" ht="16.5" x14ac:dyDescent="0.3">
      <c r="A7" s="4">
        <v>5</v>
      </c>
      <c r="B7" s="1" t="s">
        <v>58</v>
      </c>
      <c r="C7" s="1" t="s">
        <v>59</v>
      </c>
      <c r="D7" s="1">
        <f t="shared" si="0"/>
        <v>355</v>
      </c>
      <c r="E7" s="1">
        <f t="shared" si="1"/>
        <v>355</v>
      </c>
      <c r="F7" s="1">
        <f t="shared" si="2"/>
        <v>117.15</v>
      </c>
      <c r="G7" s="1">
        <f t="shared" si="3"/>
        <v>800.07500000000005</v>
      </c>
      <c r="H7" s="1">
        <f t="shared" si="4"/>
        <v>800.07500000000005</v>
      </c>
      <c r="I7" s="14">
        <f t="shared" si="5"/>
        <v>264.02475000000004</v>
      </c>
      <c r="J7" s="5">
        <f>F7+I7</f>
        <v>381.17475000000002</v>
      </c>
      <c r="K7" s="15">
        <v>1</v>
      </c>
      <c r="L7" s="1">
        <f>K7*100</f>
        <v>100</v>
      </c>
      <c r="M7" s="1">
        <v>0</v>
      </c>
      <c r="N7" s="1">
        <f>M7*30</f>
        <v>0</v>
      </c>
      <c r="O7" s="1">
        <v>1</v>
      </c>
      <c r="P7" s="1">
        <f t="shared" si="6"/>
        <v>200</v>
      </c>
      <c r="Q7" s="1">
        <v>0</v>
      </c>
      <c r="R7" s="1">
        <f t="shared" si="7"/>
        <v>0</v>
      </c>
      <c r="S7" s="1">
        <v>0</v>
      </c>
      <c r="T7" s="1">
        <f t="shared" si="8"/>
        <v>0</v>
      </c>
      <c r="U7" s="1">
        <v>0</v>
      </c>
      <c r="V7" s="1">
        <f t="shared" si="9"/>
        <v>0</v>
      </c>
      <c r="W7" s="1">
        <f t="shared" si="10"/>
        <v>200</v>
      </c>
      <c r="X7" s="1">
        <v>0</v>
      </c>
      <c r="Y7" s="1">
        <f t="shared" si="11"/>
        <v>0</v>
      </c>
      <c r="Z7" s="1">
        <v>0</v>
      </c>
      <c r="AA7" s="1">
        <f t="shared" si="12"/>
        <v>0</v>
      </c>
      <c r="AB7" s="1">
        <v>0</v>
      </c>
      <c r="AC7" s="1">
        <f t="shared" si="13"/>
        <v>0</v>
      </c>
      <c r="AD7" s="1">
        <v>0</v>
      </c>
      <c r="AE7" s="1">
        <f t="shared" si="14"/>
        <v>0</v>
      </c>
      <c r="AF7" s="1">
        <f t="shared" si="15"/>
        <v>0</v>
      </c>
      <c r="AG7" s="1">
        <v>1</v>
      </c>
      <c r="AH7" s="1">
        <f t="shared" si="16"/>
        <v>5</v>
      </c>
      <c r="AI7" s="1">
        <f t="shared" si="17"/>
        <v>5</v>
      </c>
      <c r="AJ7" s="1">
        <v>1</v>
      </c>
      <c r="AK7" s="1">
        <f t="shared" si="18"/>
        <v>50</v>
      </c>
      <c r="AL7" s="1">
        <v>0</v>
      </c>
      <c r="AM7" s="1">
        <f t="shared" si="19"/>
        <v>0</v>
      </c>
      <c r="AN7" s="1">
        <v>0</v>
      </c>
      <c r="AO7" s="1">
        <f t="shared" si="20"/>
        <v>0</v>
      </c>
      <c r="AP7" s="1">
        <f t="shared" si="21"/>
        <v>50</v>
      </c>
      <c r="AQ7" s="1">
        <v>427</v>
      </c>
      <c r="AR7" s="1">
        <f t="shared" si="22"/>
        <v>396</v>
      </c>
      <c r="AS7" s="1">
        <f t="shared" si="23"/>
        <v>276</v>
      </c>
      <c r="AT7" s="1">
        <f t="shared" si="24"/>
        <v>414</v>
      </c>
      <c r="AU7" s="1">
        <v>0</v>
      </c>
      <c r="AV7" s="1">
        <f t="shared" si="25"/>
        <v>0</v>
      </c>
      <c r="AW7" s="1">
        <f t="shared" si="26"/>
        <v>0</v>
      </c>
      <c r="AX7" s="1">
        <v>58</v>
      </c>
      <c r="AY7" s="1">
        <v>22</v>
      </c>
      <c r="AZ7" s="1">
        <f t="shared" si="27"/>
        <v>58</v>
      </c>
      <c r="BA7" s="1">
        <f t="shared" si="28"/>
        <v>6</v>
      </c>
      <c r="BB7" s="1">
        <v>0</v>
      </c>
      <c r="BC7" s="1">
        <v>51</v>
      </c>
      <c r="BD7" s="1">
        <f t="shared" si="29"/>
        <v>0</v>
      </c>
      <c r="BE7" s="1">
        <f t="shared" si="30"/>
        <v>51</v>
      </c>
      <c r="BF7" s="1">
        <v>0</v>
      </c>
      <c r="BG7" s="1">
        <v>5</v>
      </c>
      <c r="BH7" s="1"/>
      <c r="BI7" s="1"/>
      <c r="BJ7" s="1" t="e">
        <f>#REF!+#REF!</f>
        <v>#REF!</v>
      </c>
      <c r="BK7" s="1">
        <f t="shared" si="31"/>
        <v>0</v>
      </c>
      <c r="BL7" s="1">
        <f t="shared" si="32"/>
        <v>5</v>
      </c>
      <c r="BM7" s="1">
        <f t="shared" si="33"/>
        <v>136</v>
      </c>
      <c r="BN7" s="1">
        <f t="shared" si="34"/>
        <v>120</v>
      </c>
      <c r="BO7" s="1">
        <f t="shared" si="35"/>
        <v>386.07499999999999</v>
      </c>
      <c r="BP7" s="1"/>
    </row>
    <row r="8" spans="1:68" s="6" customFormat="1" ht="16.5" x14ac:dyDescent="0.3">
      <c r="A8" s="4">
        <v>6</v>
      </c>
      <c r="B8" s="1" t="s">
        <v>54</v>
      </c>
      <c r="C8" s="1" t="s">
        <v>55</v>
      </c>
      <c r="D8" s="1">
        <f t="shared" si="0"/>
        <v>655</v>
      </c>
      <c r="E8" s="1">
        <f t="shared" si="1"/>
        <v>655</v>
      </c>
      <c r="F8" s="1">
        <f t="shared" si="2"/>
        <v>216.15</v>
      </c>
      <c r="G8" s="1">
        <f t="shared" si="3"/>
        <v>407.5</v>
      </c>
      <c r="H8" s="1">
        <f t="shared" si="4"/>
        <v>407.5</v>
      </c>
      <c r="I8" s="14">
        <f t="shared" si="5"/>
        <v>134.47499999999999</v>
      </c>
      <c r="J8" s="5">
        <f>F8+I8</f>
        <v>350.625</v>
      </c>
      <c r="K8" s="15">
        <v>1</v>
      </c>
      <c r="L8" s="1">
        <f>K8*100</f>
        <v>100</v>
      </c>
      <c r="M8" s="1">
        <v>0</v>
      </c>
      <c r="N8" s="1">
        <f>M8*30</f>
        <v>0</v>
      </c>
      <c r="O8" s="1">
        <v>1</v>
      </c>
      <c r="P8" s="1">
        <f t="shared" si="6"/>
        <v>200</v>
      </c>
      <c r="Q8" s="1">
        <v>0</v>
      </c>
      <c r="R8" s="1">
        <f t="shared" si="7"/>
        <v>0</v>
      </c>
      <c r="S8" s="1">
        <v>0</v>
      </c>
      <c r="T8" s="1">
        <f t="shared" si="8"/>
        <v>0</v>
      </c>
      <c r="U8" s="1">
        <v>0</v>
      </c>
      <c r="V8" s="1">
        <f t="shared" si="9"/>
        <v>0</v>
      </c>
      <c r="W8" s="1">
        <f t="shared" si="10"/>
        <v>200</v>
      </c>
      <c r="X8" s="1">
        <v>1</v>
      </c>
      <c r="Y8" s="1">
        <f t="shared" si="11"/>
        <v>275</v>
      </c>
      <c r="Z8" s="1">
        <v>0</v>
      </c>
      <c r="AA8" s="1">
        <f t="shared" si="12"/>
        <v>0</v>
      </c>
      <c r="AB8" s="1">
        <v>0</v>
      </c>
      <c r="AC8" s="1">
        <f t="shared" si="13"/>
        <v>0</v>
      </c>
      <c r="AD8" s="1">
        <v>0</v>
      </c>
      <c r="AE8" s="1">
        <f t="shared" si="14"/>
        <v>0</v>
      </c>
      <c r="AF8" s="1">
        <f t="shared" si="15"/>
        <v>0</v>
      </c>
      <c r="AG8" s="1">
        <v>4</v>
      </c>
      <c r="AH8" s="1">
        <f t="shared" si="16"/>
        <v>20</v>
      </c>
      <c r="AI8" s="1">
        <f t="shared" si="17"/>
        <v>20</v>
      </c>
      <c r="AJ8" s="1">
        <v>1</v>
      </c>
      <c r="AK8" s="1">
        <f t="shared" si="18"/>
        <v>50</v>
      </c>
      <c r="AL8" s="1">
        <v>0</v>
      </c>
      <c r="AM8" s="1">
        <f t="shared" si="19"/>
        <v>0</v>
      </c>
      <c r="AN8" s="1">
        <v>1</v>
      </c>
      <c r="AO8" s="1">
        <f t="shared" si="20"/>
        <v>10</v>
      </c>
      <c r="AP8" s="1">
        <f t="shared" si="21"/>
        <v>60</v>
      </c>
      <c r="AQ8" s="1">
        <v>134</v>
      </c>
      <c r="AR8" s="1">
        <f t="shared" si="22"/>
        <v>134</v>
      </c>
      <c r="AS8" s="1">
        <f t="shared" si="23"/>
        <v>47</v>
      </c>
      <c r="AT8" s="1">
        <f t="shared" si="24"/>
        <v>70.5</v>
      </c>
      <c r="AU8" s="1">
        <v>22</v>
      </c>
      <c r="AV8" s="1">
        <f t="shared" si="25"/>
        <v>22</v>
      </c>
      <c r="AW8" s="1">
        <f t="shared" si="26"/>
        <v>22</v>
      </c>
      <c r="AX8" s="1">
        <v>48</v>
      </c>
      <c r="AY8" s="1">
        <v>0</v>
      </c>
      <c r="AZ8" s="1">
        <f t="shared" si="27"/>
        <v>48</v>
      </c>
      <c r="BA8" s="1">
        <f t="shared" si="28"/>
        <v>0</v>
      </c>
      <c r="BB8" s="1">
        <v>29</v>
      </c>
      <c r="BC8" s="1">
        <v>0</v>
      </c>
      <c r="BD8" s="1">
        <f t="shared" si="29"/>
        <v>29</v>
      </c>
      <c r="BE8" s="1">
        <f t="shared" si="30"/>
        <v>0</v>
      </c>
      <c r="BF8" s="1">
        <v>0</v>
      </c>
      <c r="BG8" s="1">
        <v>10</v>
      </c>
      <c r="BH8" s="1"/>
      <c r="BI8" s="1"/>
      <c r="BJ8" s="1" t="e">
        <f>#REF!+#REF!</f>
        <v>#REF!</v>
      </c>
      <c r="BK8" s="1">
        <f t="shared" si="31"/>
        <v>0</v>
      </c>
      <c r="BL8" s="1">
        <f t="shared" si="32"/>
        <v>10</v>
      </c>
      <c r="BM8" s="1">
        <f t="shared" si="33"/>
        <v>87</v>
      </c>
      <c r="BN8" s="1">
        <f t="shared" si="34"/>
        <v>87</v>
      </c>
      <c r="BO8" s="1">
        <f t="shared" si="35"/>
        <v>315</v>
      </c>
      <c r="BP8" s="1"/>
    </row>
    <row r="9" spans="1:68" s="6" customFormat="1" ht="16.5" x14ac:dyDescent="0.3">
      <c r="A9" s="4"/>
      <c r="B9" s="1"/>
      <c r="C9" s="1"/>
      <c r="D9" s="1"/>
      <c r="E9" s="1"/>
      <c r="F9" s="1"/>
      <c r="G9" s="1"/>
      <c r="H9" s="1"/>
      <c r="I9" s="14"/>
      <c r="J9" s="5"/>
      <c r="K9" s="15"/>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row>
    <row r="10" spans="1:68" s="6" customFormat="1" ht="16.5" x14ac:dyDescent="0.3">
      <c r="A10" s="4"/>
      <c r="B10" s="1"/>
      <c r="C10" s="1"/>
      <c r="D10" s="1"/>
      <c r="E10" s="1"/>
      <c r="F10" s="1"/>
      <c r="G10" s="1"/>
      <c r="H10" s="1"/>
      <c r="I10" s="14"/>
      <c r="J10" s="5"/>
      <c r="K10" s="15"/>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row>
    <row r="11" spans="1:68" s="6" customFormat="1" ht="14.25" x14ac:dyDescent="0.15">
      <c r="A11" s="4"/>
      <c r="B11" s="1"/>
      <c r="C11" s="1"/>
      <c r="D11" s="1"/>
      <c r="E11" s="1"/>
      <c r="F11" s="1"/>
      <c r="G11" s="1"/>
      <c r="H11" s="1"/>
      <c r="I11" s="14"/>
      <c r="J11" s="5"/>
      <c r="K11" s="15"/>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row>
    <row r="12" spans="1:68" s="6" customFormat="1" ht="14.25" x14ac:dyDescent="0.15">
      <c r="A12" s="4"/>
      <c r="B12" s="1"/>
      <c r="C12" s="1"/>
      <c r="D12" s="1"/>
      <c r="E12" s="1"/>
      <c r="F12" s="1"/>
      <c r="G12" s="1"/>
      <c r="H12" s="1"/>
      <c r="I12" s="14"/>
      <c r="J12" s="5"/>
      <c r="K12" s="15"/>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row>
    <row r="13" spans="1:68" s="16" customFormat="1" ht="14.25" x14ac:dyDescent="0.15">
      <c r="A13" s="4"/>
      <c r="B13" s="2"/>
      <c r="C13" s="2"/>
      <c r="D13" s="1"/>
      <c r="E13" s="1"/>
      <c r="F13" s="1"/>
      <c r="G13" s="1"/>
      <c r="H13" s="1"/>
      <c r="I13" s="14"/>
      <c r="J13" s="5"/>
      <c r="K13" s="15"/>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3"/>
    </row>
    <row r="14" spans="1:68" s="6" customFormat="1" ht="14.25" x14ac:dyDescent="0.15">
      <c r="A14" s="4"/>
      <c r="B14" s="2"/>
      <c r="C14" s="2"/>
      <c r="D14" s="1"/>
      <c r="E14" s="1"/>
      <c r="F14" s="1"/>
      <c r="G14" s="1"/>
      <c r="H14" s="1"/>
      <c r="I14" s="14"/>
      <c r="J14" s="5"/>
      <c r="K14" s="15"/>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row>
    <row r="15" spans="1:68" s="6" customFormat="1" ht="14.25" x14ac:dyDescent="0.15">
      <c r="A15" s="4"/>
      <c r="B15" s="1"/>
      <c r="C15" s="1"/>
      <c r="D15" s="1"/>
      <c r="E15" s="1"/>
      <c r="F15" s="1"/>
      <c r="G15" s="1"/>
      <c r="H15" s="1"/>
      <c r="I15" s="14"/>
      <c r="J15" s="5"/>
      <c r="K15" s="15"/>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row>
    <row r="16" spans="1:68" s="6" customFormat="1" ht="14.25" x14ac:dyDescent="0.15">
      <c r="A16" s="4"/>
      <c r="B16" s="1"/>
      <c r="C16" s="1"/>
      <c r="D16" s="1"/>
      <c r="E16" s="1"/>
      <c r="F16" s="1"/>
      <c r="G16" s="1"/>
      <c r="H16" s="1"/>
      <c r="I16" s="14"/>
      <c r="J16" s="5"/>
      <c r="K16" s="15"/>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row>
    <row r="17" spans="1:68" s="6" customFormat="1" ht="14.25" x14ac:dyDescent="0.15">
      <c r="A17" s="4"/>
      <c r="B17" s="1"/>
      <c r="C17" s="1"/>
      <c r="D17" s="1"/>
      <c r="E17" s="1"/>
      <c r="F17" s="1"/>
      <c r="G17" s="1"/>
      <c r="H17" s="1"/>
      <c r="I17" s="14"/>
      <c r="J17" s="5"/>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row>
    <row r="18" spans="1:68" s="18" customFormat="1" ht="14.25" x14ac:dyDescent="0.15">
      <c r="A18" s="4"/>
      <c r="B18" s="2"/>
      <c r="C18" s="2"/>
      <c r="D18" s="1"/>
      <c r="E18" s="1"/>
      <c r="F18" s="1"/>
      <c r="G18" s="1"/>
      <c r="H18" s="1"/>
      <c r="I18" s="14"/>
      <c r="J18" s="5"/>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7"/>
    </row>
    <row r="19" spans="1:68" s="18" customFormat="1" ht="14.25" x14ac:dyDescent="0.15">
      <c r="A19" s="4"/>
      <c r="B19" s="1"/>
      <c r="C19" s="1"/>
      <c r="D19" s="1"/>
      <c r="E19" s="1"/>
      <c r="F19" s="1"/>
      <c r="G19" s="1"/>
      <c r="H19" s="1"/>
      <c r="I19" s="14"/>
      <c r="J19" s="5"/>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7"/>
    </row>
    <row r="20" spans="1:68" s="6" customFormat="1" ht="14.25" x14ac:dyDescent="0.15">
      <c r="A20" s="4"/>
      <c r="B20" s="1"/>
      <c r="C20" s="1"/>
      <c r="D20" s="1"/>
      <c r="E20" s="1"/>
      <c r="F20" s="1"/>
      <c r="G20" s="1"/>
      <c r="H20" s="1"/>
      <c r="I20" s="14"/>
      <c r="J20" s="5"/>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row>
    <row r="21" spans="1:68" s="6" customFormat="1" ht="14.25" x14ac:dyDescent="0.15">
      <c r="A21" s="4"/>
      <c r="B21" s="1"/>
      <c r="C21" s="1"/>
      <c r="D21" s="1"/>
      <c r="E21" s="1"/>
      <c r="F21" s="1"/>
      <c r="G21" s="1"/>
      <c r="H21" s="1"/>
      <c r="I21" s="14"/>
      <c r="J21" s="5"/>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row>
    <row r="22" spans="1:68" s="16" customFormat="1" ht="14.25" x14ac:dyDescent="0.15">
      <c r="A22" s="4"/>
      <c r="B22" s="1"/>
      <c r="C22" s="1"/>
      <c r="D22" s="1"/>
      <c r="E22" s="1"/>
      <c r="F22" s="1"/>
      <c r="G22" s="1"/>
      <c r="H22" s="1"/>
      <c r="I22" s="14"/>
      <c r="J22" s="5"/>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3"/>
    </row>
    <row r="23" spans="1:68" x14ac:dyDescent="0.2">
      <c r="A23" s="4"/>
      <c r="B23" s="1"/>
      <c r="C23" s="1"/>
      <c r="D23" s="1"/>
      <c r="E23" s="1"/>
      <c r="F23" s="1"/>
      <c r="G23" s="1"/>
      <c r="H23" s="1"/>
      <c r="I23" s="14"/>
      <c r="J23" s="5"/>
      <c r="K23" s="19"/>
      <c r="L23" s="1"/>
      <c r="M23" s="19"/>
      <c r="N23" s="1"/>
      <c r="O23" s="1"/>
      <c r="P23" s="1"/>
      <c r="Q23" s="1"/>
      <c r="R23" s="1"/>
      <c r="S23" s="1"/>
      <c r="T23" s="1"/>
      <c r="U23" s="1"/>
      <c r="V23" s="1"/>
      <c r="W23" s="1"/>
      <c r="X23" s="1"/>
      <c r="Y23" s="1"/>
      <c r="Z23" s="19"/>
      <c r="AA23" s="1"/>
      <c r="AB23" s="19"/>
      <c r="AC23" s="1"/>
      <c r="AD23" s="19"/>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20"/>
    </row>
    <row r="24" spans="1:68" x14ac:dyDescent="0.2">
      <c r="A24" s="4"/>
      <c r="B24" s="1"/>
      <c r="C24" s="1"/>
      <c r="D24" s="1"/>
      <c r="E24" s="1"/>
      <c r="F24" s="1"/>
      <c r="G24" s="1"/>
      <c r="H24" s="1"/>
      <c r="I24" s="14"/>
      <c r="J24" s="5"/>
      <c r="K24" s="19"/>
      <c r="L24" s="1"/>
      <c r="M24" s="19"/>
      <c r="N24" s="1"/>
      <c r="O24" s="1"/>
      <c r="P24" s="1"/>
      <c r="Q24" s="1"/>
      <c r="R24" s="1"/>
      <c r="S24" s="1"/>
      <c r="T24" s="1"/>
      <c r="U24" s="1"/>
      <c r="V24" s="1"/>
      <c r="W24" s="1"/>
      <c r="X24" s="1"/>
      <c r="Y24" s="1"/>
      <c r="Z24" s="19"/>
      <c r="AA24" s="1"/>
      <c r="AB24" s="19"/>
      <c r="AC24" s="1"/>
      <c r="AD24" s="19"/>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20"/>
    </row>
    <row r="25" spans="1:68" x14ac:dyDescent="0.2">
      <c r="A25" s="4"/>
      <c r="B25" s="1"/>
      <c r="C25" s="1"/>
      <c r="D25" s="1"/>
      <c r="E25" s="1"/>
      <c r="F25" s="1"/>
      <c r="G25" s="1"/>
      <c r="H25" s="1"/>
      <c r="I25" s="14"/>
      <c r="J25" s="5"/>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20"/>
    </row>
    <row r="26" spans="1:68" x14ac:dyDescent="0.2">
      <c r="A26" s="4"/>
      <c r="B26" s="1"/>
      <c r="C26" s="1"/>
      <c r="D26" s="1"/>
      <c r="E26" s="1"/>
      <c r="F26" s="1"/>
      <c r="G26" s="1"/>
      <c r="H26" s="1"/>
      <c r="I26" s="14"/>
      <c r="J26" s="5"/>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20"/>
    </row>
    <row r="27" spans="1:68" x14ac:dyDescent="0.2">
      <c r="A27" s="4"/>
      <c r="B27" s="3"/>
      <c r="C27" s="1"/>
      <c r="D27" s="1"/>
      <c r="E27" s="1"/>
      <c r="F27" s="1"/>
      <c r="G27" s="1"/>
      <c r="H27" s="1"/>
      <c r="I27" s="14"/>
      <c r="J27" s="5"/>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20"/>
    </row>
    <row r="28" spans="1:68" ht="16.5" x14ac:dyDescent="0.3">
      <c r="A28" s="4"/>
      <c r="B28" s="1"/>
      <c r="C28" s="1"/>
      <c r="D28" s="1"/>
      <c r="E28" s="1"/>
      <c r="F28" s="1"/>
      <c r="G28" s="1"/>
      <c r="H28" s="1"/>
      <c r="I28" s="14"/>
      <c r="J28" s="5"/>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20"/>
    </row>
    <row r="29" spans="1:68" ht="16.5" x14ac:dyDescent="0.3">
      <c r="A29" s="4"/>
      <c r="B29" s="1"/>
      <c r="C29" s="1"/>
      <c r="D29" s="1"/>
      <c r="E29" s="1"/>
      <c r="F29" s="1"/>
      <c r="G29" s="1"/>
      <c r="H29" s="1"/>
      <c r="I29" s="14"/>
      <c r="J29" s="5"/>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20"/>
    </row>
    <row r="30" spans="1:68" ht="16.5" x14ac:dyDescent="0.3">
      <c r="A30" s="4"/>
      <c r="B30" s="1"/>
      <c r="C30" s="1"/>
      <c r="D30" s="1"/>
      <c r="E30" s="1"/>
      <c r="F30" s="1"/>
      <c r="G30" s="1"/>
      <c r="H30" s="1"/>
      <c r="I30" s="14"/>
      <c r="J30" s="5"/>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20"/>
    </row>
    <row r="31" spans="1:68" ht="16.5" x14ac:dyDescent="0.3">
      <c r="A31" s="4"/>
      <c r="B31" s="2"/>
      <c r="C31" s="2"/>
      <c r="D31" s="1"/>
      <c r="E31" s="1"/>
      <c r="F31" s="1"/>
      <c r="G31" s="1"/>
      <c r="H31" s="1"/>
      <c r="I31" s="14"/>
      <c r="J31" s="5"/>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20"/>
    </row>
    <row r="32" spans="1:68" ht="16.5" x14ac:dyDescent="0.3">
      <c r="A32" s="4"/>
      <c r="B32" s="2"/>
      <c r="C32" s="2"/>
      <c r="D32" s="1"/>
      <c r="E32" s="1"/>
      <c r="F32" s="1"/>
      <c r="G32" s="1"/>
      <c r="H32" s="1"/>
      <c r="I32" s="14"/>
      <c r="J32" s="5"/>
      <c r="K32" s="21"/>
      <c r="L32" s="1"/>
      <c r="M32" s="21"/>
      <c r="N32" s="1"/>
      <c r="O32" s="21"/>
      <c r="P32" s="1"/>
      <c r="Q32" s="21"/>
      <c r="R32" s="1"/>
      <c r="S32" s="21"/>
      <c r="T32" s="1"/>
      <c r="U32" s="21"/>
      <c r="V32" s="1"/>
      <c r="W32" s="1"/>
      <c r="X32" s="1"/>
      <c r="Y32" s="1"/>
      <c r="Z32" s="1"/>
      <c r="AA32" s="1"/>
      <c r="AB32" s="1"/>
      <c r="AC32" s="1"/>
      <c r="AD32" s="1"/>
      <c r="AE32" s="1"/>
      <c r="AF32" s="1"/>
      <c r="AG32" s="21"/>
      <c r="AH32" s="1"/>
      <c r="AI32" s="1"/>
      <c r="AJ32" s="21"/>
      <c r="AK32" s="1"/>
      <c r="AL32" s="21"/>
      <c r="AM32" s="1"/>
      <c r="AN32" s="2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20"/>
    </row>
    <row r="33" spans="1:68" ht="16.5" x14ac:dyDescent="0.3">
      <c r="A33" s="4"/>
      <c r="B33" s="1"/>
      <c r="C33" s="1"/>
      <c r="D33" s="1"/>
      <c r="E33" s="1"/>
      <c r="F33" s="1"/>
      <c r="G33" s="1"/>
      <c r="H33" s="1"/>
      <c r="I33" s="14"/>
      <c r="J33" s="5"/>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20"/>
    </row>
  </sheetData>
  <sortState ref="A4:BO34">
    <sortCondition descending="1" ref="J3"/>
  </sortState>
  <mergeCells count="16">
    <mergeCell ref="A1:AA1"/>
    <mergeCell ref="AL2:AM2"/>
    <mergeCell ref="AN2:AO2"/>
    <mergeCell ref="AU2:AV2"/>
    <mergeCell ref="X2:Y2"/>
    <mergeCell ref="Z2:AA2"/>
    <mergeCell ref="AB2:AC2"/>
    <mergeCell ref="AD2:AE2"/>
    <mergeCell ref="AG2:AH2"/>
    <mergeCell ref="AJ2:AK2"/>
    <mergeCell ref="U2:V2"/>
    <mergeCell ref="K2:L2"/>
    <mergeCell ref="M2:N2"/>
    <mergeCell ref="O2:P2"/>
    <mergeCell ref="Q2:R2"/>
    <mergeCell ref="S2:T2"/>
  </mergeCells>
  <pageMargins left="0.7" right="0.7" top="0.75" bottom="0.75" header="0.3" footer="0.3"/>
  <pageSetup paperSize="9"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vt:i4>
      </vt:variant>
      <vt:variant>
        <vt:lpstr>Περιοχές με ονόματα</vt:lpstr>
      </vt:variant>
      <vt:variant>
        <vt:i4>1</vt:i4>
      </vt:variant>
    </vt:vector>
  </HeadingPairs>
  <TitlesOfParts>
    <vt:vector size="2" baseType="lpstr">
      <vt:lpstr>ΓΔΟΥ ΥΠΑΙΘ - Α4</vt:lpstr>
      <vt:lpstr>'ΓΔΟΥ ΥΠΑΙΘ - Α4'!Print_Area</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DIDAD_user15</dc:creator>
  <cp:lastModifiedBy>Lymperis Stavros</cp:lastModifiedBy>
  <cp:lastPrinted>2021-09-02T12:42:28Z</cp:lastPrinted>
  <dcterms:created xsi:type="dcterms:W3CDTF">2018-03-21T16:26:00Z</dcterms:created>
  <dcterms:modified xsi:type="dcterms:W3CDTF">2022-03-17T11:16:33Z</dcterms:modified>
</cp:coreProperties>
</file>