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spafs\DIDAD_DOC\TMHMA ΥΠΑΛΛΗΛΙΚΗΣ ΣΧΕΣΗΣ &amp; ΣΤΑΔΙΟΔΡΟΜΙΑΣ\2ο ΕΙΣΕΠ- ΓΡΑΜΜΑΤΕΙΑ ΛΕΡΑ-ΣΤΑΜΑΤΟΠΟΥΛΟΥ\ΠΡΟΚΗΡΥΞΕΙΣ ΕΚΚΡΕΜΕΙΣ- ΑΔΑ\ΥΠ. ΕΞΩΤΕΡΙΚΩΝ\ΟΡΙΣΤΙΚΑ ΑΠΟΤΕΛΕΣΜΑΤΑ ΓΙΑ ΑΝΑΡΤΗΣΗ\"/>
    </mc:Choice>
  </mc:AlternateContent>
  <bookViews>
    <workbookView xWindow="0" yWindow="0" windowWidth="23040" windowHeight="10455"/>
  </bookViews>
  <sheets>
    <sheet name="ΠΡΟΣΩΡΙΝΑ- ΦΘΙΝΟΥΣΑ" sheetId="3" r:id="rId1"/>
  </sheets>
  <definedNames>
    <definedName name="_xlnm.Print_Area" localSheetId="0">'ΠΡΟΣΩΡΙΝΑ- ΦΘΙΝΟΥΣΑ'!$A$2:$J$11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M4" i="3" l="1"/>
  <c r="BN4" i="3" s="1"/>
  <c r="BK4" i="3"/>
  <c r="BL4" i="3"/>
  <c r="BM3" i="3"/>
  <c r="BN3" i="3" s="1"/>
  <c r="AR3" i="3"/>
  <c r="BK3" i="3"/>
  <c r="BL3" i="3"/>
  <c r="AR4" i="3"/>
  <c r="AV3" i="3"/>
  <c r="AW3" i="3" s="1"/>
  <c r="AO4" i="3"/>
  <c r="BJ4" i="3"/>
  <c r="AW4" i="3"/>
  <c r="AK4" i="3"/>
  <c r="AM4" i="3"/>
  <c r="AP4" i="3" s="1"/>
  <c r="AH4" i="3"/>
  <c r="AI4" i="3" s="1"/>
  <c r="AA4" i="3"/>
  <c r="AC4" i="3"/>
  <c r="AE4" i="3"/>
  <c r="Y4" i="3"/>
  <c r="P4" i="3"/>
  <c r="R4" i="3"/>
  <c r="T4" i="3"/>
  <c r="V4" i="3"/>
  <c r="N4" i="3"/>
  <c r="L4" i="3"/>
  <c r="AO3" i="3"/>
  <c r="AK3" i="3"/>
  <c r="AM3" i="3"/>
  <c r="AH3" i="3"/>
  <c r="AI3" i="3"/>
  <c r="AA3" i="3"/>
  <c r="AF3" i="3" s="1"/>
  <c r="AC3" i="3"/>
  <c r="AE3" i="3"/>
  <c r="Y3" i="3"/>
  <c r="P3" i="3"/>
  <c r="R3" i="3"/>
  <c r="T3" i="3"/>
  <c r="V3" i="3"/>
  <c r="N3" i="3"/>
  <c r="L3" i="3"/>
  <c r="AP3" i="3" l="1"/>
  <c r="AF4" i="3"/>
  <c r="W4" i="3"/>
  <c r="BD3" i="3"/>
  <c r="AS4" i="3"/>
  <c r="AT4" i="3" s="1"/>
  <c r="AS3" i="3"/>
  <c r="AT3" i="3" s="1"/>
  <c r="W3" i="3"/>
  <c r="BD4" i="3"/>
  <c r="BE4" i="3"/>
  <c r="BE3" i="3"/>
  <c r="D3" i="3" l="1"/>
  <c r="F3" i="3" s="1"/>
  <c r="D4" i="3"/>
  <c r="F4" i="3" s="1"/>
  <c r="AZ4" i="3"/>
  <c r="BA4" i="3" s="1"/>
  <c r="AZ3" i="3"/>
  <c r="BA3" i="3" s="1"/>
  <c r="BO3" i="3" s="1"/>
  <c r="G3" i="3" s="1"/>
  <c r="H3" i="3" s="1"/>
  <c r="I3" i="3" s="1"/>
  <c r="E3" i="3" l="1"/>
  <c r="E4" i="3"/>
  <c r="J3" i="3"/>
  <c r="BO4" i="3"/>
  <c r="G4" i="3" s="1"/>
  <c r="H4" i="3" s="1"/>
  <c r="I4" i="3" s="1"/>
  <c r="J4" i="3" s="1"/>
</calcChain>
</file>

<file path=xl/sharedStrings.xml><?xml version="1.0" encoding="utf-8"?>
<sst xmlns="http://schemas.openxmlformats.org/spreadsheetml/2006/main" count="53" uniqueCount="53">
  <si>
    <t>Α/Α</t>
  </si>
  <si>
    <t>ΒΑΘΜΟΛΟΓΙΑ Α΄</t>
  </si>
  <si>
    <t>ΒΑΘΜΟΛΟΓΙΑ Β</t>
  </si>
  <si>
    <t>ΣΥΝΟΛΙΚΗ ΒΑΘΜΟΛΟΓΙΑ 
Α΄ΚΑΙ Β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</si>
  <si>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</si>
  <si>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</si>
  <si>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</si>
  <si>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</si>
  <si>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ΑΠΟΦΟΙΤΗΣΗ ΑΠΌ ΕΣΔΔΑ</t>
  </si>
  <si>
    <t>ΓΝΩΣΗ ΞΕΝΗΣ ΓΛΩΣΣΑΣ ΑΡΙΣΤΗ</t>
  </si>
  <si>
    <t>ΓΝΩΣΗ ΞΕΝΗΣ ΓΛΩΣΣΑΣ ΠΟΛΎ ΚΑΛΗ</t>
  </si>
  <si>
    <t>ΓΝΩΣΗ ΞΕΝΗΣ ΓΛΩΣΣΑΣ ΚΑΛΗ</t>
  </si>
  <si>
    <t>ΜΑΧ ΑΠΌ ΞΕΝΗ ΓΛΩΣΣΑ</t>
  </si>
  <si>
    <t>ΠΙΣΤΟΠΟΙΗΜΕΝΗ ΕΠΙΜΟΡΦΩΣΗ</t>
  </si>
  <si>
    <t>MAX ΑΠΌ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</si>
  <si>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</si>
  <si>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</si>
  <si>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</si>
  <si>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</si>
  <si>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</si>
  <si>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ΜΑΧ ΑΠΌ ΠΜΣ</t>
  </si>
  <si>
    <t>ΠΡΩΤΟ ΜΗ ΣΥΝΑΦΕΣ ΠΜΣ</t>
  </si>
  <si>
    <t>ΜΗ ΣΥΝΑΦΕΣ ΔΙΔΑΚΤΟΡΙΚΟ ΔΙΠΛΩΜΑ</t>
  </si>
  <si>
    <t>ΛΟΙΠΑ ΔΙΔΑΚΤΟΡΙΚΑ ΔΙΠΛΩΜΑΤΑ</t>
  </si>
  <si>
    <t>ΜΑΧ ΑΠΌ ΔΙΔΑΚΤΟΡΙΚΑ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</si>
  <si>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</si>
  <si>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</si>
  <si>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</si>
  <si>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</si>
  <si>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</si>
  <si>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</si>
  <si>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</si>
  <si>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</si>
  <si>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</si>
  <si>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</si>
  <si>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</si>
  <si>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</si>
  <si>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</si>
  <si>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</si>
  <si>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</si>
  <si>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</si>
  <si>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</si>
  <si>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</si>
  <si>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</si>
  <si>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</si>
  <si>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</si>
  <si>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</si>
  <si>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</si>
  <si>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ΓΕΩΡΓΙΟΣ</t>
  </si>
  <si>
    <t>ΓΕΩΡΓΙΟΥ</t>
  </si>
  <si>
    <t>ΚΑΠΙΤΣΙΝΑ</t>
  </si>
  <si>
    <t>ΕΥΘΑΛΙΑ</t>
  </si>
  <si>
    <t xml:space="preserve"> ΦΘΙΝΟΥΣΑ ΚΑΤΑΤΑΞΗ ΥΠΟΨΗΦΙΩΝ ΓΙΑ ΤΗΝ ΘΕΣΗ ΠΡΟΙΣΤΑΜΕΝΟΥΜ ΤΗΣ ΣΤ -Β' ΓΕΝΙΚΗΣ ΔΙΕΥΘΥΝΣΗΣ ΟΙΚΟΝΟΜΙΚΩΝ ΥΠΗΡΕΣΙΩΝ  ΤΟΥ ΥΠΟΥΡΓΕΙΟΥ ΕΞΩΤΕΡΙΚΩΝ 
της αριθ.Π23ΣΤ-Β΄- 54696/9-2-2022 , (ΑΔΑ 65ΧΛΕ-ΔΟΧ) προκήρυξης πλήρωσης οριζόντιας θέσης ευθύνης επιπέδου Γενικής Διεύθυνσης του Υπουργείου Εξωτερικών κατ΄εφαρμογή των διατάξεων των άρθρων 84-86 του Υ.Κ. όπως ισχύει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</si>
</sst>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;[Red]0.000"/>
  </numFmts>
  <fonts count="6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sz val="11"/>
      <name val="Arial Narrow"/>
      <family val="2"/>
      <charset val="161"/>
    </font>
    <font>
      <sz val="11"/>
      <color rgb="FFFF0000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164" fontId="1" fillId="2" borderId="1" xfId="0" applyNumberFormat="1" applyFont="1" applyFill="1" applyBorder="1"/>
    <xf numFmtId="165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2" borderId="0" xfId="0" applyFont="1" applyFill="1"/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165" fontId="1" fillId="2" borderId="1" xfId="0" applyNumberFormat="1" applyFont="1" applyFill="1" applyBorder="1" applyAlignment="1">
      <alignment horizontal="center"/>
    </xf>
    <xf numFmtId="0" fontId="2" fillId="2" borderId="2" xfId="0" applyFont="1" applyFill="1" applyBorder="1"/>
    <xf numFmtId="0" fontId="2" fillId="2" borderId="1" xfId="0" applyFont="1" applyFill="1" applyBorder="1" applyAlignment="1">
      <alignment horizontal="left"/>
    </xf>
    <xf numFmtId="0" fontId="3" fillId="2" borderId="1" xfId="0" applyFont="1" applyFill="1" applyBorder="1"/>
    <xf numFmtId="0" fontId="3" fillId="2" borderId="0" xfId="0" applyFont="1" applyFill="1"/>
    <xf numFmtId="0" fontId="4" fillId="2" borderId="1" xfId="0" applyFont="1" applyFill="1" applyBorder="1"/>
    <xf numFmtId="0" fontId="4" fillId="2" borderId="0" xfId="0" applyFont="1" applyFill="1"/>
    <xf numFmtId="0" fontId="2" fillId="2" borderId="4" xfId="0" applyFont="1" applyFill="1" applyBorder="1"/>
    <xf numFmtId="0" fontId="0" fillId="2" borderId="1" xfId="0" applyFill="1" applyBorder="1"/>
    <xf numFmtId="0" fontId="0" fillId="2" borderId="0" xfId="0" applyFill="1"/>
    <xf numFmtId="0" fontId="2" fillId="2" borderId="3" xfId="0" applyFont="1" applyFill="1" applyBorder="1"/>
    <xf numFmtId="0" fontId="1" fillId="2" borderId="5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34"/>
  <sheetViews>
    <sheetView tabSelected="1" zoomScaleNormal="100" workbookViewId="0">
      <pane ySplit="2" topLeftCell="A3" activePane="bottomLeft" state="frozen"/>
      <selection pane="bottomLeft" activeCell="I10" sqref="I10"/>
    </sheetView>
  </sheetViews>
  <sheetFormatPr defaultRowHeight="15" x14ac:dyDescent="0.25"/>
  <cols>
    <col min="1" max="1" width="9.140625" style="21"/>
    <col min="2" max="2" width="22.140625" style="21" bestFit="1" customWidth="1"/>
    <col min="3" max="3" width="15" style="21" customWidth="1"/>
    <col min="4" max="6" width="9.140625" style="21" customWidth="1"/>
    <col min="7" max="7" width="7.85546875" style="21" customWidth="1"/>
    <col min="8" max="8" width="8.5703125" style="21" customWidth="1"/>
    <col min="9" max="9" width="9.140625" style="21" customWidth="1"/>
    <col min="10" max="10" width="13.7109375" style="21" customWidth="1"/>
    <col min="11" max="11" width="8.85546875" style="21"/>
    <col min="12" max="12" width="9.140625" style="21" customWidth="1"/>
    <col min="13" max="13" width="8.85546875" style="21"/>
    <col min="14" max="14" width="9.140625" style="21" customWidth="1"/>
    <col min="15" max="15" width="8.85546875" style="21"/>
    <col min="16" max="16" width="7.42578125" style="21" customWidth="1"/>
    <col min="17" max="17" width="6.85546875" style="21" customWidth="1"/>
    <col min="18" max="18" width="8.42578125" style="21" customWidth="1"/>
    <col min="19" max="19" width="7.85546875" style="21" customWidth="1"/>
    <col min="20" max="20" width="8.7109375" style="21" customWidth="1"/>
    <col min="21" max="21" width="8.140625" style="21" customWidth="1"/>
    <col min="22" max="22" width="7.7109375" style="21" customWidth="1"/>
    <col min="23" max="23" width="9.140625" style="21" customWidth="1"/>
    <col min="24" max="24" width="8.85546875" style="21"/>
    <col min="25" max="25" width="9.140625" style="21" customWidth="1"/>
    <col min="26" max="26" width="8.85546875" style="21"/>
    <col min="27" max="27" width="9.140625" style="21" customWidth="1"/>
    <col min="28" max="28" width="8.85546875" style="21"/>
    <col min="29" max="29" width="9.140625" style="21" customWidth="1"/>
    <col min="30" max="30" width="7.42578125" style="21" customWidth="1"/>
    <col min="31" max="31" width="6.28515625" style="21" customWidth="1"/>
    <col min="32" max="32" width="9.140625" style="21" customWidth="1"/>
    <col min="33" max="33" width="8.85546875" style="21"/>
    <col min="34" max="35" width="9.140625" style="21" customWidth="1"/>
    <col min="36" max="36" width="8.85546875" style="21"/>
    <col min="37" max="37" width="9.140625" style="21" customWidth="1"/>
    <col min="38" max="38" width="8.85546875" style="21"/>
    <col min="39" max="39" width="9.140625" style="21" customWidth="1"/>
    <col min="40" max="40" width="8.85546875" style="21"/>
    <col min="41" max="42" width="9.140625" style="21" customWidth="1"/>
    <col min="43" max="44" width="12.140625" style="21" customWidth="1"/>
    <col min="45" max="45" width="15.140625" style="21" bestFit="1" customWidth="1"/>
    <col min="46" max="46" width="11.140625" style="21" customWidth="1"/>
    <col min="47" max="48" width="9.140625" style="21" customWidth="1"/>
    <col min="49" max="49" width="13.7109375" style="21" customWidth="1"/>
    <col min="50" max="50" width="10.28515625" style="21" bestFit="1" customWidth="1"/>
    <col min="51" max="51" width="11.42578125" style="21" bestFit="1" customWidth="1"/>
    <col min="52" max="53" width="11.42578125" style="21" customWidth="1"/>
    <col min="54" max="54" width="12.28515625" style="21" customWidth="1"/>
    <col min="55" max="55" width="14" style="21" customWidth="1"/>
    <col min="56" max="57" width="9.28515625" style="21" customWidth="1"/>
    <col min="58" max="58" width="11.5703125" style="21" bestFit="1" customWidth="1"/>
    <col min="59" max="59" width="14.42578125" style="21" customWidth="1"/>
    <col min="60" max="60" width="13.85546875" style="21" hidden="1" customWidth="1"/>
    <col min="61" max="61" width="17" style="21" hidden="1" customWidth="1"/>
    <col min="62" max="62" width="20.85546875" style="21" hidden="1" customWidth="1"/>
    <col min="63" max="64" width="10.85546875" style="21" customWidth="1"/>
    <col min="65" max="65" width="16.28515625" style="21" customWidth="1"/>
    <col min="66" max="66" width="10.5703125" style="21" customWidth="1"/>
    <col min="67" max="67" width="20.85546875" style="21" customWidth="1"/>
    <col min="68" max="68" width="17.7109375" style="21" customWidth="1"/>
    <col min="69" max="16384" width="9.140625" style="21"/>
  </cols>
  <sheetData>
    <row r="1" spans="1:68" ht="50.25" customHeight="1" x14ac:dyDescent="0.25">
      <c r="A1" s="27" t="s">
        <v>52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</row>
    <row r="2" spans="1:68" s="9" customFormat="1" ht="82.5" customHeight="1" x14ac:dyDescent="0.3">
      <c r="A2" s="1" t="s">
        <v>0</v>
      </c>
      <c r="B2" s="2" t="s">
        <v>16</v>
      </c>
      <c r="C2" s="2" t="s">
        <v>17</v>
      </c>
      <c r="D2" s="2" t="s">
        <v>1</v>
      </c>
      <c r="E2" s="2"/>
      <c r="F2" s="2"/>
      <c r="G2" s="2" t="s">
        <v>2</v>
      </c>
      <c r="H2" s="2"/>
      <c r="I2" s="3"/>
      <c r="J2" s="4" t="s">
        <v>3</v>
      </c>
      <c r="K2" s="23" t="s">
        <v>4</v>
      </c>
      <c r="L2" s="24"/>
      <c r="M2" s="23" t="s">
        <v>5</v>
      </c>
      <c r="N2" s="24"/>
      <c r="O2" s="23" t="s">
        <v>7</v>
      </c>
      <c r="P2" s="24"/>
      <c r="Q2" s="23" t="s">
        <v>21</v>
      </c>
      <c r="R2" s="24"/>
      <c r="S2" s="23" t="s">
        <v>18</v>
      </c>
      <c r="T2" s="24"/>
      <c r="U2" s="23" t="s">
        <v>19</v>
      </c>
      <c r="V2" s="24"/>
      <c r="W2" s="5" t="s">
        <v>20</v>
      </c>
      <c r="X2" s="23" t="s">
        <v>8</v>
      </c>
      <c r="Y2" s="24"/>
      <c r="Z2" s="23" t="s">
        <v>6</v>
      </c>
      <c r="AA2" s="24"/>
      <c r="AB2" s="23" t="s">
        <v>22</v>
      </c>
      <c r="AC2" s="24"/>
      <c r="AD2" s="23" t="s">
        <v>23</v>
      </c>
      <c r="AE2" s="24"/>
      <c r="AF2" s="5" t="s">
        <v>24</v>
      </c>
      <c r="AG2" s="25" t="s">
        <v>13</v>
      </c>
      <c r="AH2" s="26"/>
      <c r="AI2" s="6" t="s">
        <v>14</v>
      </c>
      <c r="AJ2" s="25" t="s">
        <v>9</v>
      </c>
      <c r="AK2" s="26"/>
      <c r="AL2" s="25" t="s">
        <v>10</v>
      </c>
      <c r="AM2" s="26"/>
      <c r="AN2" s="25" t="s">
        <v>11</v>
      </c>
      <c r="AO2" s="26"/>
      <c r="AP2" s="6" t="s">
        <v>12</v>
      </c>
      <c r="AQ2" s="6" t="s">
        <v>25</v>
      </c>
      <c r="AR2" s="6" t="s">
        <v>37</v>
      </c>
      <c r="AS2" s="6" t="s">
        <v>41</v>
      </c>
      <c r="AT2" s="7" t="s">
        <v>36</v>
      </c>
      <c r="AU2" s="23" t="s">
        <v>26</v>
      </c>
      <c r="AV2" s="24"/>
      <c r="AW2" s="5" t="s">
        <v>15</v>
      </c>
      <c r="AX2" s="5" t="s">
        <v>27</v>
      </c>
      <c r="AY2" s="5" t="s">
        <v>28</v>
      </c>
      <c r="AZ2" s="5" t="s">
        <v>42</v>
      </c>
      <c r="BA2" s="5" t="s">
        <v>43</v>
      </c>
      <c r="BB2" s="5" t="s">
        <v>29</v>
      </c>
      <c r="BC2" s="5" t="s">
        <v>30</v>
      </c>
      <c r="BD2" s="5" t="s">
        <v>44</v>
      </c>
      <c r="BE2" s="5" t="s">
        <v>45</v>
      </c>
      <c r="BF2" s="5" t="s">
        <v>31</v>
      </c>
      <c r="BG2" s="5" t="s">
        <v>32</v>
      </c>
      <c r="BH2" s="5" t="s">
        <v>33</v>
      </c>
      <c r="BI2" s="5" t="s">
        <v>34</v>
      </c>
      <c r="BJ2" s="5" t="s">
        <v>35</v>
      </c>
      <c r="BK2" s="5" t="s">
        <v>46</v>
      </c>
      <c r="BL2" s="5" t="s">
        <v>47</v>
      </c>
      <c r="BM2" s="5" t="s">
        <v>38</v>
      </c>
      <c r="BN2" s="5" t="s">
        <v>39</v>
      </c>
      <c r="BO2" s="5" t="s">
        <v>40</v>
      </c>
      <c r="BP2" s="8"/>
    </row>
    <row r="3" spans="1:68" s="9" customFormat="1" ht="16.5" x14ac:dyDescent="0.3">
      <c r="A3" s="10">
        <v>1</v>
      </c>
      <c r="B3" s="8" t="s">
        <v>49</v>
      </c>
      <c r="C3" s="8" t="s">
        <v>48</v>
      </c>
      <c r="D3" s="8">
        <f t="shared" ref="D3:D4" si="0">IF((L3+N3+W3+Y3+AF3+AI3+AP3)&gt;1000,1000,L3+N3+W3+Y3+AF3+AI3+AP3)</f>
        <v>720</v>
      </c>
      <c r="E3" s="8">
        <f t="shared" ref="E3:E4" si="1">IF(D3&gt;1000,1000,D3)</f>
        <v>720</v>
      </c>
      <c r="F3" s="8">
        <f t="shared" ref="F3:F4" si="2">D3*33%</f>
        <v>237.60000000000002</v>
      </c>
      <c r="G3" s="8">
        <f t="shared" ref="G3:G4" si="3">AT3+AV3+BO3</f>
        <v>687.5</v>
      </c>
      <c r="H3" s="8">
        <f t="shared" ref="H3:H4" si="4">IF(G3&gt;1000,1000,G3)</f>
        <v>687.5</v>
      </c>
      <c r="I3" s="11">
        <f t="shared" ref="I3:I4" si="5">H3*33%</f>
        <v>226.875</v>
      </c>
      <c r="J3" s="12">
        <f t="shared" ref="J3" si="6">F3+I3</f>
        <v>464.47500000000002</v>
      </c>
      <c r="K3" s="13">
        <v>1</v>
      </c>
      <c r="L3" s="8">
        <f t="shared" ref="L3" si="7">K3*100</f>
        <v>100</v>
      </c>
      <c r="M3" s="8"/>
      <c r="N3" s="8">
        <f t="shared" ref="N3" si="8">M3*30</f>
        <v>0</v>
      </c>
      <c r="O3" s="8">
        <v>1</v>
      </c>
      <c r="P3" s="8">
        <f t="shared" ref="P3:P4" si="9">O3*200</f>
        <v>200</v>
      </c>
      <c r="Q3" s="8"/>
      <c r="R3" s="8">
        <f>Q3*70</f>
        <v>0</v>
      </c>
      <c r="S3" s="8"/>
      <c r="T3" s="8">
        <f>S3*150</f>
        <v>0</v>
      </c>
      <c r="U3" s="8"/>
      <c r="V3" s="8">
        <f>IF(U3&gt;0,50,U3)</f>
        <v>0</v>
      </c>
      <c r="W3" s="8">
        <f>IF((P3+R3+T3+V3)&gt;250,250,P3+R3+T3+V3)</f>
        <v>200</v>
      </c>
      <c r="X3" s="8"/>
      <c r="Y3" s="8">
        <f>X3*275</f>
        <v>0</v>
      </c>
      <c r="Z3" s="8">
        <v>1</v>
      </c>
      <c r="AA3" s="8">
        <f>Z3*350</f>
        <v>350</v>
      </c>
      <c r="AB3" s="8"/>
      <c r="AC3" s="8">
        <f>AB3*100</f>
        <v>0</v>
      </c>
      <c r="AD3" s="8"/>
      <c r="AE3" s="8">
        <f>IF(AD3&gt;0,70,AD3)</f>
        <v>0</v>
      </c>
      <c r="AF3" s="8">
        <f>IF((AA3+AC3+AE3)&gt;420,420,AA3+AC3+AE3)</f>
        <v>350</v>
      </c>
      <c r="AG3" s="8">
        <v>4</v>
      </c>
      <c r="AH3" s="8">
        <f>AG3*5</f>
        <v>20</v>
      </c>
      <c r="AI3" s="8">
        <f>IF(AH3&gt;20,20,AH3)</f>
        <v>20</v>
      </c>
      <c r="AJ3" s="8">
        <v>1</v>
      </c>
      <c r="AK3" s="8">
        <f>AJ3*50</f>
        <v>50</v>
      </c>
      <c r="AL3" s="8"/>
      <c r="AM3" s="8">
        <f t="shared" ref="AM3:AM4" si="10">AL3*30</f>
        <v>0</v>
      </c>
      <c r="AN3" s="8"/>
      <c r="AO3" s="8">
        <f t="shared" ref="AO3:AO4" si="11">AN3*10</f>
        <v>0</v>
      </c>
      <c r="AP3" s="8">
        <f t="shared" ref="AP3:AP4" si="12">IF((AK3+AM3+AO3)&gt;100,100,AK3+AM3+AO3)</f>
        <v>50</v>
      </c>
      <c r="AQ3" s="8">
        <v>329</v>
      </c>
      <c r="AR3" s="8">
        <f>IF(AQ3&gt;396,396,AQ3)</f>
        <v>329</v>
      </c>
      <c r="AS3" s="8">
        <f t="shared" ref="AS3:AS4" si="13">AR3-BN3</f>
        <v>285</v>
      </c>
      <c r="AT3" s="8">
        <f>AS3*1.5</f>
        <v>427.5</v>
      </c>
      <c r="AU3" s="8">
        <v>18</v>
      </c>
      <c r="AV3" s="8">
        <f>AU3*1</f>
        <v>18</v>
      </c>
      <c r="AW3" s="8">
        <f>IF(AV3&gt;84,84,AV3)</f>
        <v>18</v>
      </c>
      <c r="AX3" s="8"/>
      <c r="AY3" s="8"/>
      <c r="AZ3" s="8">
        <f>IF(BK3+BL3+BD3+BE3+AX3&lt;120,AX3,120-BK3-BL3-BD3-BE3)</f>
        <v>0</v>
      </c>
      <c r="BA3" s="8">
        <f>IF(BK3+BL3+BD3+BE3+AZ3+AY3&lt;120,AY3,120-BK3-BL3-BD3-BE3-AZ3)</f>
        <v>0</v>
      </c>
      <c r="BB3" s="8"/>
      <c r="BC3" s="8"/>
      <c r="BD3" s="8">
        <f>IF(BK3+BL3+BB3&lt;120,BB3,120-BK3-BL3)</f>
        <v>0</v>
      </c>
      <c r="BE3" s="8">
        <f>IF(BK3+BL3+BB3+BC3&lt;120,BC3,120-BK3-BL3-BD3)</f>
        <v>0</v>
      </c>
      <c r="BF3" s="8">
        <v>44</v>
      </c>
      <c r="BG3" s="8"/>
      <c r="BH3" s="8"/>
      <c r="BI3" s="8"/>
      <c r="BJ3" s="8"/>
      <c r="BK3" s="8">
        <f>IF(BF3&lt;120,BF3,120)</f>
        <v>44</v>
      </c>
      <c r="BL3" s="8">
        <f>IF(BF3+BG3&lt;120,BG3,120-BF3-BG3)</f>
        <v>0</v>
      </c>
      <c r="BM3" s="8">
        <f>AX3+AY3+BB3+BC3+BF3+BG3</f>
        <v>44</v>
      </c>
      <c r="BN3" s="8">
        <f>IF(BM3&gt;120,120,BM3)</f>
        <v>44</v>
      </c>
      <c r="BO3" s="8">
        <f>IF(AY3+BC3+BG3&lt;BM3/2,(BK3+BL3)*5.5+(BD3+BE3)*4+(AZ3+BA3)*3,BK3*5.5+BL3*5.5*0.85+BD3*4+BE3*4*0.85+AZ3*3+BA3*3*0.85)</f>
        <v>242</v>
      </c>
      <c r="BP3" s="8"/>
    </row>
    <row r="4" spans="1:68" s="9" customFormat="1" ht="16.5" x14ac:dyDescent="0.3">
      <c r="A4" s="10">
        <v>2</v>
      </c>
      <c r="B4" s="14" t="s">
        <v>50</v>
      </c>
      <c r="C4" s="14" t="s">
        <v>51</v>
      </c>
      <c r="D4" s="8">
        <f t="shared" si="0"/>
        <v>665</v>
      </c>
      <c r="E4" s="8">
        <f t="shared" si="1"/>
        <v>665</v>
      </c>
      <c r="F4" s="8">
        <f t="shared" si="2"/>
        <v>219.45000000000002</v>
      </c>
      <c r="G4" s="8">
        <f t="shared" si="3"/>
        <v>446.5</v>
      </c>
      <c r="H4" s="8">
        <f t="shared" si="4"/>
        <v>446.5</v>
      </c>
      <c r="I4" s="11">
        <f t="shared" si="5"/>
        <v>147.345</v>
      </c>
      <c r="J4" s="12">
        <f t="shared" ref="J4" si="14">F4+I4</f>
        <v>366.79500000000002</v>
      </c>
      <c r="K4" s="13">
        <v>1</v>
      </c>
      <c r="L4" s="8">
        <f t="shared" ref="L4" si="15">K4*100</f>
        <v>100</v>
      </c>
      <c r="M4" s="8"/>
      <c r="N4" s="8">
        <f t="shared" ref="N4" si="16">M4*30</f>
        <v>0</v>
      </c>
      <c r="O4" s="8">
        <v>1</v>
      </c>
      <c r="P4" s="8">
        <f t="shared" si="9"/>
        <v>200</v>
      </c>
      <c r="Q4" s="8"/>
      <c r="R4" s="8">
        <f t="shared" ref="R4" si="17">Q4*70</f>
        <v>0</v>
      </c>
      <c r="S4" s="8"/>
      <c r="T4" s="8">
        <f t="shared" ref="T4" si="18">S4*150</f>
        <v>0</v>
      </c>
      <c r="U4" s="8"/>
      <c r="V4" s="8">
        <f t="shared" ref="V4" si="19">IF(U4&gt;0,50,U4)</f>
        <v>0</v>
      </c>
      <c r="W4" s="8">
        <f t="shared" ref="W4" si="20">IF((P4+R4+T4+V4)&gt;250,250,P4+R4+T4+V4)</f>
        <v>200</v>
      </c>
      <c r="X4" s="8">
        <v>1</v>
      </c>
      <c r="Y4" s="8">
        <f t="shared" ref="Y4" si="21">X4*275</f>
        <v>275</v>
      </c>
      <c r="Z4" s="8"/>
      <c r="AA4" s="8">
        <f t="shared" ref="AA4" si="22">Z4*350</f>
        <v>0</v>
      </c>
      <c r="AB4" s="8"/>
      <c r="AC4" s="8">
        <f t="shared" ref="AC4" si="23">AB4*100</f>
        <v>0</v>
      </c>
      <c r="AD4" s="8"/>
      <c r="AE4" s="8">
        <f t="shared" ref="AE4" si="24">IF(AD4&gt;0,70,AD4)</f>
        <v>0</v>
      </c>
      <c r="AF4" s="8">
        <f t="shared" ref="AF4" si="25">IF((AA4+AC4+AE4)&gt;420,420,AA4+AC4+AE4)</f>
        <v>0</v>
      </c>
      <c r="AG4" s="8">
        <v>2</v>
      </c>
      <c r="AH4" s="8">
        <f t="shared" ref="AH4" si="26">AG4*5</f>
        <v>10</v>
      </c>
      <c r="AI4" s="8">
        <f t="shared" ref="AI4" si="27">IF(AH4&gt;20,20,AH4)</f>
        <v>10</v>
      </c>
      <c r="AJ4" s="8">
        <v>1</v>
      </c>
      <c r="AK4" s="8">
        <f t="shared" ref="AK4" si="28">AJ4*50</f>
        <v>50</v>
      </c>
      <c r="AL4" s="8">
        <v>1</v>
      </c>
      <c r="AM4" s="8">
        <f t="shared" si="10"/>
        <v>30</v>
      </c>
      <c r="AN4" s="8"/>
      <c r="AO4" s="8">
        <f t="shared" si="11"/>
        <v>0</v>
      </c>
      <c r="AP4" s="8">
        <f t="shared" si="12"/>
        <v>80</v>
      </c>
      <c r="AQ4" s="8">
        <v>231</v>
      </c>
      <c r="AR4" s="8">
        <f t="shared" ref="AR4" si="29">IF(AQ4&gt;396,396,AQ4)</f>
        <v>231</v>
      </c>
      <c r="AS4" s="8">
        <f t="shared" si="13"/>
        <v>206</v>
      </c>
      <c r="AT4" s="8">
        <f t="shared" ref="AT4" si="30">AS4*1.5</f>
        <v>309</v>
      </c>
      <c r="AU4" s="8">
        <v>66</v>
      </c>
      <c r="AV4" s="8">
        <v>0</v>
      </c>
      <c r="AW4" s="8">
        <f t="shared" ref="AW4" si="31">IF(AV4&gt;84,84,AV4)</f>
        <v>0</v>
      </c>
      <c r="AX4" s="8"/>
      <c r="AY4" s="8"/>
      <c r="AZ4" s="8">
        <f t="shared" ref="AZ4" si="32">IF(BK4+BL4+BD4+BE4+AX4&lt;120,AX4,120-BK4-BL4-BD4-BE4)</f>
        <v>0</v>
      </c>
      <c r="BA4" s="8">
        <f t="shared" ref="BA4" si="33">IF(BK4+BL4+BD4+BE4+AZ4+AY4&lt;120,AY4,120-BK4-BL4-BD4-BE4-AZ4)</f>
        <v>0</v>
      </c>
      <c r="BB4" s="8"/>
      <c r="BC4" s="8"/>
      <c r="BD4" s="8">
        <f t="shared" ref="BD4" si="34">IF(BK4+BL4+BB4&lt;120,BB4,120-BK4-BL4)</f>
        <v>0</v>
      </c>
      <c r="BE4" s="8">
        <f t="shared" ref="BE4" si="35">IF(BK4+BL4+BB4+BC4&lt;120,BC4,120-BK4-BL4-BD4)</f>
        <v>0</v>
      </c>
      <c r="BF4" s="8">
        <v>25</v>
      </c>
      <c r="BG4" s="8"/>
      <c r="BH4" s="8">
        <v>0</v>
      </c>
      <c r="BI4" s="8">
        <v>0</v>
      </c>
      <c r="BJ4" s="8" t="e">
        <f>#REF!+#REF!</f>
        <v>#REF!</v>
      </c>
      <c r="BK4" s="8">
        <f t="shared" ref="BK4" si="36">IF(BF4&lt;120,BF4,120)</f>
        <v>25</v>
      </c>
      <c r="BL4" s="8">
        <f t="shared" ref="BL4" si="37">IF(BF4+BG4&lt;120,BG4,120-BF4-BG4)</f>
        <v>0</v>
      </c>
      <c r="BM4" s="8">
        <f t="shared" ref="BM4" si="38">AX4+AY4+BB4+BC4+BF4+BG4</f>
        <v>25</v>
      </c>
      <c r="BN4" s="8">
        <f t="shared" ref="BN4" si="39">IF(BM4&gt;120,120,BM4)</f>
        <v>25</v>
      </c>
      <c r="BO4" s="8">
        <f t="shared" ref="BO4" si="40">IF(AY4+BC4+BG4&lt;BM4/2,(BK4+BL4)*5.5+(BD4+BE4)*4+(AZ4+BA4)*3,BK4*5.5+BL4*5.5*0.85+BD4*4+BE4*4*0.85+AZ4*3+BA4*3*0.85)</f>
        <v>137.5</v>
      </c>
      <c r="BP4" s="8"/>
    </row>
    <row r="5" spans="1:68" s="9" customFormat="1" ht="16.5" x14ac:dyDescent="0.3">
      <c r="A5" s="10"/>
      <c r="B5" s="8"/>
      <c r="C5" s="8"/>
      <c r="D5" s="8"/>
      <c r="E5" s="8"/>
      <c r="F5" s="8"/>
      <c r="G5" s="8"/>
      <c r="H5" s="8"/>
      <c r="I5" s="11"/>
      <c r="J5" s="12"/>
      <c r="K5" s="13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</row>
    <row r="6" spans="1:68" s="9" customFormat="1" ht="16.5" x14ac:dyDescent="0.3">
      <c r="A6" s="10"/>
      <c r="B6" s="14"/>
      <c r="C6" s="14"/>
      <c r="D6" s="8"/>
      <c r="E6" s="8"/>
      <c r="F6" s="8"/>
      <c r="G6" s="8"/>
      <c r="H6" s="8"/>
      <c r="I6" s="11"/>
      <c r="J6" s="12"/>
      <c r="K6" s="13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</row>
    <row r="7" spans="1:68" s="9" customFormat="1" ht="16.5" x14ac:dyDescent="0.3">
      <c r="A7" s="10"/>
      <c r="B7" s="8"/>
      <c r="C7" s="8"/>
      <c r="D7" s="8"/>
      <c r="E7" s="8"/>
      <c r="F7" s="8"/>
      <c r="G7" s="8"/>
      <c r="H7" s="8"/>
      <c r="I7" s="11"/>
      <c r="J7" s="12"/>
      <c r="K7" s="13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</row>
    <row r="8" spans="1:68" s="9" customFormat="1" ht="16.5" x14ac:dyDescent="0.3">
      <c r="A8" s="10"/>
      <c r="B8" s="8"/>
      <c r="C8" s="8"/>
      <c r="D8" s="8"/>
      <c r="E8" s="8"/>
      <c r="F8" s="8"/>
      <c r="G8" s="8"/>
      <c r="H8" s="8"/>
      <c r="I8" s="11"/>
      <c r="J8" s="12"/>
      <c r="K8" s="13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</row>
    <row r="9" spans="1:68" s="9" customFormat="1" ht="16.5" x14ac:dyDescent="0.3">
      <c r="A9" s="10"/>
      <c r="B9" s="8"/>
      <c r="C9" s="8"/>
      <c r="D9" s="8"/>
      <c r="E9" s="8"/>
      <c r="F9" s="8"/>
      <c r="G9" s="8"/>
      <c r="H9" s="8"/>
      <c r="I9" s="11"/>
      <c r="J9" s="12"/>
      <c r="K9" s="13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</row>
    <row r="10" spans="1:68" s="9" customFormat="1" ht="16.5" x14ac:dyDescent="0.3">
      <c r="A10" s="10"/>
      <c r="B10" s="8"/>
      <c r="C10" s="8"/>
      <c r="D10" s="8"/>
      <c r="E10" s="8"/>
      <c r="F10" s="8"/>
      <c r="G10" s="8"/>
      <c r="H10" s="8"/>
      <c r="I10" s="11"/>
      <c r="J10" s="12"/>
      <c r="K10" s="13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</row>
    <row r="11" spans="1:68" s="9" customFormat="1" ht="16.5" x14ac:dyDescent="0.3">
      <c r="A11" s="10"/>
      <c r="B11" s="8"/>
      <c r="C11" s="8"/>
      <c r="D11" s="8"/>
      <c r="E11" s="8"/>
      <c r="F11" s="8"/>
      <c r="G11" s="8"/>
      <c r="H11" s="8"/>
      <c r="I11" s="11"/>
      <c r="J11" s="12"/>
      <c r="K11" s="13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</row>
    <row r="12" spans="1:68" s="9" customFormat="1" ht="14.25" x14ac:dyDescent="0.15">
      <c r="A12" s="10"/>
      <c r="B12" s="8"/>
      <c r="C12" s="8"/>
      <c r="D12" s="8"/>
      <c r="E12" s="8"/>
      <c r="F12" s="8"/>
      <c r="G12" s="8"/>
      <c r="H12" s="8"/>
      <c r="I12" s="11"/>
      <c r="J12" s="12"/>
      <c r="K12" s="13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</row>
    <row r="13" spans="1:68" s="9" customFormat="1" ht="14.25" x14ac:dyDescent="0.15">
      <c r="A13" s="10"/>
      <c r="B13" s="8"/>
      <c r="C13" s="8"/>
      <c r="D13" s="8"/>
      <c r="E13" s="8"/>
      <c r="F13" s="8"/>
      <c r="G13" s="8"/>
      <c r="H13" s="8"/>
      <c r="I13" s="11"/>
      <c r="J13" s="12"/>
      <c r="K13" s="13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</row>
    <row r="14" spans="1:68" s="16" customFormat="1" ht="14.25" x14ac:dyDescent="0.15">
      <c r="A14" s="10"/>
      <c r="B14" s="14"/>
      <c r="C14" s="14"/>
      <c r="D14" s="8"/>
      <c r="E14" s="8"/>
      <c r="F14" s="8"/>
      <c r="G14" s="8"/>
      <c r="H14" s="8"/>
      <c r="I14" s="11"/>
      <c r="J14" s="12"/>
      <c r="K14" s="13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15"/>
    </row>
    <row r="15" spans="1:68" s="9" customFormat="1" ht="14.25" x14ac:dyDescent="0.15">
      <c r="A15" s="10"/>
      <c r="B15" s="14"/>
      <c r="C15" s="14"/>
      <c r="D15" s="8"/>
      <c r="E15" s="8"/>
      <c r="F15" s="8"/>
      <c r="G15" s="8"/>
      <c r="H15" s="8"/>
      <c r="I15" s="11"/>
      <c r="J15" s="12"/>
      <c r="K15" s="13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</row>
    <row r="16" spans="1:68" s="9" customFormat="1" ht="14.25" x14ac:dyDescent="0.15">
      <c r="A16" s="10"/>
      <c r="B16" s="8"/>
      <c r="C16" s="8"/>
      <c r="D16" s="8"/>
      <c r="E16" s="8"/>
      <c r="F16" s="8"/>
      <c r="G16" s="8"/>
      <c r="H16" s="8"/>
      <c r="I16" s="11"/>
      <c r="J16" s="12"/>
      <c r="K16" s="13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</row>
    <row r="17" spans="1:68" s="9" customFormat="1" ht="14.25" x14ac:dyDescent="0.15">
      <c r="A17" s="10"/>
      <c r="B17" s="8"/>
      <c r="C17" s="8"/>
      <c r="D17" s="8"/>
      <c r="E17" s="8"/>
      <c r="F17" s="8"/>
      <c r="G17" s="8"/>
      <c r="H17" s="8"/>
      <c r="I17" s="11"/>
      <c r="J17" s="12"/>
      <c r="K17" s="13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</row>
    <row r="18" spans="1:68" s="9" customFormat="1" ht="14.25" x14ac:dyDescent="0.15">
      <c r="A18" s="10"/>
      <c r="B18" s="8"/>
      <c r="C18" s="8"/>
      <c r="D18" s="8"/>
      <c r="E18" s="8"/>
      <c r="F18" s="8"/>
      <c r="G18" s="8"/>
      <c r="H18" s="8"/>
      <c r="I18" s="11"/>
      <c r="J18" s="12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</row>
    <row r="19" spans="1:68" s="18" customFormat="1" ht="14.25" x14ac:dyDescent="0.15">
      <c r="A19" s="10"/>
      <c r="B19" s="14"/>
      <c r="C19" s="14"/>
      <c r="D19" s="8"/>
      <c r="E19" s="8"/>
      <c r="F19" s="8"/>
      <c r="G19" s="8"/>
      <c r="H19" s="8"/>
      <c r="I19" s="11"/>
      <c r="J19" s="12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17"/>
    </row>
    <row r="20" spans="1:68" s="18" customFormat="1" ht="14.25" x14ac:dyDescent="0.15">
      <c r="A20" s="10"/>
      <c r="B20" s="8"/>
      <c r="C20" s="8"/>
      <c r="D20" s="8"/>
      <c r="E20" s="8"/>
      <c r="F20" s="8"/>
      <c r="G20" s="8"/>
      <c r="H20" s="8"/>
      <c r="I20" s="11"/>
      <c r="J20" s="12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17"/>
    </row>
    <row r="21" spans="1:68" s="9" customFormat="1" ht="14.25" x14ac:dyDescent="0.15">
      <c r="A21" s="10"/>
      <c r="B21" s="8"/>
      <c r="C21" s="8"/>
      <c r="D21" s="8"/>
      <c r="E21" s="8"/>
      <c r="F21" s="8"/>
      <c r="G21" s="8"/>
      <c r="H21" s="8"/>
      <c r="I21" s="11"/>
      <c r="J21" s="12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</row>
    <row r="22" spans="1:68" s="9" customFormat="1" ht="14.25" x14ac:dyDescent="0.15">
      <c r="A22" s="10"/>
      <c r="B22" s="8"/>
      <c r="C22" s="8"/>
      <c r="D22" s="8"/>
      <c r="E22" s="8"/>
      <c r="F22" s="8"/>
      <c r="G22" s="8"/>
      <c r="H22" s="8"/>
      <c r="I22" s="11"/>
      <c r="J22" s="12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</row>
    <row r="23" spans="1:68" s="16" customFormat="1" ht="14.25" x14ac:dyDescent="0.15">
      <c r="A23" s="10"/>
      <c r="B23" s="8"/>
      <c r="C23" s="8"/>
      <c r="D23" s="8"/>
      <c r="E23" s="8"/>
      <c r="F23" s="8"/>
      <c r="G23" s="8"/>
      <c r="H23" s="8"/>
      <c r="I23" s="11"/>
      <c r="J23" s="12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15"/>
    </row>
    <row r="24" spans="1:68" x14ac:dyDescent="0.2">
      <c r="A24" s="10"/>
      <c r="B24" s="8"/>
      <c r="C24" s="8"/>
      <c r="D24" s="8"/>
      <c r="E24" s="8"/>
      <c r="F24" s="8"/>
      <c r="G24" s="8"/>
      <c r="H24" s="8"/>
      <c r="I24" s="11"/>
      <c r="J24" s="12"/>
      <c r="K24" s="19"/>
      <c r="L24" s="8"/>
      <c r="M24" s="19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19"/>
      <c r="AA24" s="8"/>
      <c r="AB24" s="19"/>
      <c r="AC24" s="8"/>
      <c r="AD24" s="19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20"/>
    </row>
    <row r="25" spans="1:68" x14ac:dyDescent="0.2">
      <c r="A25" s="10"/>
      <c r="B25" s="8"/>
      <c r="C25" s="8"/>
      <c r="D25" s="8"/>
      <c r="E25" s="8"/>
      <c r="F25" s="8"/>
      <c r="G25" s="8"/>
      <c r="H25" s="8"/>
      <c r="I25" s="11"/>
      <c r="J25" s="12"/>
      <c r="K25" s="19"/>
      <c r="L25" s="8"/>
      <c r="M25" s="19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19"/>
      <c r="AA25" s="8"/>
      <c r="AB25" s="19"/>
      <c r="AC25" s="8"/>
      <c r="AD25" s="19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20"/>
    </row>
    <row r="26" spans="1:68" x14ac:dyDescent="0.2">
      <c r="A26" s="10"/>
      <c r="B26" s="8"/>
      <c r="C26" s="8"/>
      <c r="D26" s="8"/>
      <c r="E26" s="8"/>
      <c r="F26" s="8"/>
      <c r="G26" s="8"/>
      <c r="H26" s="8"/>
      <c r="I26" s="11"/>
      <c r="J26" s="12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20"/>
    </row>
    <row r="27" spans="1:68" x14ac:dyDescent="0.2">
      <c r="A27" s="10"/>
      <c r="B27" s="8"/>
      <c r="C27" s="8"/>
      <c r="D27" s="8"/>
      <c r="E27" s="8"/>
      <c r="F27" s="8"/>
      <c r="G27" s="8"/>
      <c r="H27" s="8"/>
      <c r="I27" s="11"/>
      <c r="J27" s="12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20"/>
    </row>
    <row r="28" spans="1:68" x14ac:dyDescent="0.2">
      <c r="A28" s="10"/>
      <c r="B28" s="15"/>
      <c r="C28" s="8"/>
      <c r="D28" s="8"/>
      <c r="E28" s="8"/>
      <c r="F28" s="8"/>
      <c r="G28" s="8"/>
      <c r="H28" s="8"/>
      <c r="I28" s="11"/>
      <c r="J28" s="12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20"/>
    </row>
    <row r="29" spans="1:68" ht="16.5" x14ac:dyDescent="0.3">
      <c r="A29" s="10"/>
      <c r="B29" s="8"/>
      <c r="C29" s="8"/>
      <c r="D29" s="8"/>
      <c r="E29" s="8"/>
      <c r="F29" s="8"/>
      <c r="G29" s="8"/>
      <c r="H29" s="8"/>
      <c r="I29" s="11"/>
      <c r="J29" s="12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20"/>
    </row>
    <row r="30" spans="1:68" ht="16.5" x14ac:dyDescent="0.3">
      <c r="A30" s="10"/>
      <c r="B30" s="8"/>
      <c r="C30" s="8"/>
      <c r="D30" s="8"/>
      <c r="E30" s="8"/>
      <c r="F30" s="8"/>
      <c r="G30" s="8"/>
      <c r="H30" s="8"/>
      <c r="I30" s="11"/>
      <c r="J30" s="12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20"/>
    </row>
    <row r="31" spans="1:68" ht="16.5" x14ac:dyDescent="0.3">
      <c r="A31" s="10"/>
      <c r="B31" s="8"/>
      <c r="C31" s="8"/>
      <c r="D31" s="8"/>
      <c r="E31" s="8"/>
      <c r="F31" s="8"/>
      <c r="G31" s="8"/>
      <c r="H31" s="8"/>
      <c r="I31" s="11"/>
      <c r="J31" s="12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20"/>
    </row>
    <row r="32" spans="1:68" ht="16.5" x14ac:dyDescent="0.3">
      <c r="A32" s="10"/>
      <c r="B32" s="14"/>
      <c r="C32" s="14"/>
      <c r="D32" s="8"/>
      <c r="E32" s="8"/>
      <c r="F32" s="8"/>
      <c r="G32" s="8"/>
      <c r="H32" s="8"/>
      <c r="I32" s="11"/>
      <c r="J32" s="12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20"/>
    </row>
    <row r="33" spans="1:68" ht="16.5" x14ac:dyDescent="0.3">
      <c r="A33" s="10"/>
      <c r="B33" s="14"/>
      <c r="C33" s="14"/>
      <c r="D33" s="8"/>
      <c r="E33" s="8"/>
      <c r="F33" s="8"/>
      <c r="G33" s="8"/>
      <c r="H33" s="8"/>
      <c r="I33" s="11"/>
      <c r="J33" s="12"/>
      <c r="K33" s="22"/>
      <c r="L33" s="8"/>
      <c r="M33" s="22"/>
      <c r="N33" s="8"/>
      <c r="O33" s="22"/>
      <c r="P33" s="8"/>
      <c r="Q33" s="22"/>
      <c r="R33" s="8"/>
      <c r="S33" s="22"/>
      <c r="T33" s="8"/>
      <c r="U33" s="22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22"/>
      <c r="AH33" s="8"/>
      <c r="AI33" s="8"/>
      <c r="AJ33" s="22"/>
      <c r="AK33" s="8"/>
      <c r="AL33" s="22"/>
      <c r="AM33" s="8"/>
      <c r="AN33" s="22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20"/>
    </row>
    <row r="34" spans="1:68" ht="16.5" x14ac:dyDescent="0.3">
      <c r="A34" s="10"/>
      <c r="B34" s="8"/>
      <c r="C34" s="8"/>
      <c r="D34" s="8"/>
      <c r="E34" s="8"/>
      <c r="F34" s="8"/>
      <c r="G34" s="8"/>
      <c r="H34" s="8"/>
      <c r="I34" s="11"/>
      <c r="J34" s="12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20"/>
    </row>
  </sheetData>
  <mergeCells count="16">
    <mergeCell ref="A1:V1"/>
    <mergeCell ref="AL2:AM2"/>
    <mergeCell ref="AN2:AO2"/>
    <mergeCell ref="AU2:AV2"/>
    <mergeCell ref="X2:Y2"/>
    <mergeCell ref="Z2:AA2"/>
    <mergeCell ref="AB2:AC2"/>
    <mergeCell ref="AD2:AE2"/>
    <mergeCell ref="AG2:AH2"/>
    <mergeCell ref="AJ2:AK2"/>
    <mergeCell ref="U2:V2"/>
    <mergeCell ref="K2:L2"/>
    <mergeCell ref="M2:N2"/>
    <mergeCell ref="O2:P2"/>
    <mergeCell ref="Q2:R2"/>
    <mergeCell ref="S2:T2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ΠΡΟΣΩΡΙΝΑ- ΦΘΙΝΟΥΣΑ</vt:lpstr>
      <vt:lpstr>'ΠΡΟΣΩΡΙΝΑ- ΦΘΙΝΟΥΣΑ'!Print_Area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Agoritsa Lera</cp:lastModifiedBy>
  <cp:lastPrinted>2021-09-02T12:42:28Z</cp:lastPrinted>
  <dcterms:created xsi:type="dcterms:W3CDTF">2018-03-21T16:26:00Z</dcterms:created>
  <dcterms:modified xsi:type="dcterms:W3CDTF">2022-07-20T08:55:07Z</dcterms:modified>
</cp:coreProperties>
</file>