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Υπουργείο Εργασίας\Γενική Δνση Κοινωνικής Αλληλεγγύης\Για ανάρτηση - 28 Νοεμ. 2022\"/>
    </mc:Choice>
  </mc:AlternateContent>
  <xr:revisionPtr revIDLastSave="0" documentId="13_ncr:1_{AFC5F18D-D07C-47D6-8BB1-6E90038FC3A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ΦΘΙΝΟΥΣΑ ΣΕΙΡΑ" sheetId="5" r:id="rId1"/>
  </sheets>
  <definedNames>
    <definedName name="_xlnm._FilterDatabase" localSheetId="0" hidden="1">'ΦΘΙΝΟΥΣΑ ΣΕΙΡΑ'!$A$3:$BO$33</definedName>
  </definedNames>
  <calcPr calcId="191029"/>
</workbook>
</file>

<file path=xl/calcChain.xml><?xml version="1.0" encoding="utf-8"?>
<calcChain xmlns="http://schemas.openxmlformats.org/spreadsheetml/2006/main">
  <c r="BM27" i="5" l="1"/>
  <c r="BN27" i="5" s="1"/>
  <c r="BL27" i="5"/>
  <c r="BK27" i="5"/>
  <c r="AV27" i="5"/>
  <c r="AW27" i="5" s="1"/>
  <c r="AR27" i="5"/>
  <c r="AO27" i="5"/>
  <c r="AM27" i="5"/>
  <c r="AK27" i="5"/>
  <c r="AH27" i="5"/>
  <c r="AI27" i="5" s="1"/>
  <c r="AE27" i="5"/>
  <c r="AC27" i="5"/>
  <c r="AA27" i="5"/>
  <c r="Y27" i="5"/>
  <c r="V27" i="5"/>
  <c r="T27" i="5"/>
  <c r="R27" i="5"/>
  <c r="P27" i="5"/>
  <c r="N27" i="5"/>
  <c r="L27" i="5"/>
  <c r="BM22" i="5"/>
  <c r="BL22" i="5"/>
  <c r="BK22" i="5"/>
  <c r="AV22" i="5"/>
  <c r="AW22" i="5" s="1"/>
  <c r="AR22" i="5"/>
  <c r="AO22" i="5"/>
  <c r="AM22" i="5"/>
  <c r="AK22" i="5"/>
  <c r="AH22" i="5"/>
  <c r="AI22" i="5" s="1"/>
  <c r="AE22" i="5"/>
  <c r="AC22" i="5"/>
  <c r="AA22" i="5"/>
  <c r="Y22" i="5"/>
  <c r="V22" i="5"/>
  <c r="T22" i="5"/>
  <c r="R22" i="5"/>
  <c r="P22" i="5"/>
  <c r="N22" i="5"/>
  <c r="L22" i="5"/>
  <c r="BM9" i="5"/>
  <c r="BL9" i="5"/>
  <c r="BK9" i="5"/>
  <c r="AV9" i="5"/>
  <c r="AW9" i="5" s="1"/>
  <c r="AR9" i="5"/>
  <c r="AO9" i="5"/>
  <c r="AM9" i="5"/>
  <c r="AK9" i="5"/>
  <c r="AH9" i="5"/>
  <c r="AI9" i="5" s="1"/>
  <c r="AE9" i="5"/>
  <c r="AC9" i="5"/>
  <c r="AA9" i="5"/>
  <c r="Y9" i="5"/>
  <c r="V9" i="5"/>
  <c r="T9" i="5"/>
  <c r="R9" i="5"/>
  <c r="P9" i="5"/>
  <c r="N9" i="5"/>
  <c r="L9" i="5"/>
  <c r="BD22" i="5" l="1"/>
  <c r="W27" i="5"/>
  <c r="W9" i="5"/>
  <c r="AF22" i="5"/>
  <c r="AF27" i="5"/>
  <c r="AP27" i="5"/>
  <c r="AF9" i="5"/>
  <c r="AS27" i="5"/>
  <c r="AT27" i="5" s="1"/>
  <c r="BE22" i="5"/>
  <c r="AZ22" i="5" s="1"/>
  <c r="BA22" i="5" s="1"/>
  <c r="BO22" i="5" s="1"/>
  <c r="AP22" i="5"/>
  <c r="W22" i="5"/>
  <c r="BD27" i="5"/>
  <c r="BE27" i="5" s="1"/>
  <c r="BN22" i="5"/>
  <c r="AS22" i="5" s="1"/>
  <c r="AT22" i="5" s="1"/>
  <c r="AP9" i="5"/>
  <c r="BD9" i="5"/>
  <c r="BE9" i="5" s="1"/>
  <c r="BN9" i="5"/>
  <c r="AS9" i="5" s="1"/>
  <c r="AT9" i="5" s="1"/>
  <c r="P17" i="5"/>
  <c r="P21" i="5"/>
  <c r="BM11" i="5"/>
  <c r="BL11" i="5"/>
  <c r="BK11" i="5"/>
  <c r="AV11" i="5"/>
  <c r="AW11" i="5" s="1"/>
  <c r="AR11" i="5"/>
  <c r="AO11" i="5"/>
  <c r="AM11" i="5"/>
  <c r="AK11" i="5"/>
  <c r="AH11" i="5"/>
  <c r="AI11" i="5" s="1"/>
  <c r="AE11" i="5"/>
  <c r="AC11" i="5"/>
  <c r="AA11" i="5"/>
  <c r="Y11" i="5"/>
  <c r="V11" i="5"/>
  <c r="T11" i="5"/>
  <c r="R11" i="5"/>
  <c r="P11" i="5"/>
  <c r="N11" i="5"/>
  <c r="L11" i="5"/>
  <c r="BM17" i="5"/>
  <c r="BN17" i="5" s="1"/>
  <c r="BL17" i="5"/>
  <c r="BK17" i="5"/>
  <c r="AV17" i="5"/>
  <c r="AW17" i="5" s="1"/>
  <c r="AR17" i="5"/>
  <c r="AO17" i="5"/>
  <c r="AM17" i="5"/>
  <c r="AK17" i="5"/>
  <c r="AH17" i="5"/>
  <c r="AI17" i="5" s="1"/>
  <c r="AE17" i="5"/>
  <c r="AC17" i="5"/>
  <c r="AA17" i="5"/>
  <c r="Y17" i="5"/>
  <c r="V17" i="5"/>
  <c r="T17" i="5"/>
  <c r="R17" i="5"/>
  <c r="N17" i="5"/>
  <c r="L17" i="5"/>
  <c r="BM24" i="5"/>
  <c r="BL24" i="5"/>
  <c r="BK24" i="5"/>
  <c r="AV24" i="5"/>
  <c r="AW24" i="5" s="1"/>
  <c r="AR24" i="5"/>
  <c r="AO24" i="5"/>
  <c r="AM24" i="5"/>
  <c r="AK24" i="5"/>
  <c r="AH24" i="5"/>
  <c r="AI24" i="5" s="1"/>
  <c r="AE24" i="5"/>
  <c r="AC24" i="5"/>
  <c r="AA24" i="5"/>
  <c r="Y24" i="5"/>
  <c r="V24" i="5"/>
  <c r="T24" i="5"/>
  <c r="R24" i="5"/>
  <c r="P24" i="5"/>
  <c r="N24" i="5"/>
  <c r="L24" i="5"/>
  <c r="R10" i="5"/>
  <c r="BM4" i="5"/>
  <c r="BL4" i="5"/>
  <c r="BK4" i="5"/>
  <c r="AV4" i="5"/>
  <c r="AW4" i="5" s="1"/>
  <c r="AR4" i="5"/>
  <c r="AO4" i="5"/>
  <c r="AM4" i="5"/>
  <c r="AK4" i="5"/>
  <c r="AH4" i="5"/>
  <c r="AI4" i="5" s="1"/>
  <c r="AE4" i="5"/>
  <c r="AC4" i="5"/>
  <c r="AA4" i="5"/>
  <c r="Y4" i="5"/>
  <c r="V4" i="5"/>
  <c r="T4" i="5"/>
  <c r="R4" i="5"/>
  <c r="P4" i="5"/>
  <c r="N4" i="5"/>
  <c r="L4" i="5"/>
  <c r="BM21" i="5"/>
  <c r="BN21" i="5" s="1"/>
  <c r="BL21" i="5"/>
  <c r="BK21" i="5"/>
  <c r="AV21" i="5"/>
  <c r="AW21" i="5" s="1"/>
  <c r="AR21" i="5"/>
  <c r="AO21" i="5"/>
  <c r="AM21" i="5"/>
  <c r="AK21" i="5"/>
  <c r="AH21" i="5"/>
  <c r="AI21" i="5" s="1"/>
  <c r="AE21" i="5"/>
  <c r="AC21" i="5"/>
  <c r="AA21" i="5"/>
  <c r="Y21" i="5"/>
  <c r="V21" i="5"/>
  <c r="T21" i="5"/>
  <c r="R21" i="5"/>
  <c r="N21" i="5"/>
  <c r="L21" i="5"/>
  <c r="BM20" i="5"/>
  <c r="BN20" i="5" s="1"/>
  <c r="BL20" i="5"/>
  <c r="BK20" i="5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BM29" i="5"/>
  <c r="BL29" i="5"/>
  <c r="BK29" i="5"/>
  <c r="AV29" i="5"/>
  <c r="AW29" i="5" s="1"/>
  <c r="AR29" i="5"/>
  <c r="AO29" i="5"/>
  <c r="AM29" i="5"/>
  <c r="AK29" i="5"/>
  <c r="AH29" i="5"/>
  <c r="AI29" i="5" s="1"/>
  <c r="AE29" i="5"/>
  <c r="AC29" i="5"/>
  <c r="AA29" i="5"/>
  <c r="Y29" i="5"/>
  <c r="V29" i="5"/>
  <c r="T29" i="5"/>
  <c r="R29" i="5"/>
  <c r="P29" i="5"/>
  <c r="N29" i="5"/>
  <c r="L29" i="5"/>
  <c r="BM25" i="5"/>
  <c r="BL25" i="5"/>
  <c r="BK25" i="5"/>
  <c r="AV25" i="5"/>
  <c r="AW25" i="5" s="1"/>
  <c r="AR25" i="5"/>
  <c r="AO25" i="5"/>
  <c r="AM25" i="5"/>
  <c r="AK25" i="5"/>
  <c r="AH25" i="5"/>
  <c r="AI25" i="5" s="1"/>
  <c r="AE25" i="5"/>
  <c r="AC25" i="5"/>
  <c r="AA25" i="5"/>
  <c r="Y25" i="5"/>
  <c r="V25" i="5"/>
  <c r="T25" i="5"/>
  <c r="R25" i="5"/>
  <c r="P25" i="5"/>
  <c r="N25" i="5"/>
  <c r="L25" i="5"/>
  <c r="BM14" i="5"/>
  <c r="BN14" i="5" s="1"/>
  <c r="BL14" i="5"/>
  <c r="BK14" i="5"/>
  <c r="AV14" i="5"/>
  <c r="AW14" i="5" s="1"/>
  <c r="AR14" i="5"/>
  <c r="AO14" i="5"/>
  <c r="AM14" i="5"/>
  <c r="AK14" i="5"/>
  <c r="AH14" i="5"/>
  <c r="AI14" i="5" s="1"/>
  <c r="AE14" i="5"/>
  <c r="AC14" i="5"/>
  <c r="AA14" i="5"/>
  <c r="Y14" i="5"/>
  <c r="V14" i="5"/>
  <c r="T14" i="5"/>
  <c r="R14" i="5"/>
  <c r="P14" i="5"/>
  <c r="N14" i="5"/>
  <c r="L14" i="5"/>
  <c r="BM30" i="5"/>
  <c r="BN30" i="5" s="1"/>
  <c r="BL30" i="5"/>
  <c r="BK30" i="5"/>
  <c r="AV30" i="5"/>
  <c r="AW30" i="5" s="1"/>
  <c r="AR30" i="5"/>
  <c r="AO30" i="5"/>
  <c r="AM30" i="5"/>
  <c r="AK30" i="5"/>
  <c r="AH30" i="5"/>
  <c r="AI30" i="5" s="1"/>
  <c r="AE30" i="5"/>
  <c r="AC30" i="5"/>
  <c r="AA30" i="5"/>
  <c r="Y30" i="5"/>
  <c r="V30" i="5"/>
  <c r="T30" i="5"/>
  <c r="R30" i="5"/>
  <c r="P30" i="5"/>
  <c r="N30" i="5"/>
  <c r="L30" i="5"/>
  <c r="BM10" i="5"/>
  <c r="BL10" i="5"/>
  <c r="BK10" i="5"/>
  <c r="AV10" i="5"/>
  <c r="AW10" i="5" s="1"/>
  <c r="AR10" i="5"/>
  <c r="AO10" i="5"/>
  <c r="AM10" i="5"/>
  <c r="AK10" i="5"/>
  <c r="AH10" i="5"/>
  <c r="AI10" i="5" s="1"/>
  <c r="AE10" i="5"/>
  <c r="AC10" i="5"/>
  <c r="AA10" i="5"/>
  <c r="Y10" i="5"/>
  <c r="V10" i="5"/>
  <c r="T10" i="5"/>
  <c r="P10" i="5"/>
  <c r="N10" i="5"/>
  <c r="L10" i="5"/>
  <c r="BM33" i="5"/>
  <c r="BN33" i="5" s="1"/>
  <c r="BL33" i="5"/>
  <c r="BK33" i="5"/>
  <c r="AV33" i="5"/>
  <c r="AW33" i="5" s="1"/>
  <c r="AR33" i="5"/>
  <c r="AO33" i="5"/>
  <c r="AM33" i="5"/>
  <c r="AK33" i="5"/>
  <c r="AH33" i="5"/>
  <c r="AI33" i="5" s="1"/>
  <c r="AE33" i="5"/>
  <c r="AC33" i="5"/>
  <c r="AA33" i="5"/>
  <c r="Y33" i="5"/>
  <c r="V33" i="5"/>
  <c r="T33" i="5"/>
  <c r="R33" i="5"/>
  <c r="P33" i="5"/>
  <c r="N33" i="5"/>
  <c r="L33" i="5"/>
  <c r="BM23" i="5"/>
  <c r="BN23" i="5" s="1"/>
  <c r="BL23" i="5"/>
  <c r="BK23" i="5"/>
  <c r="AV23" i="5"/>
  <c r="AW23" i="5" s="1"/>
  <c r="AR23" i="5"/>
  <c r="AO23" i="5"/>
  <c r="AM23" i="5"/>
  <c r="AK23" i="5"/>
  <c r="AH23" i="5"/>
  <c r="AI23" i="5" s="1"/>
  <c r="AE23" i="5"/>
  <c r="AC23" i="5"/>
  <c r="AA23" i="5"/>
  <c r="Y23" i="5"/>
  <c r="V23" i="5"/>
  <c r="T23" i="5"/>
  <c r="R23" i="5"/>
  <c r="P23" i="5"/>
  <c r="N23" i="5"/>
  <c r="L23" i="5"/>
  <c r="D9" i="5" l="1"/>
  <c r="F9" i="5" s="1"/>
  <c r="D27" i="5"/>
  <c r="F27" i="5" s="1"/>
  <c r="D22" i="5"/>
  <c r="F22" i="5" s="1"/>
  <c r="G22" i="5"/>
  <c r="H22" i="5" s="1"/>
  <c r="I22" i="5" s="1"/>
  <c r="AZ27" i="5"/>
  <c r="BA27" i="5" s="1"/>
  <c r="AZ9" i="5"/>
  <c r="BA9" i="5" s="1"/>
  <c r="BO9" i="5" s="1"/>
  <c r="G9" i="5" s="1"/>
  <c r="H9" i="5" s="1"/>
  <c r="I9" i="5" s="1"/>
  <c r="BE24" i="5"/>
  <c r="BD25" i="5"/>
  <c r="AF23" i="5"/>
  <c r="AF33" i="5"/>
  <c r="AP10" i="5"/>
  <c r="BD23" i="5"/>
  <c r="BD4" i="5"/>
  <c r="AF17" i="5"/>
  <c r="BD29" i="5"/>
  <c r="BE29" i="5" s="1"/>
  <c r="AZ29" i="5" s="1"/>
  <c r="BA29" i="5" s="1"/>
  <c r="BO29" i="5" s="1"/>
  <c r="W20" i="5"/>
  <c r="BD24" i="5"/>
  <c r="AP24" i="5"/>
  <c r="AF14" i="5"/>
  <c r="AF30" i="5"/>
  <c r="AF21" i="5"/>
  <c r="BE17" i="5"/>
  <c r="AP11" i="5"/>
  <c r="AP33" i="5"/>
  <c r="BD33" i="5"/>
  <c r="AP4" i="5"/>
  <c r="AF24" i="5"/>
  <c r="AF11" i="5"/>
  <c r="AS14" i="5"/>
  <c r="AT14" i="5" s="1"/>
  <c r="AS21" i="5"/>
  <c r="AT21" i="5" s="1"/>
  <c r="AF29" i="5"/>
  <c r="W11" i="5"/>
  <c r="W23" i="5"/>
  <c r="AP25" i="5"/>
  <c r="AF10" i="5"/>
  <c r="BE10" i="5"/>
  <c r="BE30" i="5"/>
  <c r="W29" i="5"/>
  <c r="AP29" i="5"/>
  <c r="AF20" i="5"/>
  <c r="AS17" i="5"/>
  <c r="AT17" i="5" s="1"/>
  <c r="AP17" i="5"/>
  <c r="W17" i="5"/>
  <c r="W24" i="5"/>
  <c r="BN24" i="5"/>
  <c r="AS24" i="5" s="1"/>
  <c r="AT24" i="5" s="1"/>
  <c r="BD11" i="5"/>
  <c r="BD17" i="5"/>
  <c r="BE11" i="5"/>
  <c r="BN11" i="5"/>
  <c r="AS11" i="5" s="1"/>
  <c r="AT11" i="5" s="1"/>
  <c r="AP21" i="5"/>
  <c r="AS20" i="5"/>
  <c r="AT20" i="5" s="1"/>
  <c r="AP14" i="5"/>
  <c r="BD30" i="5"/>
  <c r="AS30" i="5"/>
  <c r="AT30" i="5" s="1"/>
  <c r="W30" i="5"/>
  <c r="BD10" i="5"/>
  <c r="W10" i="5"/>
  <c r="AS33" i="5"/>
  <c r="AT33" i="5" s="1"/>
  <c r="BE23" i="5"/>
  <c r="AS23" i="5"/>
  <c r="AT23" i="5" s="1"/>
  <c r="W33" i="5"/>
  <c r="BE21" i="5"/>
  <c r="BD21" i="5"/>
  <c r="AP30" i="5"/>
  <c r="BD20" i="5"/>
  <c r="W14" i="5"/>
  <c r="BE14" i="5"/>
  <c r="BD14" i="5"/>
  <c r="BN29" i="5"/>
  <c r="AS29" i="5" s="1"/>
  <c r="AT29" i="5" s="1"/>
  <c r="AP23" i="5"/>
  <c r="BN10" i="5"/>
  <c r="AS10" i="5" s="1"/>
  <c r="AT10" i="5" s="1"/>
  <c r="W25" i="5"/>
  <c r="BE25" i="5"/>
  <c r="W21" i="5"/>
  <c r="W4" i="5"/>
  <c r="BE4" i="5"/>
  <c r="BE33" i="5"/>
  <c r="AF25" i="5"/>
  <c r="BN25" i="5"/>
  <c r="AS25" i="5" s="1"/>
  <c r="AT25" i="5" s="1"/>
  <c r="AP20" i="5"/>
  <c r="BE20" i="5"/>
  <c r="AF4" i="5"/>
  <c r="BN4" i="5"/>
  <c r="AS4" i="5" s="1"/>
  <c r="AT4" i="5" s="1"/>
  <c r="BM8" i="5"/>
  <c r="BL8" i="5"/>
  <c r="BK8" i="5"/>
  <c r="AV8" i="5"/>
  <c r="AW8" i="5" s="1"/>
  <c r="AR8" i="5"/>
  <c r="AO8" i="5"/>
  <c r="AM8" i="5"/>
  <c r="AK8" i="5"/>
  <c r="AH8" i="5"/>
  <c r="AI8" i="5" s="1"/>
  <c r="AE8" i="5"/>
  <c r="AC8" i="5"/>
  <c r="AA8" i="5"/>
  <c r="Y8" i="5"/>
  <c r="V8" i="5"/>
  <c r="T8" i="5"/>
  <c r="R8" i="5"/>
  <c r="P8" i="5"/>
  <c r="N8" i="5"/>
  <c r="L8" i="5"/>
  <c r="BM16" i="5"/>
  <c r="BL16" i="5"/>
  <c r="BK16" i="5"/>
  <c r="AV16" i="5"/>
  <c r="AW16" i="5" s="1"/>
  <c r="AR16" i="5"/>
  <c r="AO16" i="5"/>
  <c r="AM16" i="5"/>
  <c r="AK16" i="5"/>
  <c r="AH16" i="5"/>
  <c r="AI16" i="5" s="1"/>
  <c r="AE16" i="5"/>
  <c r="AC16" i="5"/>
  <c r="AA16" i="5"/>
  <c r="Y16" i="5"/>
  <c r="V16" i="5"/>
  <c r="T16" i="5"/>
  <c r="R16" i="5"/>
  <c r="P16" i="5"/>
  <c r="N16" i="5"/>
  <c r="L16" i="5"/>
  <c r="BM7" i="5"/>
  <c r="BN7" i="5" s="1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R7" i="5"/>
  <c r="P7" i="5"/>
  <c r="N7" i="5"/>
  <c r="L7" i="5"/>
  <c r="BM26" i="5"/>
  <c r="BN26" i="5" s="1"/>
  <c r="BL26" i="5"/>
  <c r="BK26" i="5"/>
  <c r="AV26" i="5"/>
  <c r="AW26" i="5" s="1"/>
  <c r="AR26" i="5"/>
  <c r="AO26" i="5"/>
  <c r="AM26" i="5"/>
  <c r="AK26" i="5"/>
  <c r="AH26" i="5"/>
  <c r="AI26" i="5" s="1"/>
  <c r="AE26" i="5"/>
  <c r="AC26" i="5"/>
  <c r="AA26" i="5"/>
  <c r="Y26" i="5"/>
  <c r="V26" i="5"/>
  <c r="T26" i="5"/>
  <c r="R26" i="5"/>
  <c r="P26" i="5"/>
  <c r="N26" i="5"/>
  <c r="L26" i="5"/>
  <c r="BM5" i="5"/>
  <c r="BN5" i="5" s="1"/>
  <c r="BL5" i="5"/>
  <c r="BK5" i="5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BM15" i="5"/>
  <c r="BL15" i="5"/>
  <c r="BK15" i="5"/>
  <c r="AV15" i="5"/>
  <c r="AW15" i="5" s="1"/>
  <c r="AR15" i="5"/>
  <c r="AO15" i="5"/>
  <c r="AM15" i="5"/>
  <c r="AK15" i="5"/>
  <c r="AH15" i="5"/>
  <c r="AI15" i="5" s="1"/>
  <c r="AE15" i="5"/>
  <c r="AC15" i="5"/>
  <c r="AA15" i="5"/>
  <c r="Y15" i="5"/>
  <c r="V15" i="5"/>
  <c r="T15" i="5"/>
  <c r="R15" i="5"/>
  <c r="P15" i="5"/>
  <c r="N15" i="5"/>
  <c r="L15" i="5"/>
  <c r="BM19" i="5"/>
  <c r="BL19" i="5"/>
  <c r="BK19" i="5"/>
  <c r="AV19" i="5"/>
  <c r="AW19" i="5" s="1"/>
  <c r="AR19" i="5"/>
  <c r="AO19" i="5"/>
  <c r="AM19" i="5"/>
  <c r="AK19" i="5"/>
  <c r="AH19" i="5"/>
  <c r="AI19" i="5" s="1"/>
  <c r="AE19" i="5"/>
  <c r="AC19" i="5"/>
  <c r="AA19" i="5"/>
  <c r="Y19" i="5"/>
  <c r="V19" i="5"/>
  <c r="T19" i="5"/>
  <c r="R19" i="5"/>
  <c r="P19" i="5"/>
  <c r="N19" i="5"/>
  <c r="L19" i="5"/>
  <c r="BM12" i="5"/>
  <c r="BN12" i="5" s="1"/>
  <c r="BL12" i="5"/>
  <c r="BK12" i="5"/>
  <c r="AV12" i="5"/>
  <c r="AW12" i="5" s="1"/>
  <c r="AR12" i="5"/>
  <c r="AO12" i="5"/>
  <c r="AM12" i="5"/>
  <c r="AK12" i="5"/>
  <c r="AH12" i="5"/>
  <c r="AI12" i="5" s="1"/>
  <c r="AE12" i="5"/>
  <c r="AC12" i="5"/>
  <c r="AA12" i="5"/>
  <c r="Y12" i="5"/>
  <c r="V12" i="5"/>
  <c r="T12" i="5"/>
  <c r="R12" i="5"/>
  <c r="P12" i="5"/>
  <c r="N12" i="5"/>
  <c r="L12" i="5"/>
  <c r="BM13" i="5"/>
  <c r="BN13" i="5" s="1"/>
  <c r="BL13" i="5"/>
  <c r="BK13" i="5"/>
  <c r="AV13" i="5"/>
  <c r="AW13" i="5" s="1"/>
  <c r="AR13" i="5"/>
  <c r="AO13" i="5"/>
  <c r="AM13" i="5"/>
  <c r="AK13" i="5"/>
  <c r="AH13" i="5"/>
  <c r="AI13" i="5" s="1"/>
  <c r="AE13" i="5"/>
  <c r="AC13" i="5"/>
  <c r="AA13" i="5"/>
  <c r="Y13" i="5"/>
  <c r="V13" i="5"/>
  <c r="T13" i="5"/>
  <c r="R13" i="5"/>
  <c r="P13" i="5"/>
  <c r="N13" i="5"/>
  <c r="L13" i="5"/>
  <c r="BM34" i="5"/>
  <c r="BN34" i="5" s="1"/>
  <c r="BL34" i="5"/>
  <c r="BK34" i="5"/>
  <c r="AV34" i="5"/>
  <c r="AW34" i="5" s="1"/>
  <c r="AR34" i="5"/>
  <c r="AO34" i="5"/>
  <c r="AM34" i="5"/>
  <c r="AK34" i="5"/>
  <c r="AH34" i="5"/>
  <c r="AI34" i="5" s="1"/>
  <c r="AE34" i="5"/>
  <c r="AC34" i="5"/>
  <c r="AA34" i="5"/>
  <c r="Y34" i="5"/>
  <c r="V34" i="5"/>
  <c r="T34" i="5"/>
  <c r="R34" i="5"/>
  <c r="P34" i="5"/>
  <c r="N34" i="5"/>
  <c r="L34" i="5"/>
  <c r="BM18" i="5"/>
  <c r="BL18" i="5"/>
  <c r="BK18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N18" i="5"/>
  <c r="L18" i="5"/>
  <c r="BM31" i="5"/>
  <c r="BN31" i="5" s="1"/>
  <c r="BL31" i="5"/>
  <c r="BK31" i="5"/>
  <c r="AV31" i="5"/>
  <c r="AW31" i="5" s="1"/>
  <c r="AR31" i="5"/>
  <c r="AO31" i="5"/>
  <c r="AM31" i="5"/>
  <c r="AK31" i="5"/>
  <c r="AH31" i="5"/>
  <c r="AI31" i="5" s="1"/>
  <c r="AE31" i="5"/>
  <c r="AC31" i="5"/>
  <c r="AA31" i="5"/>
  <c r="Y31" i="5"/>
  <c r="V31" i="5"/>
  <c r="T31" i="5"/>
  <c r="R31" i="5"/>
  <c r="P31" i="5"/>
  <c r="N31" i="5"/>
  <c r="L31" i="5"/>
  <c r="BM32" i="5"/>
  <c r="BN32" i="5" s="1"/>
  <c r="BL32" i="5"/>
  <c r="BK32" i="5"/>
  <c r="AV32" i="5"/>
  <c r="AW32" i="5" s="1"/>
  <c r="AR32" i="5"/>
  <c r="AO32" i="5"/>
  <c r="AM32" i="5"/>
  <c r="AK32" i="5"/>
  <c r="AH32" i="5"/>
  <c r="AI32" i="5" s="1"/>
  <c r="AE32" i="5"/>
  <c r="AC32" i="5"/>
  <c r="AA32" i="5"/>
  <c r="Y32" i="5"/>
  <c r="V32" i="5"/>
  <c r="T32" i="5"/>
  <c r="R32" i="5"/>
  <c r="P32" i="5"/>
  <c r="N32" i="5"/>
  <c r="L32" i="5"/>
  <c r="BM28" i="5"/>
  <c r="BL28" i="5"/>
  <c r="BK28" i="5"/>
  <c r="AV28" i="5"/>
  <c r="AW28" i="5" s="1"/>
  <c r="AR28" i="5"/>
  <c r="AO28" i="5"/>
  <c r="AM28" i="5"/>
  <c r="AK28" i="5"/>
  <c r="AH28" i="5"/>
  <c r="AI28" i="5" s="1"/>
  <c r="AE28" i="5"/>
  <c r="AC28" i="5"/>
  <c r="AA28" i="5"/>
  <c r="Y28" i="5"/>
  <c r="V28" i="5"/>
  <c r="T28" i="5"/>
  <c r="R28" i="5"/>
  <c r="P28" i="5"/>
  <c r="N28" i="5"/>
  <c r="L28" i="5"/>
  <c r="BM6" i="5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P6" i="5"/>
  <c r="N6" i="5"/>
  <c r="L6" i="5"/>
  <c r="J22" i="5" l="1"/>
  <c r="E9" i="5"/>
  <c r="E27" i="5"/>
  <c r="AZ4" i="5"/>
  <c r="BA4" i="5" s="1"/>
  <c r="E22" i="5"/>
  <c r="BO27" i="5"/>
  <c r="G27" i="5" s="1"/>
  <c r="H27" i="5" s="1"/>
  <c r="I27" i="5" s="1"/>
  <c r="J27" i="5" s="1"/>
  <c r="AZ24" i="5"/>
  <c r="BA24" i="5" s="1"/>
  <c r="BO24" i="5" s="1"/>
  <c r="G24" i="5" s="1"/>
  <c r="H24" i="5" s="1"/>
  <c r="I24" i="5" s="1"/>
  <c r="J9" i="5"/>
  <c r="AZ25" i="5"/>
  <c r="BA25" i="5" s="1"/>
  <c r="BO25" i="5" s="1"/>
  <c r="G25" i="5" s="1"/>
  <c r="H25" i="5" s="1"/>
  <c r="I25" i="5" s="1"/>
  <c r="AZ14" i="5"/>
  <c r="BA14" i="5" s="1"/>
  <c r="BO14" i="5" s="1"/>
  <c r="G14" i="5" s="1"/>
  <c r="H14" i="5" s="1"/>
  <c r="I14" i="5" s="1"/>
  <c r="AZ21" i="5"/>
  <c r="BA21" i="5" s="1"/>
  <c r="BO21" i="5" s="1"/>
  <c r="G21" i="5" s="1"/>
  <c r="H21" i="5" s="1"/>
  <c r="I21" i="5" s="1"/>
  <c r="AZ23" i="5"/>
  <c r="BA23" i="5" s="1"/>
  <c r="BO23" i="5" s="1"/>
  <c r="G23" i="5" s="1"/>
  <c r="H23" i="5" s="1"/>
  <c r="I23" i="5" s="1"/>
  <c r="D24" i="5"/>
  <c r="F24" i="5" s="1"/>
  <c r="AZ33" i="5"/>
  <c r="BA33" i="5" s="1"/>
  <c r="BO33" i="5" s="1"/>
  <c r="G33" i="5" s="1"/>
  <c r="H33" i="5" s="1"/>
  <c r="I33" i="5" s="1"/>
  <c r="D33" i="5"/>
  <c r="E33" i="5" s="1"/>
  <c r="D17" i="5"/>
  <c r="E17" i="5" s="1"/>
  <c r="AZ11" i="5"/>
  <c r="BA11" i="5" s="1"/>
  <c r="BO11" i="5" s="1"/>
  <c r="G11" i="5" s="1"/>
  <c r="H11" i="5" s="1"/>
  <c r="I11" i="5" s="1"/>
  <c r="D20" i="5"/>
  <c r="F20" i="5" s="1"/>
  <c r="D30" i="5"/>
  <c r="F30" i="5" s="1"/>
  <c r="D23" i="5"/>
  <c r="F23" i="5" s="1"/>
  <c r="D14" i="5"/>
  <c r="F14" i="5" s="1"/>
  <c r="AZ10" i="5"/>
  <c r="BA10" i="5" s="1"/>
  <c r="BO10" i="5" s="1"/>
  <c r="G10" i="5" s="1"/>
  <c r="H10" i="5" s="1"/>
  <c r="I10" i="5" s="1"/>
  <c r="D29" i="5"/>
  <c r="F29" i="5" s="1"/>
  <c r="D11" i="5"/>
  <c r="F11" i="5" s="1"/>
  <c r="AZ20" i="5"/>
  <c r="BA20" i="5" s="1"/>
  <c r="D10" i="5"/>
  <c r="F10" i="5" s="1"/>
  <c r="BD31" i="5"/>
  <c r="BD8" i="5"/>
  <c r="BE8" i="5" s="1"/>
  <c r="AZ30" i="5"/>
  <c r="BA30" i="5" s="1"/>
  <c r="BO30" i="5" s="1"/>
  <c r="G30" i="5" s="1"/>
  <c r="H30" i="5" s="1"/>
  <c r="I30" i="5" s="1"/>
  <c r="AZ17" i="5"/>
  <c r="BA17" i="5" s="1"/>
  <c r="D4" i="5"/>
  <c r="F4" i="5" s="1"/>
  <c r="D21" i="5"/>
  <c r="E21" i="5" s="1"/>
  <c r="D25" i="5"/>
  <c r="F25" i="5" s="1"/>
  <c r="AS12" i="5"/>
  <c r="AT12" i="5" s="1"/>
  <c r="G29" i="5"/>
  <c r="H29" i="5" s="1"/>
  <c r="I29" i="5" s="1"/>
  <c r="AS34" i="5"/>
  <c r="AT34" i="5" s="1"/>
  <c r="BD34" i="5"/>
  <c r="BE15" i="5"/>
  <c r="BE28" i="5"/>
  <c r="AF12" i="5"/>
  <c r="BD16" i="5"/>
  <c r="AF28" i="5"/>
  <c r="AS31" i="5"/>
  <c r="AT31" i="5" s="1"/>
  <c r="AF16" i="5"/>
  <c r="AP28" i="5"/>
  <c r="AF34" i="5"/>
  <c r="W12" i="5"/>
  <c r="W16" i="5"/>
  <c r="BE34" i="5"/>
  <c r="AF13" i="5"/>
  <c r="AP13" i="5"/>
  <c r="BD6" i="5"/>
  <c r="BE6" i="5" s="1"/>
  <c r="AZ6" i="5" s="1"/>
  <c r="W32" i="5"/>
  <c r="AS32" i="5"/>
  <c r="AT32" i="5" s="1"/>
  <c r="BD18" i="5"/>
  <c r="BD12" i="5"/>
  <c r="BE12" i="5" s="1"/>
  <c r="AZ12" i="5" s="1"/>
  <c r="AF15" i="5"/>
  <c r="AF7" i="5"/>
  <c r="AP7" i="5"/>
  <c r="AP6" i="5"/>
  <c r="W28" i="5"/>
  <c r="BD28" i="5"/>
  <c r="AF32" i="5"/>
  <c r="AP32" i="5"/>
  <c r="W18" i="5"/>
  <c r="W19" i="5"/>
  <c r="AP15" i="5"/>
  <c r="AS5" i="5"/>
  <c r="AT5" i="5" s="1"/>
  <c r="AP26" i="5"/>
  <c r="AP34" i="5"/>
  <c r="AF31" i="5"/>
  <c r="BD15" i="5"/>
  <c r="AF5" i="5"/>
  <c r="AP5" i="5"/>
  <c r="W6" i="5"/>
  <c r="AP31" i="5"/>
  <c r="AP18" i="5"/>
  <c r="W34" i="5"/>
  <c r="W13" i="5"/>
  <c r="AS13" i="5"/>
  <c r="AT13" i="5" s="1"/>
  <c r="AP19" i="5"/>
  <c r="AS7" i="5"/>
  <c r="AT7" i="5" s="1"/>
  <c r="AP16" i="5"/>
  <c r="AP8" i="5"/>
  <c r="BN18" i="5"/>
  <c r="AS18" i="5" s="1"/>
  <c r="AT18" i="5" s="1"/>
  <c r="BE19" i="5"/>
  <c r="BD32" i="5"/>
  <c r="BE32" i="5"/>
  <c r="BN19" i="5"/>
  <c r="AS19" i="5" s="1"/>
  <c r="AT19" i="5" s="1"/>
  <c r="BN15" i="5"/>
  <c r="AS15" i="5" s="1"/>
  <c r="AT15" i="5" s="1"/>
  <c r="W8" i="5"/>
  <c r="BD13" i="5"/>
  <c r="BE13" i="5"/>
  <c r="BD19" i="5"/>
  <c r="W5" i="5"/>
  <c r="AS26" i="5"/>
  <c r="AT26" i="5" s="1"/>
  <c r="W7" i="5"/>
  <c r="BD5" i="5"/>
  <c r="BE5" i="5"/>
  <c r="W26" i="5"/>
  <c r="BD7" i="5"/>
  <c r="BE7" i="5"/>
  <c r="BN16" i="5"/>
  <c r="AS16" i="5" s="1"/>
  <c r="AT16" i="5" s="1"/>
  <c r="BN6" i="5"/>
  <c r="AS6" i="5" s="1"/>
  <c r="AT6" i="5" s="1"/>
  <c r="BN28" i="5"/>
  <c r="AS28" i="5" s="1"/>
  <c r="AT28" i="5" s="1"/>
  <c r="W31" i="5"/>
  <c r="BE18" i="5"/>
  <c r="AP12" i="5"/>
  <c r="W15" i="5"/>
  <c r="BE26" i="5"/>
  <c r="BD26" i="5"/>
  <c r="BE31" i="5"/>
  <c r="BE16" i="5"/>
  <c r="AF6" i="5"/>
  <c r="AF18" i="5"/>
  <c r="AF19" i="5"/>
  <c r="AF26" i="5"/>
  <c r="AF8" i="5"/>
  <c r="BN8" i="5"/>
  <c r="AS8" i="5" s="1"/>
  <c r="AT8" i="5" s="1"/>
  <c r="E11" i="5" l="1"/>
  <c r="BO4" i="5"/>
  <c r="G4" i="5" s="1"/>
  <c r="H4" i="5" s="1"/>
  <c r="I4" i="5" s="1"/>
  <c r="J4" i="5" s="1"/>
  <c r="E24" i="5"/>
  <c r="E29" i="5"/>
  <c r="AZ8" i="5"/>
  <c r="BA8" i="5" s="1"/>
  <c r="BO8" i="5" s="1"/>
  <c r="G8" i="5" s="1"/>
  <c r="H8" i="5" s="1"/>
  <c r="I8" i="5" s="1"/>
  <c r="J24" i="5"/>
  <c r="AZ34" i="5"/>
  <c r="BA34" i="5" s="1"/>
  <c r="E14" i="5"/>
  <c r="F17" i="5"/>
  <c r="E20" i="5"/>
  <c r="F33" i="5"/>
  <c r="J33" i="5" s="1"/>
  <c r="AZ31" i="5"/>
  <c r="BA31" i="5" s="1"/>
  <c r="BO31" i="5" s="1"/>
  <c r="G31" i="5" s="1"/>
  <c r="H31" i="5" s="1"/>
  <c r="I31" i="5" s="1"/>
  <c r="BO20" i="5"/>
  <c r="G20" i="5" s="1"/>
  <c r="H20" i="5" s="1"/>
  <c r="I20" i="5" s="1"/>
  <c r="J20" i="5" s="1"/>
  <c r="E4" i="5"/>
  <c r="E23" i="5"/>
  <c r="J10" i="5"/>
  <c r="AZ15" i="5"/>
  <c r="BA15" i="5" s="1"/>
  <c r="BO15" i="5" s="1"/>
  <c r="G15" i="5" s="1"/>
  <c r="H15" i="5" s="1"/>
  <c r="I15" i="5" s="1"/>
  <c r="E30" i="5"/>
  <c r="J29" i="5"/>
  <c r="J30" i="5"/>
  <c r="E10" i="5"/>
  <c r="J11" i="5"/>
  <c r="BO17" i="5"/>
  <c r="G17" i="5" s="1"/>
  <c r="H17" i="5" s="1"/>
  <c r="I17" i="5" s="1"/>
  <c r="F21" i="5"/>
  <c r="J21" i="5" s="1"/>
  <c r="E25" i="5"/>
  <c r="J23" i="5"/>
  <c r="J14" i="5"/>
  <c r="J25" i="5"/>
  <c r="D32" i="5"/>
  <c r="F32" i="5" s="1"/>
  <c r="AZ16" i="5"/>
  <c r="BA16" i="5" s="1"/>
  <c r="BO16" i="5" s="1"/>
  <c r="G16" i="5" s="1"/>
  <c r="H16" i="5" s="1"/>
  <c r="I16" i="5" s="1"/>
  <c r="AZ19" i="5"/>
  <c r="BA19" i="5" s="1"/>
  <c r="D34" i="5"/>
  <c r="F34" i="5" s="1"/>
  <c r="D13" i="5"/>
  <c r="E13" i="5" s="1"/>
  <c r="D16" i="5"/>
  <c r="E16" i="5" s="1"/>
  <c r="AZ28" i="5"/>
  <c r="BA28" i="5" s="1"/>
  <c r="BO28" i="5" s="1"/>
  <c r="G28" i="5" s="1"/>
  <c r="H28" i="5" s="1"/>
  <c r="I28" i="5" s="1"/>
  <c r="D12" i="5"/>
  <c r="E12" i="5" s="1"/>
  <c r="D5" i="5"/>
  <c r="F5" i="5" s="1"/>
  <c r="D28" i="5"/>
  <c r="E28" i="5" s="1"/>
  <c r="AZ13" i="5"/>
  <c r="BA13" i="5" s="1"/>
  <c r="BO13" i="5" s="1"/>
  <c r="G13" i="5" s="1"/>
  <c r="H13" i="5" s="1"/>
  <c r="I13" i="5" s="1"/>
  <c r="D26" i="5"/>
  <c r="E26" i="5" s="1"/>
  <c r="D31" i="5"/>
  <c r="E31" i="5" s="1"/>
  <c r="D19" i="5"/>
  <c r="F19" i="5" s="1"/>
  <c r="D7" i="5"/>
  <c r="F7" i="5" s="1"/>
  <c r="D18" i="5"/>
  <c r="E18" i="5" s="1"/>
  <c r="D8" i="5"/>
  <c r="F8" i="5" s="1"/>
  <c r="D6" i="5"/>
  <c r="F6" i="5" s="1"/>
  <c r="D15" i="5"/>
  <c r="F15" i="5" s="1"/>
  <c r="AZ26" i="5"/>
  <c r="BA26" i="5" s="1"/>
  <c r="BO26" i="5" s="1"/>
  <c r="G26" i="5" s="1"/>
  <c r="H26" i="5" s="1"/>
  <c r="I26" i="5" s="1"/>
  <c r="AZ7" i="5"/>
  <c r="BA7" i="5" s="1"/>
  <c r="AZ5" i="5"/>
  <c r="BA5" i="5" s="1"/>
  <c r="AZ18" i="5"/>
  <c r="BA18" i="5" s="1"/>
  <c r="BO18" i="5" s="1"/>
  <c r="G18" i="5" s="1"/>
  <c r="H18" i="5" s="1"/>
  <c r="I18" i="5" s="1"/>
  <c r="BA12" i="5"/>
  <c r="BO12" i="5" s="1"/>
  <c r="G12" i="5" s="1"/>
  <c r="H12" i="5" s="1"/>
  <c r="I12" i="5" s="1"/>
  <c r="BA6" i="5"/>
  <c r="BO6" i="5" s="1"/>
  <c r="G6" i="5" s="1"/>
  <c r="H6" i="5" s="1"/>
  <c r="I6" i="5" s="1"/>
  <c r="AZ32" i="5"/>
  <c r="E7" i="5" l="1"/>
  <c r="BO34" i="5"/>
  <c r="G34" i="5" s="1"/>
  <c r="H34" i="5" s="1"/>
  <c r="I34" i="5" s="1"/>
  <c r="J34" i="5" s="1"/>
  <c r="J17" i="5"/>
  <c r="BO7" i="5"/>
  <c r="G7" i="5" s="1"/>
  <c r="H7" i="5" s="1"/>
  <c r="I7" i="5" s="1"/>
  <c r="J7" i="5" s="1"/>
  <c r="E32" i="5"/>
  <c r="F12" i="5"/>
  <c r="J12" i="5" s="1"/>
  <c r="F31" i="5"/>
  <c r="J31" i="5" s="1"/>
  <c r="BO19" i="5"/>
  <c r="G19" i="5" s="1"/>
  <c r="H19" i="5" s="1"/>
  <c r="I19" i="5" s="1"/>
  <c r="J19" i="5" s="1"/>
  <c r="E5" i="5"/>
  <c r="F18" i="5"/>
  <c r="J18" i="5" s="1"/>
  <c r="F16" i="5"/>
  <c r="J16" i="5" s="1"/>
  <c r="F13" i="5"/>
  <c r="J13" i="5" s="1"/>
  <c r="F26" i="5"/>
  <c r="J26" i="5" s="1"/>
  <c r="F28" i="5"/>
  <c r="J28" i="5" s="1"/>
  <c r="E8" i="5"/>
  <c r="E34" i="5"/>
  <c r="E19" i="5"/>
  <c r="E6" i="5"/>
  <c r="J15" i="5"/>
  <c r="E15" i="5"/>
  <c r="BA32" i="5"/>
  <c r="BO32" i="5" s="1"/>
  <c r="G32" i="5" s="1"/>
  <c r="H32" i="5" s="1"/>
  <c r="I32" i="5" s="1"/>
  <c r="J32" i="5" s="1"/>
  <c r="J6" i="5"/>
  <c r="J8" i="5"/>
  <c r="BO5" i="5"/>
  <c r="G5" i="5" s="1"/>
  <c r="H5" i="5" s="1"/>
  <c r="I5" i="5" s="1"/>
  <c r="J5" i="5" s="1"/>
</calcChain>
</file>

<file path=xl/sharedStrings.xml><?xml version="1.0" encoding="utf-8"?>
<sst xmlns="http://schemas.openxmlformats.org/spreadsheetml/2006/main" count="115" uniqueCount="109">
  <si>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</si>
  <si>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</si>
  <si>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</si>
  <si>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</si>
  <si>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</si>
  <si>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</si>
  <si>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</si>
  <si>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</si>
  <si>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</si>
  <si>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</si>
  <si>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</si>
  <si>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</si>
  <si>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</si>
  <si>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</si>
  <si>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</si>
  <si>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</si>
  <si>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</si>
  <si>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</si>
  <si>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</si>
  <si>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</si>
  <si>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</si>
  <si>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</si>
  <si>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</si>
  <si>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</si>
  <si>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</si>
  <si>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</si>
  <si>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</si>
  <si>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</si>
  <si>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</si>
  <si>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</si>
  <si>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</si>
  <si>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</si>
  <si>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</si>
  <si>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</si>
  <si>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</si>
  <si>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</si>
  <si>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</si>
  <si>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</si>
  <si>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</si>
  <si>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</si>
  <si>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</si>
  <si>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ΜΠΑΚΟΓΙΑΝΝΗ</t>
  </si>
  <si>
    <t>ΔΗΜΗΤΡΟΥΛΑ</t>
  </si>
  <si>
    <t>ΑΘΑΝΑΣΙΟΣ</t>
  </si>
  <si>
    <t>ΠΑΠΑΚΩΝΣΤΑΝΤΙΝΟΥ</t>
  </si>
  <si>
    <t>ΕΥΑΓΓΕΛΟΣ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</si>
  <si>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</si>
  <si>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</si>
  <si>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</si>
  <si>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</si>
  <si>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</si>
  <si>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</si>
  <si>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</si>
  <si>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</si>
  <si>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</si>
  <si>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</si>
  <si>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</si>
  <si>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</si>
  <si>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</si>
  <si>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ΚΩΝΣΤΑΝΤΙΝΟΣ</t>
  </si>
  <si>
    <t>ΑΝΔΡΕΟΥ</t>
  </si>
  <si>
    <t>ΜΑΡΙΑΝΘΗ</t>
  </si>
  <si>
    <t>ΒΟΥΡΛΙΩΤΟΥ</t>
  </si>
  <si>
    <t>ΚΑΛΛΙΟΠΗ</t>
  </si>
  <si>
    <t>ΓΕΩΡΓΑΚΑΚΗ</t>
  </si>
  <si>
    <t>ΒΑΣΙΛΙΚΗ</t>
  </si>
  <si>
    <t>ΓΙΑΝΝΑΚΟΣ</t>
  </si>
  <si>
    <t>ΙΩΑΝΝΗΣ</t>
  </si>
  <si>
    <t>ΔΕΛΟΠΟΥΛΟΥ</t>
  </si>
  <si>
    <t>ΝΙΚΗ</t>
  </si>
  <si>
    <t>ΔΕΝΔΡΙΝΟΣ</t>
  </si>
  <si>
    <t>ΔΙΑΚΟΥΜΑΚΟΥ</t>
  </si>
  <si>
    <t>ΑΘΗΝΑ</t>
  </si>
  <si>
    <t>ΘΕΟΦΙΛΟΥ</t>
  </si>
  <si>
    <t>ΠΑΡΑΣΚΕΥΗ</t>
  </si>
  <si>
    <t>ΘΕΟΧΑΡΗΣ</t>
  </si>
  <si>
    <t>ΣΤΑΜΑΤΙΟΣ</t>
  </si>
  <si>
    <t>ΙΑΚΩΒΙΔΗΣ</t>
  </si>
  <si>
    <t>ΚΑΡΤΑΛΟΣ</t>
  </si>
  <si>
    <t>ΔΙΟΝΥΣΙΟΣ</t>
  </si>
  <si>
    <t>ΚΟΛΟΚΟΤΡΩΝΗ</t>
  </si>
  <si>
    <t>ΙΣΜΗΝΗ</t>
  </si>
  <si>
    <t>ΚΟΝΤΟΠΑΝΟΥ</t>
  </si>
  <si>
    <t>ΟΥΡΑΝΙΑ</t>
  </si>
  <si>
    <t>ΛΙΑΝΟΣ</t>
  </si>
  <si>
    <t>ΑΝΤΩΝΙΟΣ</t>
  </si>
  <si>
    <t>ΜΑΝΟΥΡΗΣ</t>
  </si>
  <si>
    <t>ΜΕΓΑΛΟΥ</t>
  </si>
  <si>
    <t>ΑΝΝΑ</t>
  </si>
  <si>
    <t>ΝΙΚΟΥ</t>
  </si>
  <si>
    <t>ΔΗΜΗΤΡΑ</t>
  </si>
  <si>
    <t>ΠΛΑΝΗΤΕΡΟΣ</t>
  </si>
  <si>
    <t>ΠΙΠΕΡΑΚΗ</t>
  </si>
  <si>
    <t>ΑΝΔΡΟΜΑΧΗ</t>
  </si>
  <si>
    <t>ΡΙΖΟΥ</t>
  </si>
  <si>
    <t>ΣΑΡΑΝΤΑΚΟΥ</t>
  </si>
  <si>
    <t>ΚΛΕΟΠΑΤΡΑ</t>
  </si>
  <si>
    <t>ΣΙΜΟΠΟΥΛΟΣ</t>
  </si>
  <si>
    <t>ΣΦΑΚΙΑΝΑΚΗ</t>
  </si>
  <si>
    <t>ΑΝΑΣΤΑΣΙΑ</t>
  </si>
  <si>
    <t>ΤΣΑΜΗ</t>
  </si>
  <si>
    <t>ΤΣΙΤΣΙΟΛΗΣ</t>
  </si>
  <si>
    <t>ΒΑΣΙΛΕΙΟΣ</t>
  </si>
  <si>
    <t>ΚΑΛΑΝΤΖΗ</t>
  </si>
  <si>
    <t>ΣΠΥΡΙΔΟΥΛΑ</t>
  </si>
  <si>
    <t>ΠΑΠΑΝΟΤΗ</t>
  </si>
  <si>
    <t>ΦΩΤΑΚΗ</t>
  </si>
  <si>
    <t>ΜΑΡΙΑ</t>
  </si>
  <si>
    <r>
      <t xml:space="preserve">Προσωρινός πίνακας κατάταξης υποψηφίων της Γενικής Διεύθυνσης                                                                            Κοινωνικής Αλληλεγγύης του Υπουργείου Εργασίας και Κοινωνικών Υποθέσεων                                            </t>
    </r>
    <r>
      <rPr>
        <b/>
        <sz val="14"/>
        <color theme="1"/>
        <rFont val="Calibri"/>
        <family val="2"/>
        <charset val="161"/>
        <scheme val="minor"/>
      </rPr>
      <t>ΠΡΟΚΗΡΥΞΗ: οικ.22007/22-04-2021 (ΑΔΑ: ΨΟΓΘ46ΜΤΛΚ-Ζ0Α)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</si>
</sst>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2" fontId="6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0" fontId="8" fillId="0" borderId="1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2" fontId="0" fillId="0" borderId="1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41"/>
  <sheetViews>
    <sheetView tabSelected="1" zoomScale="75" zoomScaleNormal="75" workbookViewId="0">
      <selection sqref="A1:J34"/>
    </sheetView>
  </sheetViews>
  <sheetFormatPr defaultRowHeight="15" x14ac:dyDescent="0.25"/>
  <cols>
    <col min="1" max="1" width="4.7109375" style="3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6.7109375" customWidth="1"/>
    <col min="18" max="18" width="7" customWidth="1"/>
    <col min="19" max="19" width="6.28515625" customWidth="1"/>
    <col min="20" max="20" width="7.5703125" customWidth="1"/>
    <col min="22" max="22" width="5.140625" customWidth="1"/>
    <col min="23" max="23" width="8.7109375" customWidth="1"/>
    <col min="24" max="24" width="6.28515625" customWidth="1"/>
    <col min="25" max="25" width="8.5703125" customWidth="1"/>
    <col min="26" max="26" width="7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2.85546875" customWidth="1"/>
    <col min="33" max="33" width="5" customWidth="1"/>
    <col min="34" max="34" width="10.7109375" customWidth="1"/>
    <col min="35" max="35" width="14.28515625" customWidth="1"/>
    <col min="36" max="36" width="7.42578125" customWidth="1"/>
    <col min="37" max="37" width="8.85546875" customWidth="1"/>
    <col min="38" max="38" width="6.140625" customWidth="1"/>
    <col min="39" max="39" width="9" customWidth="1"/>
    <col min="40" max="40" width="6.28515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12" customWidth="1"/>
    <col min="46" max="46" width="11.85546875" customWidth="1"/>
    <col min="47" max="47" width="9.5703125" customWidth="1"/>
    <col min="48" max="48" width="8.42578125" customWidth="1"/>
    <col min="49" max="49" width="14.85546875" customWidth="1"/>
    <col min="50" max="50" width="12.28515625" customWidth="1"/>
    <col min="51" max="51" width="11.140625" customWidth="1"/>
    <col min="52" max="52" width="13" customWidth="1"/>
    <col min="53" max="53" width="15.42578125" customWidth="1"/>
    <col min="54" max="54" width="14.85546875" customWidth="1"/>
    <col min="55" max="55" width="13" customWidth="1"/>
    <col min="56" max="56" width="15.140625" customWidth="1"/>
    <col min="57" max="57" width="14.5703125" customWidth="1"/>
    <col min="58" max="58" width="15.7109375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70.5" customHeight="1" x14ac:dyDescent="0.35">
      <c r="A1" s="26" t="s">
        <v>108</v>
      </c>
      <c r="B1" s="27"/>
      <c r="C1" s="27"/>
      <c r="D1" s="27"/>
      <c r="E1" s="27"/>
      <c r="F1" s="27"/>
      <c r="G1" s="27"/>
      <c r="H1" s="27"/>
      <c r="I1" s="27"/>
      <c r="J1" s="27"/>
      <c r="K1" s="1"/>
      <c r="L1" s="1"/>
      <c r="M1" s="1"/>
      <c r="N1" s="1"/>
    </row>
    <row r="2" spans="1:67" ht="2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67" s="8" customFormat="1" ht="57.75" customHeight="1" x14ac:dyDescent="0.25">
      <c r="A3" s="7" t="s">
        <v>0</v>
      </c>
      <c r="B3" s="7" t="s">
        <v>10</v>
      </c>
      <c r="C3" s="7" t="s">
        <v>11</v>
      </c>
      <c r="D3" s="7" t="s">
        <v>1</v>
      </c>
      <c r="E3" s="7" t="s">
        <v>57</v>
      </c>
      <c r="F3" s="7" t="s">
        <v>54</v>
      </c>
      <c r="G3" s="7" t="s">
        <v>55</v>
      </c>
      <c r="H3" s="7" t="s">
        <v>58</v>
      </c>
      <c r="I3" s="7" t="s">
        <v>53</v>
      </c>
      <c r="J3" s="7" t="s">
        <v>56</v>
      </c>
      <c r="K3" s="28" t="s">
        <v>2</v>
      </c>
      <c r="L3" s="28"/>
      <c r="M3" s="28" t="s">
        <v>3</v>
      </c>
      <c r="N3" s="28"/>
      <c r="O3" s="28" t="s">
        <v>5</v>
      </c>
      <c r="P3" s="28"/>
      <c r="Q3" s="28" t="s">
        <v>14</v>
      </c>
      <c r="R3" s="28"/>
      <c r="S3" s="28" t="s">
        <v>12</v>
      </c>
      <c r="T3" s="28"/>
      <c r="U3" s="7" t="s">
        <v>13</v>
      </c>
      <c r="V3" s="7"/>
      <c r="W3" s="7" t="s">
        <v>47</v>
      </c>
      <c r="X3" s="28" t="s">
        <v>48</v>
      </c>
      <c r="Y3" s="28"/>
      <c r="Z3" s="28" t="s">
        <v>4</v>
      </c>
      <c r="AA3" s="28"/>
      <c r="AB3" s="24" t="s">
        <v>15</v>
      </c>
      <c r="AC3" s="25"/>
      <c r="AD3" s="24" t="s">
        <v>16</v>
      </c>
      <c r="AE3" s="25"/>
      <c r="AF3" s="7" t="s">
        <v>49</v>
      </c>
      <c r="AG3" s="28" t="s">
        <v>8</v>
      </c>
      <c r="AH3" s="28"/>
      <c r="AI3" s="7" t="s">
        <v>50</v>
      </c>
      <c r="AJ3" s="28" t="s">
        <v>6</v>
      </c>
      <c r="AK3" s="28"/>
      <c r="AL3" s="28" t="s">
        <v>51</v>
      </c>
      <c r="AM3" s="28"/>
      <c r="AN3" s="28" t="s">
        <v>7</v>
      </c>
      <c r="AO3" s="28"/>
      <c r="AP3" s="7" t="s">
        <v>52</v>
      </c>
      <c r="AQ3" s="7" t="s">
        <v>17</v>
      </c>
      <c r="AR3" s="15" t="s">
        <v>29</v>
      </c>
      <c r="AS3" s="15" t="s">
        <v>33</v>
      </c>
      <c r="AT3" s="15" t="s">
        <v>28</v>
      </c>
      <c r="AU3" s="24" t="s">
        <v>18</v>
      </c>
      <c r="AV3" s="25"/>
      <c r="AW3" s="15" t="s">
        <v>9</v>
      </c>
      <c r="AX3" s="7" t="s">
        <v>19</v>
      </c>
      <c r="AY3" s="7" t="s">
        <v>20</v>
      </c>
      <c r="AZ3" s="15" t="s">
        <v>34</v>
      </c>
      <c r="BA3" s="15" t="s">
        <v>35</v>
      </c>
      <c r="BB3" s="7" t="s">
        <v>21</v>
      </c>
      <c r="BC3" s="7" t="s">
        <v>22</v>
      </c>
      <c r="BD3" s="15" t="s">
        <v>36</v>
      </c>
      <c r="BE3" s="15" t="s">
        <v>37</v>
      </c>
      <c r="BF3" s="7" t="s">
        <v>23</v>
      </c>
      <c r="BG3" s="7" t="s">
        <v>24</v>
      </c>
      <c r="BH3" s="7" t="s">
        <v>25</v>
      </c>
      <c r="BI3" s="7" t="s">
        <v>26</v>
      </c>
      <c r="BJ3" s="7" t="s">
        <v>27</v>
      </c>
      <c r="BK3" s="15" t="s">
        <v>38</v>
      </c>
      <c r="BL3" s="15" t="s">
        <v>39</v>
      </c>
      <c r="BM3" s="7" t="s">
        <v>30</v>
      </c>
      <c r="BN3" s="7" t="s">
        <v>31</v>
      </c>
      <c r="BO3" s="7" t="s">
        <v>32</v>
      </c>
    </row>
    <row r="4" spans="1:67" ht="15.75" x14ac:dyDescent="0.25">
      <c r="A4" s="13">
        <v>1</v>
      </c>
      <c r="B4" s="5" t="s">
        <v>46</v>
      </c>
      <c r="C4" s="5" t="s">
        <v>43</v>
      </c>
      <c r="D4" s="13">
        <f t="shared" ref="D4:D34" si="0">IF((L4+N4+W4+Y4+AF4+AI4+AP4)&gt;1000,1000,L4+N4+W4+Y4+AF4+AI4+AP4)</f>
        <v>720</v>
      </c>
      <c r="E4" s="13">
        <f t="shared" ref="E4:E34" si="1">IF(D4&gt;1000,1000,D4)</f>
        <v>720</v>
      </c>
      <c r="F4" s="9">
        <f t="shared" ref="F4:F34" si="2">D4*33%</f>
        <v>237.60000000000002</v>
      </c>
      <c r="G4" s="9">
        <f t="shared" ref="G4:G34" si="3">AT4+AV4+BO4</f>
        <v>836</v>
      </c>
      <c r="H4" s="9">
        <f t="shared" ref="H4:H34" si="4">IF(G4&gt;1000,1000,G4)</f>
        <v>836</v>
      </c>
      <c r="I4" s="9">
        <f t="shared" ref="I4:I34" si="5">H4*33%</f>
        <v>275.88</v>
      </c>
      <c r="J4" s="11">
        <f t="shared" ref="J4:J34" si="6">F4+I4</f>
        <v>513.48</v>
      </c>
      <c r="K4" s="4">
        <v>1</v>
      </c>
      <c r="L4" s="4">
        <f t="shared" ref="L4:L34" si="7">K4*100</f>
        <v>100</v>
      </c>
      <c r="M4" s="4">
        <v>0</v>
      </c>
      <c r="N4" s="4">
        <f t="shared" ref="N4:N34" si="8">M4*30</f>
        <v>0</v>
      </c>
      <c r="O4" s="4">
        <v>1</v>
      </c>
      <c r="P4" s="4">
        <f t="shared" ref="P4:P34" si="9">O4*200</f>
        <v>200</v>
      </c>
      <c r="Q4" s="4">
        <v>0</v>
      </c>
      <c r="R4" s="4">
        <f>Q4*70</f>
        <v>0</v>
      </c>
      <c r="S4" s="4">
        <v>0</v>
      </c>
      <c r="T4" s="4">
        <f t="shared" ref="T4:T34" si="10">S4*150</f>
        <v>0</v>
      </c>
      <c r="U4" s="4">
        <v>0</v>
      </c>
      <c r="V4" s="4">
        <f t="shared" ref="V4:V34" si="11">IF(U4&gt;0,50,U4)</f>
        <v>0</v>
      </c>
      <c r="W4" s="4">
        <f t="shared" ref="W4:W34" si="12">IF((P4+R4+T4+V4)&gt;250,250,P4+R4+T4+V4)</f>
        <v>200</v>
      </c>
      <c r="X4" s="4">
        <v>0</v>
      </c>
      <c r="Y4" s="4">
        <f t="shared" ref="Y4:Y34" si="13">X4*275</f>
        <v>0</v>
      </c>
      <c r="Z4" s="4">
        <v>1</v>
      </c>
      <c r="AA4" s="4">
        <f t="shared" ref="AA4:AA34" si="14">Z4*350</f>
        <v>350</v>
      </c>
      <c r="AB4" s="4">
        <v>0</v>
      </c>
      <c r="AC4" s="4">
        <f t="shared" ref="AC4:AC34" si="15">AB4*100</f>
        <v>0</v>
      </c>
      <c r="AD4" s="4">
        <v>0</v>
      </c>
      <c r="AE4" s="4">
        <f t="shared" ref="AE4:AE34" si="16">IF(AD4&gt;0,70,AD4)</f>
        <v>0</v>
      </c>
      <c r="AF4" s="4">
        <f t="shared" ref="AF4:AF34" si="17">IF((AA4+AC4+AE4)&gt;420,420,AA4+AC4+AE4)</f>
        <v>350</v>
      </c>
      <c r="AG4" s="4">
        <v>4</v>
      </c>
      <c r="AH4" s="4">
        <f t="shared" ref="AH4:AH34" si="18">AG4*5</f>
        <v>20</v>
      </c>
      <c r="AI4" s="4">
        <f t="shared" ref="AI4:AI34" si="19">IF(AH4&gt;20,20,AH4)</f>
        <v>20</v>
      </c>
      <c r="AJ4" s="4">
        <v>1</v>
      </c>
      <c r="AK4" s="4">
        <f t="shared" ref="AK4:AK34" si="20">AJ4*50</f>
        <v>50</v>
      </c>
      <c r="AL4" s="4">
        <v>0</v>
      </c>
      <c r="AM4" s="4">
        <f t="shared" ref="AM4:AM34" si="21">AL4*30</f>
        <v>0</v>
      </c>
      <c r="AN4" s="4">
        <v>0</v>
      </c>
      <c r="AO4" s="4">
        <f t="shared" ref="AO4:AO34" si="22">AN4*10</f>
        <v>0</v>
      </c>
      <c r="AP4" s="4">
        <f t="shared" ref="AP4:AP34" si="23">IF((AK4+AM4+AO4)&gt;100,100,AK4+AM4+AO4)</f>
        <v>50</v>
      </c>
      <c r="AQ4" s="4">
        <v>401</v>
      </c>
      <c r="AR4" s="4">
        <f t="shared" ref="AR4:AR34" si="24">IF(AQ4&gt;396,396,AQ4)</f>
        <v>396</v>
      </c>
      <c r="AS4" s="4">
        <f t="shared" ref="AS4:AS34" si="25">AR4-BN4</f>
        <v>276</v>
      </c>
      <c r="AT4" s="4">
        <f t="shared" ref="AT4:AT34" si="26">AS4*1.5</f>
        <v>414</v>
      </c>
      <c r="AU4" s="4">
        <v>0</v>
      </c>
      <c r="AV4" s="4">
        <f t="shared" ref="AV4:AV34" si="27">AU4*1</f>
        <v>0</v>
      </c>
      <c r="AW4" s="4">
        <f t="shared" ref="AW4:AW34" si="28">IF(AV4&gt;84,84,AV4)</f>
        <v>0</v>
      </c>
      <c r="AX4" s="4">
        <v>64</v>
      </c>
      <c r="AY4" s="4">
        <v>0</v>
      </c>
      <c r="AZ4" s="4">
        <f t="shared" ref="AZ4:AZ34" si="29">IF(BK4+BL4+BD4+BE4+AX4&lt;120,AX4,120-BK4-BL4-BD4-BE4)</f>
        <v>58</v>
      </c>
      <c r="BA4" s="4">
        <f t="shared" ref="BA4:BA34" si="30">IF(BK4+BL4+BD4+BE4+AZ4+AY4&lt;120,AY4,120-BK4-BL4-BD4-BE4-AZ4)</f>
        <v>0</v>
      </c>
      <c r="BB4" s="4">
        <v>62</v>
      </c>
      <c r="BC4" s="4">
        <v>0</v>
      </c>
      <c r="BD4" s="4">
        <f t="shared" ref="BD4:BD34" si="31">IF(BK4+BL4+BB4&lt;120,BB4,120-BK4-BL4)</f>
        <v>62</v>
      </c>
      <c r="BE4" s="4">
        <f t="shared" ref="BE4:BE34" si="32">IF(BK4+BL4+BB4+BC4&lt;120,BC4,120-BK4-BL4-BD4)</f>
        <v>0</v>
      </c>
      <c r="BF4" s="4">
        <v>0</v>
      </c>
      <c r="BG4" s="4">
        <v>0</v>
      </c>
      <c r="BH4" s="4"/>
      <c r="BI4" s="4"/>
      <c r="BJ4" s="4"/>
      <c r="BK4" s="4">
        <f t="shared" ref="BK4:BK34" si="33">IF(BF4&lt;120,BF4,120)</f>
        <v>0</v>
      </c>
      <c r="BL4" s="4">
        <f t="shared" ref="BL4:BL34" si="34">IF(BF4+BG4&lt;120,BG4,120-BF4-BG4)</f>
        <v>0</v>
      </c>
      <c r="BM4" s="4">
        <f t="shared" ref="BM4:BM34" si="35">AX4+AY4+BB4+BC4+BF4+BG4</f>
        <v>126</v>
      </c>
      <c r="BN4" s="4">
        <f t="shared" ref="BN4:BN34" si="36">IF(BM4&gt;120,120,BM4)</f>
        <v>120</v>
      </c>
      <c r="BO4" s="4">
        <f t="shared" ref="BO4:BO34" si="37">IF(AY4+BC4+BG4&lt;BM4/2,(BK4+BL4)*5.5+(BD4+BE4)*4+(AZ4+BA4)*3,BK4*5.5+BL4*5.5*0.85+BD4*4+BE4*4*0.85+AZ4*3+BA4*3*0.85)</f>
        <v>422</v>
      </c>
    </row>
    <row r="5" spans="1:67" s="16" customFormat="1" ht="15.75" x14ac:dyDescent="0.25">
      <c r="A5" s="13">
        <v>2</v>
      </c>
      <c r="B5" s="5" t="s">
        <v>70</v>
      </c>
      <c r="C5" s="5" t="s">
        <v>67</v>
      </c>
      <c r="D5" s="13">
        <f t="shared" si="0"/>
        <v>855</v>
      </c>
      <c r="E5" s="13">
        <f t="shared" si="1"/>
        <v>855</v>
      </c>
      <c r="F5" s="9">
        <f t="shared" si="2"/>
        <v>282.15000000000003</v>
      </c>
      <c r="G5" s="9">
        <f t="shared" si="3"/>
        <v>678.2</v>
      </c>
      <c r="H5" s="9">
        <f t="shared" si="4"/>
        <v>678.2</v>
      </c>
      <c r="I5" s="9">
        <f t="shared" si="5"/>
        <v>223.80600000000001</v>
      </c>
      <c r="J5" s="11">
        <f t="shared" si="6"/>
        <v>505.95600000000002</v>
      </c>
      <c r="K5" s="6">
        <v>1</v>
      </c>
      <c r="L5" s="6">
        <f t="shared" si="7"/>
        <v>100</v>
      </c>
      <c r="M5" s="6">
        <v>1</v>
      </c>
      <c r="N5" s="6">
        <f t="shared" si="8"/>
        <v>30</v>
      </c>
      <c r="O5" s="6">
        <v>0</v>
      </c>
      <c r="P5" s="6">
        <f t="shared" si="9"/>
        <v>0</v>
      </c>
      <c r="Q5" s="6">
        <v>1</v>
      </c>
      <c r="R5" s="6">
        <f>Q5*70</f>
        <v>70</v>
      </c>
      <c r="S5" s="6">
        <v>0</v>
      </c>
      <c r="T5" s="6">
        <f t="shared" si="10"/>
        <v>0</v>
      </c>
      <c r="U5" s="6">
        <v>0</v>
      </c>
      <c r="V5" s="6">
        <f t="shared" si="11"/>
        <v>0</v>
      </c>
      <c r="W5" s="6">
        <f t="shared" si="12"/>
        <v>70</v>
      </c>
      <c r="X5" s="6">
        <v>1</v>
      </c>
      <c r="Y5" s="6">
        <f t="shared" si="13"/>
        <v>275</v>
      </c>
      <c r="Z5" s="6">
        <v>1</v>
      </c>
      <c r="AA5" s="6">
        <f t="shared" si="14"/>
        <v>350</v>
      </c>
      <c r="AB5" s="6">
        <v>0</v>
      </c>
      <c r="AC5" s="6">
        <f t="shared" si="15"/>
        <v>0</v>
      </c>
      <c r="AD5" s="6">
        <v>0</v>
      </c>
      <c r="AE5" s="6">
        <f t="shared" si="16"/>
        <v>0</v>
      </c>
      <c r="AF5" s="6">
        <f t="shared" si="17"/>
        <v>350</v>
      </c>
      <c r="AG5" s="6">
        <v>4</v>
      </c>
      <c r="AH5" s="6">
        <f t="shared" si="18"/>
        <v>20</v>
      </c>
      <c r="AI5" s="6">
        <f t="shared" si="19"/>
        <v>20</v>
      </c>
      <c r="AJ5" s="6">
        <v>0</v>
      </c>
      <c r="AK5" s="6">
        <f t="shared" si="20"/>
        <v>0</v>
      </c>
      <c r="AL5" s="6">
        <v>0</v>
      </c>
      <c r="AM5" s="6">
        <f t="shared" si="21"/>
        <v>0</v>
      </c>
      <c r="AN5" s="6">
        <v>1</v>
      </c>
      <c r="AO5" s="6">
        <f t="shared" si="22"/>
        <v>10</v>
      </c>
      <c r="AP5" s="6">
        <f t="shared" si="23"/>
        <v>10</v>
      </c>
      <c r="AQ5" s="6">
        <v>303</v>
      </c>
      <c r="AR5" s="6">
        <f t="shared" si="24"/>
        <v>303</v>
      </c>
      <c r="AS5" s="6">
        <f t="shared" si="25"/>
        <v>191</v>
      </c>
      <c r="AT5" s="6">
        <f t="shared" si="26"/>
        <v>286.5</v>
      </c>
      <c r="AU5" s="6">
        <v>55</v>
      </c>
      <c r="AV5" s="6">
        <f t="shared" si="27"/>
        <v>55</v>
      </c>
      <c r="AW5" s="6">
        <f t="shared" si="28"/>
        <v>55</v>
      </c>
      <c r="AX5" s="6">
        <v>38</v>
      </c>
      <c r="AY5" s="6">
        <v>34</v>
      </c>
      <c r="AZ5" s="6">
        <f t="shared" si="29"/>
        <v>38</v>
      </c>
      <c r="BA5" s="6">
        <f t="shared" si="30"/>
        <v>34</v>
      </c>
      <c r="BB5" s="6">
        <v>0</v>
      </c>
      <c r="BC5" s="6">
        <v>40</v>
      </c>
      <c r="BD5" s="6">
        <f t="shared" si="31"/>
        <v>0</v>
      </c>
      <c r="BE5" s="6">
        <f t="shared" si="32"/>
        <v>40</v>
      </c>
      <c r="BF5" s="6">
        <v>0</v>
      </c>
      <c r="BG5" s="6">
        <v>0</v>
      </c>
      <c r="BH5" s="6"/>
      <c r="BI5" s="6"/>
      <c r="BJ5" s="6"/>
      <c r="BK5" s="6">
        <f t="shared" si="33"/>
        <v>0</v>
      </c>
      <c r="BL5" s="6">
        <f t="shared" si="34"/>
        <v>0</v>
      </c>
      <c r="BM5" s="6">
        <f t="shared" si="35"/>
        <v>112</v>
      </c>
      <c r="BN5" s="6">
        <f t="shared" si="36"/>
        <v>112</v>
      </c>
      <c r="BO5" s="6">
        <f t="shared" si="37"/>
        <v>336.7</v>
      </c>
    </row>
    <row r="6" spans="1:67" ht="15.75" x14ac:dyDescent="0.25">
      <c r="A6" s="13">
        <v>3</v>
      </c>
      <c r="B6" s="5" t="s">
        <v>71</v>
      </c>
      <c r="C6" s="5" t="s">
        <v>72</v>
      </c>
      <c r="D6" s="13">
        <f t="shared" si="0"/>
        <v>675</v>
      </c>
      <c r="E6" s="13">
        <f t="shared" si="1"/>
        <v>675</v>
      </c>
      <c r="F6" s="9">
        <f t="shared" si="2"/>
        <v>222.75</v>
      </c>
      <c r="G6" s="9">
        <f t="shared" si="3"/>
        <v>817.5</v>
      </c>
      <c r="H6" s="9">
        <f t="shared" si="4"/>
        <v>817.5</v>
      </c>
      <c r="I6" s="9">
        <f t="shared" si="5"/>
        <v>269.77500000000003</v>
      </c>
      <c r="J6" s="11">
        <f t="shared" si="6"/>
        <v>492.52500000000003</v>
      </c>
      <c r="K6" s="6">
        <v>1</v>
      </c>
      <c r="L6" s="6">
        <f t="shared" si="7"/>
        <v>100</v>
      </c>
      <c r="M6" s="6">
        <v>0</v>
      </c>
      <c r="N6" s="6">
        <f t="shared" si="8"/>
        <v>0</v>
      </c>
      <c r="O6" s="6">
        <v>1</v>
      </c>
      <c r="P6" s="6">
        <f t="shared" si="9"/>
        <v>200</v>
      </c>
      <c r="Q6" s="6">
        <v>0</v>
      </c>
      <c r="R6" s="6">
        <v>0</v>
      </c>
      <c r="S6" s="6">
        <v>0</v>
      </c>
      <c r="T6" s="6">
        <f t="shared" si="10"/>
        <v>0</v>
      </c>
      <c r="U6" s="6">
        <v>0</v>
      </c>
      <c r="V6" s="6">
        <f t="shared" si="11"/>
        <v>0</v>
      </c>
      <c r="W6" s="6">
        <f t="shared" si="12"/>
        <v>200</v>
      </c>
      <c r="X6" s="6">
        <v>1</v>
      </c>
      <c r="Y6" s="6">
        <f t="shared" si="13"/>
        <v>275</v>
      </c>
      <c r="Z6" s="6">
        <v>0</v>
      </c>
      <c r="AA6" s="6">
        <f t="shared" si="14"/>
        <v>0</v>
      </c>
      <c r="AB6" s="6">
        <v>0</v>
      </c>
      <c r="AC6" s="6">
        <f t="shared" si="15"/>
        <v>0</v>
      </c>
      <c r="AD6" s="6">
        <v>0</v>
      </c>
      <c r="AE6" s="6">
        <f t="shared" si="16"/>
        <v>0</v>
      </c>
      <c r="AF6" s="6">
        <f t="shared" si="17"/>
        <v>0</v>
      </c>
      <c r="AG6" s="6">
        <v>4</v>
      </c>
      <c r="AH6" s="6">
        <f t="shared" si="18"/>
        <v>20</v>
      </c>
      <c r="AI6" s="6">
        <f t="shared" si="19"/>
        <v>20</v>
      </c>
      <c r="AJ6" s="6">
        <v>1</v>
      </c>
      <c r="AK6" s="6">
        <f t="shared" si="20"/>
        <v>50</v>
      </c>
      <c r="AL6" s="6">
        <v>1</v>
      </c>
      <c r="AM6" s="6">
        <f t="shared" si="21"/>
        <v>30</v>
      </c>
      <c r="AN6" s="6">
        <v>0</v>
      </c>
      <c r="AO6" s="6">
        <f t="shared" si="22"/>
        <v>0</v>
      </c>
      <c r="AP6" s="6">
        <f t="shared" si="23"/>
        <v>80</v>
      </c>
      <c r="AQ6" s="6">
        <v>284</v>
      </c>
      <c r="AR6" s="6">
        <f t="shared" si="24"/>
        <v>284</v>
      </c>
      <c r="AS6" s="6">
        <f t="shared" si="25"/>
        <v>164</v>
      </c>
      <c r="AT6" s="6">
        <f t="shared" si="26"/>
        <v>246</v>
      </c>
      <c r="AU6" s="6">
        <v>39</v>
      </c>
      <c r="AV6" s="6">
        <f t="shared" si="27"/>
        <v>39</v>
      </c>
      <c r="AW6" s="6">
        <f t="shared" si="28"/>
        <v>39</v>
      </c>
      <c r="AX6" s="6">
        <v>91</v>
      </c>
      <c r="AY6" s="6">
        <v>0</v>
      </c>
      <c r="AZ6" s="6">
        <f t="shared" si="29"/>
        <v>0</v>
      </c>
      <c r="BA6" s="6">
        <f t="shared" si="30"/>
        <v>0</v>
      </c>
      <c r="BB6" s="6">
        <v>86</v>
      </c>
      <c r="BC6" s="6">
        <v>0</v>
      </c>
      <c r="BD6" s="6">
        <f t="shared" si="31"/>
        <v>85</v>
      </c>
      <c r="BE6" s="6">
        <f t="shared" si="32"/>
        <v>0</v>
      </c>
      <c r="BF6" s="6">
        <v>35</v>
      </c>
      <c r="BG6" s="6">
        <v>0</v>
      </c>
      <c r="BH6" s="6"/>
      <c r="BI6" s="6"/>
      <c r="BJ6" s="6"/>
      <c r="BK6" s="6">
        <f t="shared" si="33"/>
        <v>35</v>
      </c>
      <c r="BL6" s="6">
        <f t="shared" si="34"/>
        <v>0</v>
      </c>
      <c r="BM6" s="6">
        <f t="shared" si="35"/>
        <v>212</v>
      </c>
      <c r="BN6" s="6">
        <f t="shared" si="36"/>
        <v>120</v>
      </c>
      <c r="BO6" s="6">
        <f t="shared" si="37"/>
        <v>532.5</v>
      </c>
    </row>
    <row r="7" spans="1:67" ht="15.75" x14ac:dyDescent="0.25">
      <c r="A7" s="13">
        <v>4</v>
      </c>
      <c r="B7" s="5" t="s">
        <v>73</v>
      </c>
      <c r="C7" s="5" t="s">
        <v>74</v>
      </c>
      <c r="D7" s="13">
        <f t="shared" si="0"/>
        <v>805</v>
      </c>
      <c r="E7" s="13">
        <f t="shared" si="1"/>
        <v>805</v>
      </c>
      <c r="F7" s="9">
        <f t="shared" si="2"/>
        <v>265.65000000000003</v>
      </c>
      <c r="G7" s="9">
        <f t="shared" si="3"/>
        <v>670</v>
      </c>
      <c r="H7" s="9">
        <f t="shared" si="4"/>
        <v>670</v>
      </c>
      <c r="I7" s="9">
        <f t="shared" si="5"/>
        <v>221.10000000000002</v>
      </c>
      <c r="J7" s="11">
        <f t="shared" si="6"/>
        <v>486.75000000000006</v>
      </c>
      <c r="K7" s="6">
        <v>1</v>
      </c>
      <c r="L7" s="6">
        <f t="shared" si="7"/>
        <v>100</v>
      </c>
      <c r="M7" s="6">
        <v>0</v>
      </c>
      <c r="N7" s="6">
        <f t="shared" si="8"/>
        <v>0</v>
      </c>
      <c r="O7" s="6">
        <v>1</v>
      </c>
      <c r="P7" s="6">
        <f t="shared" si="9"/>
        <v>200</v>
      </c>
      <c r="Q7" s="6">
        <v>0</v>
      </c>
      <c r="R7" s="6">
        <f t="shared" ref="R7:R34" si="38">Q7*70</f>
        <v>0</v>
      </c>
      <c r="S7" s="6">
        <v>0</v>
      </c>
      <c r="T7" s="6">
        <f t="shared" si="10"/>
        <v>0</v>
      </c>
      <c r="U7" s="6">
        <v>1</v>
      </c>
      <c r="V7" s="6">
        <f t="shared" si="11"/>
        <v>50</v>
      </c>
      <c r="W7" s="6">
        <f t="shared" si="12"/>
        <v>250</v>
      </c>
      <c r="X7" s="6">
        <v>1</v>
      </c>
      <c r="Y7" s="6">
        <f t="shared" si="13"/>
        <v>275</v>
      </c>
      <c r="Z7" s="6">
        <v>0</v>
      </c>
      <c r="AA7" s="6">
        <f t="shared" si="14"/>
        <v>0</v>
      </c>
      <c r="AB7" s="6">
        <v>1</v>
      </c>
      <c r="AC7" s="6">
        <f t="shared" si="15"/>
        <v>100</v>
      </c>
      <c r="AD7" s="6">
        <v>0</v>
      </c>
      <c r="AE7" s="6">
        <f t="shared" si="16"/>
        <v>0</v>
      </c>
      <c r="AF7" s="6">
        <f t="shared" si="17"/>
        <v>100</v>
      </c>
      <c r="AG7" s="6">
        <v>4</v>
      </c>
      <c r="AH7" s="6">
        <f t="shared" si="18"/>
        <v>20</v>
      </c>
      <c r="AI7" s="6">
        <f t="shared" si="19"/>
        <v>20</v>
      </c>
      <c r="AJ7" s="6">
        <v>1</v>
      </c>
      <c r="AK7" s="6">
        <f t="shared" si="20"/>
        <v>50</v>
      </c>
      <c r="AL7" s="6">
        <v>0</v>
      </c>
      <c r="AM7" s="6">
        <f t="shared" si="21"/>
        <v>0</v>
      </c>
      <c r="AN7" s="6">
        <v>1</v>
      </c>
      <c r="AO7" s="6">
        <f t="shared" si="22"/>
        <v>10</v>
      </c>
      <c r="AP7" s="6">
        <f t="shared" si="23"/>
        <v>60</v>
      </c>
      <c r="AQ7" s="6">
        <v>231</v>
      </c>
      <c r="AR7" s="6">
        <f t="shared" si="24"/>
        <v>231</v>
      </c>
      <c r="AS7" s="6">
        <f t="shared" si="25"/>
        <v>111</v>
      </c>
      <c r="AT7" s="6">
        <f t="shared" si="26"/>
        <v>166.5</v>
      </c>
      <c r="AU7" s="6">
        <v>0</v>
      </c>
      <c r="AV7" s="6">
        <f t="shared" si="27"/>
        <v>0</v>
      </c>
      <c r="AW7" s="6">
        <f t="shared" si="28"/>
        <v>0</v>
      </c>
      <c r="AX7" s="6">
        <v>45</v>
      </c>
      <c r="AY7" s="6">
        <v>0</v>
      </c>
      <c r="AZ7" s="6">
        <f t="shared" si="29"/>
        <v>29</v>
      </c>
      <c r="BA7" s="6">
        <f t="shared" si="30"/>
        <v>0</v>
      </c>
      <c r="BB7" s="6">
        <v>56</v>
      </c>
      <c r="BC7" s="6">
        <v>0</v>
      </c>
      <c r="BD7" s="6">
        <f t="shared" si="31"/>
        <v>56</v>
      </c>
      <c r="BE7" s="6">
        <f t="shared" si="32"/>
        <v>0</v>
      </c>
      <c r="BF7" s="6">
        <v>35</v>
      </c>
      <c r="BG7" s="6">
        <v>0</v>
      </c>
      <c r="BH7" s="6"/>
      <c r="BI7" s="6"/>
      <c r="BJ7" s="6"/>
      <c r="BK7" s="6">
        <f t="shared" si="33"/>
        <v>35</v>
      </c>
      <c r="BL7" s="6">
        <f t="shared" si="34"/>
        <v>0</v>
      </c>
      <c r="BM7" s="6">
        <f t="shared" si="35"/>
        <v>136</v>
      </c>
      <c r="BN7" s="6">
        <f t="shared" si="36"/>
        <v>120</v>
      </c>
      <c r="BO7" s="6">
        <f t="shared" si="37"/>
        <v>503.5</v>
      </c>
    </row>
    <row r="8" spans="1:67" s="22" customFormat="1" ht="15.75" x14ac:dyDescent="0.25">
      <c r="A8" s="13">
        <v>5</v>
      </c>
      <c r="B8" s="5" t="s">
        <v>60</v>
      </c>
      <c r="C8" s="5" t="s">
        <v>61</v>
      </c>
      <c r="D8" s="13">
        <f t="shared" si="0"/>
        <v>525</v>
      </c>
      <c r="E8" s="13">
        <f t="shared" si="1"/>
        <v>525</v>
      </c>
      <c r="F8" s="9">
        <f t="shared" si="2"/>
        <v>173.25</v>
      </c>
      <c r="G8" s="9">
        <f t="shared" si="3"/>
        <v>945</v>
      </c>
      <c r="H8" s="9">
        <f t="shared" si="4"/>
        <v>945</v>
      </c>
      <c r="I8" s="9">
        <f t="shared" si="5"/>
        <v>311.85000000000002</v>
      </c>
      <c r="J8" s="11">
        <f t="shared" si="6"/>
        <v>485.1</v>
      </c>
      <c r="K8" s="4">
        <v>1</v>
      </c>
      <c r="L8" s="4">
        <f t="shared" si="7"/>
        <v>100</v>
      </c>
      <c r="M8" s="4">
        <v>1</v>
      </c>
      <c r="N8" s="4">
        <f t="shared" si="8"/>
        <v>30</v>
      </c>
      <c r="O8" s="4">
        <v>0</v>
      </c>
      <c r="P8" s="4">
        <f t="shared" si="9"/>
        <v>0</v>
      </c>
      <c r="Q8" s="4">
        <v>1</v>
      </c>
      <c r="R8" s="4">
        <f t="shared" si="38"/>
        <v>70</v>
      </c>
      <c r="S8" s="4">
        <v>0</v>
      </c>
      <c r="T8" s="4">
        <f t="shared" si="10"/>
        <v>0</v>
      </c>
      <c r="U8" s="4">
        <v>0</v>
      </c>
      <c r="V8" s="4">
        <f t="shared" si="11"/>
        <v>0</v>
      </c>
      <c r="W8" s="4">
        <f t="shared" si="12"/>
        <v>70</v>
      </c>
      <c r="X8" s="4">
        <v>1</v>
      </c>
      <c r="Y8" s="4">
        <f t="shared" si="13"/>
        <v>275</v>
      </c>
      <c r="Z8" s="4">
        <v>0</v>
      </c>
      <c r="AA8" s="4">
        <f t="shared" si="14"/>
        <v>0</v>
      </c>
      <c r="AB8" s="4">
        <v>0</v>
      </c>
      <c r="AC8" s="4">
        <f t="shared" si="15"/>
        <v>0</v>
      </c>
      <c r="AD8" s="4">
        <v>0</v>
      </c>
      <c r="AE8" s="4">
        <f t="shared" si="16"/>
        <v>0</v>
      </c>
      <c r="AF8" s="4">
        <f t="shared" si="17"/>
        <v>0</v>
      </c>
      <c r="AG8" s="4">
        <v>0</v>
      </c>
      <c r="AH8" s="4">
        <f t="shared" si="18"/>
        <v>0</v>
      </c>
      <c r="AI8" s="4">
        <f t="shared" si="19"/>
        <v>0</v>
      </c>
      <c r="AJ8" s="4">
        <v>1</v>
      </c>
      <c r="AK8" s="4">
        <f t="shared" si="20"/>
        <v>50</v>
      </c>
      <c r="AL8" s="4">
        <v>0</v>
      </c>
      <c r="AM8" s="4">
        <f t="shared" si="21"/>
        <v>0</v>
      </c>
      <c r="AN8" s="4">
        <v>0</v>
      </c>
      <c r="AO8" s="4">
        <f t="shared" si="22"/>
        <v>0</v>
      </c>
      <c r="AP8" s="4">
        <f t="shared" si="23"/>
        <v>50</v>
      </c>
      <c r="AQ8" s="4">
        <v>390</v>
      </c>
      <c r="AR8" s="4">
        <f t="shared" si="24"/>
        <v>390</v>
      </c>
      <c r="AS8" s="4">
        <f t="shared" si="25"/>
        <v>270</v>
      </c>
      <c r="AT8" s="4">
        <f t="shared" si="26"/>
        <v>405</v>
      </c>
      <c r="AU8" s="4">
        <v>0</v>
      </c>
      <c r="AV8" s="4">
        <f t="shared" si="27"/>
        <v>0</v>
      </c>
      <c r="AW8" s="4">
        <f t="shared" si="28"/>
        <v>0</v>
      </c>
      <c r="AX8" s="4">
        <v>0</v>
      </c>
      <c r="AY8" s="4">
        <v>0</v>
      </c>
      <c r="AZ8" s="4">
        <f t="shared" si="29"/>
        <v>0</v>
      </c>
      <c r="BA8" s="4">
        <f t="shared" si="30"/>
        <v>0</v>
      </c>
      <c r="BB8" s="4">
        <v>120</v>
      </c>
      <c r="BC8" s="4">
        <v>0</v>
      </c>
      <c r="BD8" s="4">
        <f t="shared" si="31"/>
        <v>80</v>
      </c>
      <c r="BE8" s="4">
        <f t="shared" si="32"/>
        <v>0</v>
      </c>
      <c r="BF8" s="4">
        <v>40</v>
      </c>
      <c r="BG8" s="4">
        <v>0</v>
      </c>
      <c r="BH8" s="4"/>
      <c r="BI8" s="4"/>
      <c r="BJ8" s="4"/>
      <c r="BK8" s="4">
        <f t="shared" si="33"/>
        <v>40</v>
      </c>
      <c r="BL8" s="4">
        <f t="shared" si="34"/>
        <v>0</v>
      </c>
      <c r="BM8" s="4">
        <f t="shared" si="35"/>
        <v>160</v>
      </c>
      <c r="BN8" s="4">
        <f t="shared" si="36"/>
        <v>120</v>
      </c>
      <c r="BO8" s="4">
        <f t="shared" si="37"/>
        <v>540</v>
      </c>
    </row>
    <row r="9" spans="1:67" s="2" customFormat="1" ht="15.75" x14ac:dyDescent="0.25">
      <c r="A9" s="13">
        <v>6</v>
      </c>
      <c r="B9" s="18" t="s">
        <v>103</v>
      </c>
      <c r="C9" s="18" t="s">
        <v>104</v>
      </c>
      <c r="D9" s="17">
        <f t="shared" si="0"/>
        <v>635</v>
      </c>
      <c r="E9" s="17">
        <f t="shared" si="1"/>
        <v>635</v>
      </c>
      <c r="F9" s="19">
        <f t="shared" si="2"/>
        <v>209.55</v>
      </c>
      <c r="G9" s="19">
        <f t="shared" si="3"/>
        <v>766</v>
      </c>
      <c r="H9" s="19">
        <f t="shared" si="4"/>
        <v>766</v>
      </c>
      <c r="I9" s="19">
        <f t="shared" si="5"/>
        <v>252.78</v>
      </c>
      <c r="J9" s="20">
        <f t="shared" si="6"/>
        <v>462.33000000000004</v>
      </c>
      <c r="K9" s="21">
        <v>1</v>
      </c>
      <c r="L9" s="21">
        <f t="shared" si="7"/>
        <v>100</v>
      </c>
      <c r="M9" s="21">
        <v>0</v>
      </c>
      <c r="N9" s="21">
        <f t="shared" si="8"/>
        <v>0</v>
      </c>
      <c r="O9" s="21">
        <v>1</v>
      </c>
      <c r="P9" s="21">
        <f t="shared" si="9"/>
        <v>200</v>
      </c>
      <c r="Q9" s="21">
        <v>0</v>
      </c>
      <c r="R9" s="21">
        <f t="shared" si="38"/>
        <v>0</v>
      </c>
      <c r="S9" s="21">
        <v>0</v>
      </c>
      <c r="T9" s="21">
        <f t="shared" si="10"/>
        <v>0</v>
      </c>
      <c r="U9" s="21">
        <v>0</v>
      </c>
      <c r="V9" s="21">
        <f t="shared" si="11"/>
        <v>0</v>
      </c>
      <c r="W9" s="21">
        <f t="shared" si="12"/>
        <v>200</v>
      </c>
      <c r="X9" s="21">
        <v>1</v>
      </c>
      <c r="Y9" s="21">
        <f t="shared" si="13"/>
        <v>275</v>
      </c>
      <c r="Z9" s="21">
        <v>0</v>
      </c>
      <c r="AA9" s="21">
        <f t="shared" si="14"/>
        <v>0</v>
      </c>
      <c r="AB9" s="21">
        <v>0</v>
      </c>
      <c r="AC9" s="21">
        <f t="shared" si="15"/>
        <v>0</v>
      </c>
      <c r="AD9" s="21">
        <v>0</v>
      </c>
      <c r="AE9" s="21">
        <f t="shared" si="16"/>
        <v>0</v>
      </c>
      <c r="AF9" s="21">
        <f t="shared" si="17"/>
        <v>0</v>
      </c>
      <c r="AG9" s="21">
        <v>0</v>
      </c>
      <c r="AH9" s="21">
        <f t="shared" si="18"/>
        <v>0</v>
      </c>
      <c r="AI9" s="21">
        <f t="shared" si="19"/>
        <v>0</v>
      </c>
      <c r="AJ9" s="21">
        <v>1</v>
      </c>
      <c r="AK9" s="21">
        <f t="shared" si="20"/>
        <v>50</v>
      </c>
      <c r="AL9" s="21">
        <v>0</v>
      </c>
      <c r="AM9" s="21">
        <f t="shared" si="21"/>
        <v>0</v>
      </c>
      <c r="AN9" s="21">
        <v>1</v>
      </c>
      <c r="AO9" s="21">
        <f t="shared" si="22"/>
        <v>10</v>
      </c>
      <c r="AP9" s="21">
        <f t="shared" si="23"/>
        <v>60</v>
      </c>
      <c r="AQ9" s="21">
        <v>350</v>
      </c>
      <c r="AR9" s="21">
        <f t="shared" si="24"/>
        <v>350</v>
      </c>
      <c r="AS9" s="21">
        <f t="shared" si="25"/>
        <v>230</v>
      </c>
      <c r="AT9" s="21">
        <f t="shared" si="26"/>
        <v>345</v>
      </c>
      <c r="AU9" s="21">
        <v>7</v>
      </c>
      <c r="AV9" s="21">
        <f t="shared" si="27"/>
        <v>7</v>
      </c>
      <c r="AW9" s="21">
        <f t="shared" si="28"/>
        <v>7</v>
      </c>
      <c r="AX9" s="21">
        <v>80</v>
      </c>
      <c r="AY9" s="21">
        <v>0</v>
      </c>
      <c r="AZ9" s="21">
        <f t="shared" si="29"/>
        <v>66</v>
      </c>
      <c r="BA9" s="21">
        <f t="shared" si="30"/>
        <v>0</v>
      </c>
      <c r="BB9" s="21">
        <v>54</v>
      </c>
      <c r="BC9" s="21">
        <v>0</v>
      </c>
      <c r="BD9" s="21">
        <f t="shared" si="31"/>
        <v>54</v>
      </c>
      <c r="BE9" s="21">
        <f t="shared" si="32"/>
        <v>0</v>
      </c>
      <c r="BF9" s="21">
        <v>0</v>
      </c>
      <c r="BG9" s="21">
        <v>0</v>
      </c>
      <c r="BH9" s="21"/>
      <c r="BI9" s="21"/>
      <c r="BJ9" s="21"/>
      <c r="BK9" s="21">
        <f t="shared" si="33"/>
        <v>0</v>
      </c>
      <c r="BL9" s="21">
        <f t="shared" si="34"/>
        <v>0</v>
      </c>
      <c r="BM9" s="21">
        <f t="shared" si="35"/>
        <v>134</v>
      </c>
      <c r="BN9" s="21">
        <f t="shared" si="36"/>
        <v>120</v>
      </c>
      <c r="BO9" s="21">
        <f t="shared" si="37"/>
        <v>414</v>
      </c>
    </row>
    <row r="10" spans="1:67" s="2" customFormat="1" x14ac:dyDescent="0.25">
      <c r="A10" s="13">
        <v>7</v>
      </c>
      <c r="B10" s="5" t="s">
        <v>89</v>
      </c>
      <c r="C10" s="5" t="s">
        <v>90</v>
      </c>
      <c r="D10" s="13">
        <f t="shared" si="0"/>
        <v>640</v>
      </c>
      <c r="E10" s="13">
        <f t="shared" si="1"/>
        <v>640</v>
      </c>
      <c r="F10" s="9">
        <f t="shared" si="2"/>
        <v>211.20000000000002</v>
      </c>
      <c r="G10" s="9">
        <f t="shared" si="3"/>
        <v>711</v>
      </c>
      <c r="H10" s="9">
        <f t="shared" si="4"/>
        <v>711</v>
      </c>
      <c r="I10" s="9">
        <f t="shared" si="5"/>
        <v>234.63000000000002</v>
      </c>
      <c r="J10" s="9">
        <f t="shared" si="6"/>
        <v>445.83000000000004</v>
      </c>
      <c r="K10" s="4">
        <v>1</v>
      </c>
      <c r="L10" s="4">
        <f t="shared" si="7"/>
        <v>100</v>
      </c>
      <c r="M10" s="4">
        <v>0</v>
      </c>
      <c r="N10" s="4">
        <f t="shared" si="8"/>
        <v>0</v>
      </c>
      <c r="O10" s="4">
        <v>1</v>
      </c>
      <c r="P10" s="4">
        <f t="shared" si="9"/>
        <v>200</v>
      </c>
      <c r="Q10" s="4">
        <v>0</v>
      </c>
      <c r="R10" s="4">
        <f t="shared" si="38"/>
        <v>0</v>
      </c>
      <c r="S10" s="4">
        <v>0</v>
      </c>
      <c r="T10" s="4">
        <f t="shared" si="10"/>
        <v>0</v>
      </c>
      <c r="U10" s="4">
        <v>0</v>
      </c>
      <c r="V10" s="4">
        <f t="shared" si="11"/>
        <v>0</v>
      </c>
      <c r="W10" s="4">
        <f t="shared" si="12"/>
        <v>200</v>
      </c>
      <c r="X10" s="4">
        <v>1</v>
      </c>
      <c r="Y10" s="4">
        <f t="shared" si="13"/>
        <v>275</v>
      </c>
      <c r="Z10" s="4">
        <v>0</v>
      </c>
      <c r="AA10" s="4">
        <f t="shared" si="14"/>
        <v>0</v>
      </c>
      <c r="AB10" s="4">
        <v>0</v>
      </c>
      <c r="AC10" s="4">
        <f t="shared" si="15"/>
        <v>0</v>
      </c>
      <c r="AD10" s="4">
        <v>0</v>
      </c>
      <c r="AE10" s="4">
        <f t="shared" si="16"/>
        <v>0</v>
      </c>
      <c r="AF10" s="4">
        <f t="shared" si="17"/>
        <v>0</v>
      </c>
      <c r="AG10" s="4">
        <v>1</v>
      </c>
      <c r="AH10" s="4">
        <f t="shared" si="18"/>
        <v>5</v>
      </c>
      <c r="AI10" s="4">
        <f t="shared" si="19"/>
        <v>5</v>
      </c>
      <c r="AJ10" s="4">
        <v>1</v>
      </c>
      <c r="AK10" s="4">
        <f t="shared" si="20"/>
        <v>50</v>
      </c>
      <c r="AL10" s="4">
        <v>0</v>
      </c>
      <c r="AM10" s="4">
        <f t="shared" si="21"/>
        <v>0</v>
      </c>
      <c r="AN10" s="4">
        <v>1</v>
      </c>
      <c r="AO10" s="4">
        <f t="shared" si="22"/>
        <v>10</v>
      </c>
      <c r="AP10" s="4">
        <f t="shared" si="23"/>
        <v>60</v>
      </c>
      <c r="AQ10" s="4">
        <v>269</v>
      </c>
      <c r="AR10" s="4">
        <f t="shared" si="24"/>
        <v>269</v>
      </c>
      <c r="AS10" s="4">
        <f t="shared" si="25"/>
        <v>149</v>
      </c>
      <c r="AT10" s="4">
        <f t="shared" si="26"/>
        <v>223.5</v>
      </c>
      <c r="AU10" s="4">
        <v>0</v>
      </c>
      <c r="AV10" s="4">
        <f t="shared" si="27"/>
        <v>0</v>
      </c>
      <c r="AW10" s="4">
        <f t="shared" si="28"/>
        <v>0</v>
      </c>
      <c r="AX10" s="4">
        <v>117</v>
      </c>
      <c r="AY10" s="4">
        <v>0</v>
      </c>
      <c r="AZ10" s="4">
        <f t="shared" si="29"/>
        <v>69</v>
      </c>
      <c r="BA10" s="4">
        <f t="shared" si="30"/>
        <v>0</v>
      </c>
      <c r="BB10" s="4">
        <v>0</v>
      </c>
      <c r="BC10" s="4">
        <v>0</v>
      </c>
      <c r="BD10" s="4">
        <f t="shared" si="31"/>
        <v>0</v>
      </c>
      <c r="BE10" s="4">
        <f t="shared" si="32"/>
        <v>0</v>
      </c>
      <c r="BF10" s="4">
        <v>51</v>
      </c>
      <c r="BG10" s="4">
        <v>0</v>
      </c>
      <c r="BH10" s="4"/>
      <c r="BI10" s="4"/>
      <c r="BJ10" s="4"/>
      <c r="BK10" s="4">
        <f t="shared" si="33"/>
        <v>51</v>
      </c>
      <c r="BL10" s="4">
        <f t="shared" si="34"/>
        <v>0</v>
      </c>
      <c r="BM10" s="4">
        <f t="shared" si="35"/>
        <v>168</v>
      </c>
      <c r="BN10" s="4">
        <f t="shared" si="36"/>
        <v>120</v>
      </c>
      <c r="BO10" s="4">
        <f t="shared" si="37"/>
        <v>487.5</v>
      </c>
    </row>
    <row r="11" spans="1:67" s="2" customFormat="1" x14ac:dyDescent="0.25">
      <c r="A11" s="13">
        <v>8</v>
      </c>
      <c r="B11" s="6" t="s">
        <v>101</v>
      </c>
      <c r="C11" s="6" t="s">
        <v>102</v>
      </c>
      <c r="D11" s="14">
        <f t="shared" si="0"/>
        <v>465</v>
      </c>
      <c r="E11" s="14">
        <f t="shared" si="1"/>
        <v>465</v>
      </c>
      <c r="F11" s="10">
        <f t="shared" si="2"/>
        <v>153.45000000000002</v>
      </c>
      <c r="G11" s="10">
        <f t="shared" si="3"/>
        <v>885.2</v>
      </c>
      <c r="H11" s="10">
        <f t="shared" si="4"/>
        <v>885.2</v>
      </c>
      <c r="I11" s="10">
        <f t="shared" si="5"/>
        <v>292.11600000000004</v>
      </c>
      <c r="J11" s="10">
        <f t="shared" si="6"/>
        <v>445.56600000000003</v>
      </c>
      <c r="K11" s="4">
        <v>1</v>
      </c>
      <c r="L11" s="4">
        <f t="shared" si="7"/>
        <v>100</v>
      </c>
      <c r="M11" s="4">
        <v>0</v>
      </c>
      <c r="N11" s="4">
        <f t="shared" si="8"/>
        <v>0</v>
      </c>
      <c r="O11" s="4">
        <v>0</v>
      </c>
      <c r="P11" s="4">
        <f t="shared" si="9"/>
        <v>0</v>
      </c>
      <c r="Q11" s="4">
        <v>1</v>
      </c>
      <c r="R11" s="4">
        <f t="shared" si="38"/>
        <v>70</v>
      </c>
      <c r="S11" s="4">
        <v>0</v>
      </c>
      <c r="T11" s="4">
        <f t="shared" si="10"/>
        <v>0</v>
      </c>
      <c r="U11" s="4">
        <v>0</v>
      </c>
      <c r="V11" s="4">
        <f t="shared" si="11"/>
        <v>0</v>
      </c>
      <c r="W11" s="4">
        <f t="shared" si="12"/>
        <v>70</v>
      </c>
      <c r="X11" s="4">
        <v>1</v>
      </c>
      <c r="Y11" s="4">
        <f t="shared" si="13"/>
        <v>275</v>
      </c>
      <c r="Z11" s="4">
        <v>0</v>
      </c>
      <c r="AA11" s="4">
        <f t="shared" si="14"/>
        <v>0</v>
      </c>
      <c r="AB11" s="4">
        <v>0</v>
      </c>
      <c r="AC11" s="4">
        <f t="shared" si="15"/>
        <v>0</v>
      </c>
      <c r="AD11" s="4">
        <v>0</v>
      </c>
      <c r="AE11" s="4">
        <f t="shared" si="16"/>
        <v>0</v>
      </c>
      <c r="AF11" s="4">
        <f t="shared" si="17"/>
        <v>0</v>
      </c>
      <c r="AG11" s="4">
        <v>4</v>
      </c>
      <c r="AH11" s="4">
        <f t="shared" si="18"/>
        <v>20</v>
      </c>
      <c r="AI11" s="4">
        <f t="shared" si="19"/>
        <v>20</v>
      </c>
      <c r="AJ11" s="4">
        <v>0</v>
      </c>
      <c r="AK11" s="4">
        <f t="shared" si="20"/>
        <v>0</v>
      </c>
      <c r="AL11" s="4">
        <v>0</v>
      </c>
      <c r="AM11" s="4">
        <f t="shared" si="21"/>
        <v>0</v>
      </c>
      <c r="AN11" s="4">
        <v>0</v>
      </c>
      <c r="AO11" s="4">
        <f t="shared" si="22"/>
        <v>0</v>
      </c>
      <c r="AP11" s="4">
        <f t="shared" si="23"/>
        <v>0</v>
      </c>
      <c r="AQ11" s="4">
        <v>407</v>
      </c>
      <c r="AR11" s="4">
        <f t="shared" si="24"/>
        <v>396</v>
      </c>
      <c r="AS11" s="4">
        <f t="shared" si="25"/>
        <v>277</v>
      </c>
      <c r="AT11" s="4">
        <f t="shared" si="26"/>
        <v>415.5</v>
      </c>
      <c r="AU11" s="4">
        <v>0</v>
      </c>
      <c r="AV11" s="4">
        <f t="shared" si="27"/>
        <v>0</v>
      </c>
      <c r="AW11" s="4">
        <f t="shared" si="28"/>
        <v>0</v>
      </c>
      <c r="AX11" s="4">
        <v>0</v>
      </c>
      <c r="AY11" s="4">
        <v>0</v>
      </c>
      <c r="AZ11" s="4">
        <f t="shared" si="29"/>
        <v>0</v>
      </c>
      <c r="BA11" s="4">
        <f t="shared" si="30"/>
        <v>0</v>
      </c>
      <c r="BB11" s="4">
        <v>0</v>
      </c>
      <c r="BC11" s="4">
        <v>88</v>
      </c>
      <c r="BD11" s="4">
        <f t="shared" si="31"/>
        <v>0</v>
      </c>
      <c r="BE11" s="4">
        <f t="shared" si="32"/>
        <v>88</v>
      </c>
      <c r="BF11" s="4">
        <v>31</v>
      </c>
      <c r="BG11" s="4">
        <v>0</v>
      </c>
      <c r="BH11" s="4"/>
      <c r="BI11" s="4"/>
      <c r="BJ11" s="4"/>
      <c r="BK11" s="4">
        <f t="shared" si="33"/>
        <v>31</v>
      </c>
      <c r="BL11" s="4">
        <f t="shared" si="34"/>
        <v>0</v>
      </c>
      <c r="BM11" s="4">
        <f t="shared" si="35"/>
        <v>119</v>
      </c>
      <c r="BN11" s="4">
        <f t="shared" si="36"/>
        <v>119</v>
      </c>
      <c r="BO11" s="4">
        <f t="shared" si="37"/>
        <v>469.7</v>
      </c>
    </row>
    <row r="12" spans="1:67" s="2" customFormat="1" ht="15.75" x14ac:dyDescent="0.25">
      <c r="A12" s="13">
        <v>9</v>
      </c>
      <c r="B12" s="6" t="s">
        <v>86</v>
      </c>
      <c r="C12" s="6" t="s">
        <v>40</v>
      </c>
      <c r="D12" s="14">
        <f t="shared" si="0"/>
        <v>455</v>
      </c>
      <c r="E12" s="14">
        <f t="shared" si="1"/>
        <v>455</v>
      </c>
      <c r="F12" s="10">
        <f t="shared" si="2"/>
        <v>150.15</v>
      </c>
      <c r="G12" s="10">
        <f t="shared" si="3"/>
        <v>894</v>
      </c>
      <c r="H12" s="10">
        <f t="shared" si="4"/>
        <v>894</v>
      </c>
      <c r="I12" s="10">
        <f t="shared" si="5"/>
        <v>295.02000000000004</v>
      </c>
      <c r="J12" s="12">
        <f t="shared" si="6"/>
        <v>445.17000000000007</v>
      </c>
      <c r="K12" s="6">
        <v>1</v>
      </c>
      <c r="L12" s="6">
        <f t="shared" si="7"/>
        <v>100</v>
      </c>
      <c r="M12" s="6">
        <v>1</v>
      </c>
      <c r="N12" s="6">
        <f t="shared" si="8"/>
        <v>30</v>
      </c>
      <c r="O12" s="6">
        <v>0</v>
      </c>
      <c r="P12" s="6">
        <f t="shared" si="9"/>
        <v>0</v>
      </c>
      <c r="Q12" s="6">
        <v>1</v>
      </c>
      <c r="R12" s="6">
        <f t="shared" si="38"/>
        <v>70</v>
      </c>
      <c r="S12" s="6">
        <v>0</v>
      </c>
      <c r="T12" s="6">
        <f t="shared" si="10"/>
        <v>0</v>
      </c>
      <c r="U12" s="6">
        <v>1</v>
      </c>
      <c r="V12" s="6">
        <f t="shared" si="11"/>
        <v>50</v>
      </c>
      <c r="W12" s="6">
        <f t="shared" si="12"/>
        <v>120</v>
      </c>
      <c r="X12" s="6">
        <v>0</v>
      </c>
      <c r="Y12" s="6">
        <f t="shared" si="13"/>
        <v>0</v>
      </c>
      <c r="Z12" s="6">
        <v>0</v>
      </c>
      <c r="AA12" s="6">
        <f t="shared" si="14"/>
        <v>0</v>
      </c>
      <c r="AB12" s="6">
        <v>2</v>
      </c>
      <c r="AC12" s="6">
        <f t="shared" si="15"/>
        <v>200</v>
      </c>
      <c r="AD12" s="6">
        <v>0</v>
      </c>
      <c r="AE12" s="6">
        <f t="shared" si="16"/>
        <v>0</v>
      </c>
      <c r="AF12" s="6">
        <f t="shared" si="17"/>
        <v>200</v>
      </c>
      <c r="AG12" s="6">
        <v>1</v>
      </c>
      <c r="AH12" s="6">
        <f t="shared" si="18"/>
        <v>5</v>
      </c>
      <c r="AI12" s="6">
        <f t="shared" si="19"/>
        <v>5</v>
      </c>
      <c r="AJ12" s="6">
        <v>0</v>
      </c>
      <c r="AK12" s="6">
        <f t="shared" si="20"/>
        <v>0</v>
      </c>
      <c r="AL12" s="6">
        <v>0</v>
      </c>
      <c r="AM12" s="6">
        <f t="shared" si="21"/>
        <v>0</v>
      </c>
      <c r="AN12" s="6">
        <v>0</v>
      </c>
      <c r="AO12" s="6">
        <f t="shared" si="22"/>
        <v>0</v>
      </c>
      <c r="AP12" s="6">
        <f t="shared" si="23"/>
        <v>0</v>
      </c>
      <c r="AQ12" s="6">
        <v>441</v>
      </c>
      <c r="AR12" s="6">
        <f t="shared" si="24"/>
        <v>396</v>
      </c>
      <c r="AS12" s="6">
        <f t="shared" si="25"/>
        <v>276</v>
      </c>
      <c r="AT12" s="6">
        <f t="shared" si="26"/>
        <v>414</v>
      </c>
      <c r="AU12" s="6">
        <v>0</v>
      </c>
      <c r="AV12" s="6">
        <f t="shared" si="27"/>
        <v>0</v>
      </c>
      <c r="AW12" s="6">
        <f t="shared" si="28"/>
        <v>0</v>
      </c>
      <c r="AX12" s="6">
        <v>52</v>
      </c>
      <c r="AY12" s="6">
        <v>0</v>
      </c>
      <c r="AZ12" s="6">
        <f t="shared" si="29"/>
        <v>0</v>
      </c>
      <c r="BA12" s="6">
        <f t="shared" si="30"/>
        <v>0</v>
      </c>
      <c r="BB12" s="6">
        <v>167</v>
      </c>
      <c r="BC12" s="6">
        <v>26</v>
      </c>
      <c r="BD12" s="6">
        <f t="shared" si="31"/>
        <v>120</v>
      </c>
      <c r="BE12" s="6">
        <f t="shared" si="32"/>
        <v>0</v>
      </c>
      <c r="BF12" s="6">
        <v>0</v>
      </c>
      <c r="BG12" s="6">
        <v>0</v>
      </c>
      <c r="BH12" s="6"/>
      <c r="BI12" s="6"/>
      <c r="BJ12" s="6"/>
      <c r="BK12" s="6">
        <f t="shared" si="33"/>
        <v>0</v>
      </c>
      <c r="BL12" s="6">
        <f t="shared" si="34"/>
        <v>0</v>
      </c>
      <c r="BM12" s="6">
        <f t="shared" si="35"/>
        <v>245</v>
      </c>
      <c r="BN12" s="6">
        <f t="shared" si="36"/>
        <v>120</v>
      </c>
      <c r="BO12" s="6">
        <f t="shared" si="37"/>
        <v>480</v>
      </c>
    </row>
    <row r="13" spans="1:67" s="2" customFormat="1" ht="15.75" x14ac:dyDescent="0.25">
      <c r="A13" s="13">
        <v>10</v>
      </c>
      <c r="B13" s="6" t="s">
        <v>68</v>
      </c>
      <c r="C13" s="6" t="s">
        <v>69</v>
      </c>
      <c r="D13" s="14">
        <f t="shared" si="0"/>
        <v>665</v>
      </c>
      <c r="E13" s="14">
        <f t="shared" si="1"/>
        <v>665</v>
      </c>
      <c r="F13" s="10">
        <f t="shared" si="2"/>
        <v>219.45000000000002</v>
      </c>
      <c r="G13" s="10">
        <f t="shared" si="3"/>
        <v>642</v>
      </c>
      <c r="H13" s="10">
        <f t="shared" si="4"/>
        <v>642</v>
      </c>
      <c r="I13" s="10">
        <f t="shared" si="5"/>
        <v>211.86</v>
      </c>
      <c r="J13" s="12">
        <f t="shared" si="6"/>
        <v>431.31000000000006</v>
      </c>
      <c r="K13" s="6">
        <v>1</v>
      </c>
      <c r="L13" s="6">
        <f t="shared" si="7"/>
        <v>100</v>
      </c>
      <c r="M13" s="6">
        <v>0</v>
      </c>
      <c r="N13" s="6">
        <f t="shared" si="8"/>
        <v>0</v>
      </c>
      <c r="O13" s="6">
        <v>0</v>
      </c>
      <c r="P13" s="6">
        <f t="shared" si="9"/>
        <v>0</v>
      </c>
      <c r="Q13" s="6">
        <v>1</v>
      </c>
      <c r="R13" s="6">
        <f t="shared" si="38"/>
        <v>70</v>
      </c>
      <c r="S13" s="6">
        <v>0</v>
      </c>
      <c r="T13" s="6">
        <f t="shared" si="10"/>
        <v>0</v>
      </c>
      <c r="U13" s="6">
        <v>0</v>
      </c>
      <c r="V13" s="6">
        <f t="shared" si="11"/>
        <v>0</v>
      </c>
      <c r="W13" s="6">
        <f t="shared" si="12"/>
        <v>70</v>
      </c>
      <c r="X13" s="6">
        <v>1</v>
      </c>
      <c r="Y13" s="6">
        <f t="shared" si="13"/>
        <v>275</v>
      </c>
      <c r="Z13" s="6">
        <v>0</v>
      </c>
      <c r="AA13" s="6">
        <f t="shared" si="14"/>
        <v>0</v>
      </c>
      <c r="AB13" s="6">
        <v>1</v>
      </c>
      <c r="AC13" s="6">
        <f t="shared" si="15"/>
        <v>100</v>
      </c>
      <c r="AD13" s="6">
        <v>0</v>
      </c>
      <c r="AE13" s="6">
        <f t="shared" si="16"/>
        <v>0</v>
      </c>
      <c r="AF13" s="6">
        <f t="shared" si="17"/>
        <v>100</v>
      </c>
      <c r="AG13" s="6">
        <v>4</v>
      </c>
      <c r="AH13" s="6">
        <f t="shared" si="18"/>
        <v>20</v>
      </c>
      <c r="AI13" s="6">
        <f t="shared" si="19"/>
        <v>20</v>
      </c>
      <c r="AJ13" s="6">
        <v>2</v>
      </c>
      <c r="AK13" s="6">
        <f t="shared" si="20"/>
        <v>100</v>
      </c>
      <c r="AL13" s="6">
        <v>0</v>
      </c>
      <c r="AM13" s="6">
        <f t="shared" si="21"/>
        <v>0</v>
      </c>
      <c r="AN13" s="6">
        <v>2</v>
      </c>
      <c r="AO13" s="6">
        <f t="shared" si="22"/>
        <v>20</v>
      </c>
      <c r="AP13" s="6">
        <f t="shared" si="23"/>
        <v>100</v>
      </c>
      <c r="AQ13" s="6">
        <v>308</v>
      </c>
      <c r="AR13" s="6">
        <f t="shared" si="24"/>
        <v>308</v>
      </c>
      <c r="AS13" s="6">
        <f t="shared" si="25"/>
        <v>188</v>
      </c>
      <c r="AT13" s="6">
        <f t="shared" si="26"/>
        <v>282</v>
      </c>
      <c r="AU13" s="6">
        <v>0</v>
      </c>
      <c r="AV13" s="6">
        <f t="shared" si="27"/>
        <v>0</v>
      </c>
      <c r="AW13" s="6">
        <f t="shared" si="28"/>
        <v>0</v>
      </c>
      <c r="AX13" s="6">
        <v>112</v>
      </c>
      <c r="AY13" s="6">
        <v>44</v>
      </c>
      <c r="AZ13" s="6">
        <f t="shared" si="29"/>
        <v>112</v>
      </c>
      <c r="BA13" s="6">
        <f t="shared" si="30"/>
        <v>8</v>
      </c>
      <c r="BB13" s="6">
        <v>0</v>
      </c>
      <c r="BC13" s="6">
        <v>0</v>
      </c>
      <c r="BD13" s="6">
        <f t="shared" si="31"/>
        <v>0</v>
      </c>
      <c r="BE13" s="6">
        <f t="shared" si="32"/>
        <v>0</v>
      </c>
      <c r="BF13" s="6">
        <v>0</v>
      </c>
      <c r="BG13" s="6">
        <v>0</v>
      </c>
      <c r="BH13" s="6"/>
      <c r="BI13" s="6"/>
      <c r="BJ13" s="6"/>
      <c r="BK13" s="6">
        <f t="shared" si="33"/>
        <v>0</v>
      </c>
      <c r="BL13" s="6">
        <f t="shared" si="34"/>
        <v>0</v>
      </c>
      <c r="BM13" s="6">
        <f t="shared" si="35"/>
        <v>156</v>
      </c>
      <c r="BN13" s="6">
        <f t="shared" si="36"/>
        <v>120</v>
      </c>
      <c r="BO13" s="6">
        <f t="shared" si="37"/>
        <v>360</v>
      </c>
    </row>
    <row r="14" spans="1:67" s="2" customFormat="1" x14ac:dyDescent="0.25">
      <c r="A14" s="13">
        <v>11</v>
      </c>
      <c r="B14" s="29" t="s">
        <v>92</v>
      </c>
      <c r="C14" s="6" t="s">
        <v>93</v>
      </c>
      <c r="D14" s="14">
        <f>IF((L14+N14+W14+Y14+AF14+AI14+AP14)&gt;1000,1000,L14+N14+W14+Y14+AF14+AI14+AP14)</f>
        <v>455</v>
      </c>
      <c r="E14" s="14">
        <f>IF(D14&gt;1000,1000,D14)</f>
        <v>455</v>
      </c>
      <c r="F14" s="10">
        <f>D14*33%</f>
        <v>150.15</v>
      </c>
      <c r="G14" s="10">
        <f>AT14+AV14+BO14</f>
        <v>786</v>
      </c>
      <c r="H14" s="10">
        <f>IF(G14&gt;1000,1000,G14)</f>
        <v>786</v>
      </c>
      <c r="I14" s="10">
        <f>H14*33%</f>
        <v>259.38</v>
      </c>
      <c r="J14" s="30">
        <f>F14+I14</f>
        <v>409.53</v>
      </c>
      <c r="K14" s="4">
        <v>1</v>
      </c>
      <c r="L14" s="4">
        <f>K14*100</f>
        <v>100</v>
      </c>
      <c r="M14" s="4">
        <v>0</v>
      </c>
      <c r="N14" s="4">
        <f>M14*30</f>
        <v>0</v>
      </c>
      <c r="O14" s="4">
        <v>1</v>
      </c>
      <c r="P14" s="4">
        <f>O14*200</f>
        <v>200</v>
      </c>
      <c r="Q14" s="4">
        <v>0</v>
      </c>
      <c r="R14" s="4">
        <f>Q14*70</f>
        <v>0</v>
      </c>
      <c r="S14" s="4">
        <v>0</v>
      </c>
      <c r="T14" s="4">
        <f>S14*150</f>
        <v>0</v>
      </c>
      <c r="U14" s="4">
        <v>0</v>
      </c>
      <c r="V14" s="4">
        <f>IF(U14&gt;0,50,U14)</f>
        <v>0</v>
      </c>
      <c r="W14" s="4">
        <f>IF((P14+R14+T14+V14)&gt;250,250,P14+R14+T14+V14)</f>
        <v>200</v>
      </c>
      <c r="X14" s="4">
        <v>0</v>
      </c>
      <c r="Y14" s="4">
        <f>X14*275</f>
        <v>0</v>
      </c>
      <c r="Z14" s="4">
        <v>0</v>
      </c>
      <c r="AA14" s="4">
        <f>Z14*350</f>
        <v>0</v>
      </c>
      <c r="AB14" s="4">
        <v>1</v>
      </c>
      <c r="AC14" s="4">
        <f>AB14*100</f>
        <v>100</v>
      </c>
      <c r="AD14" s="4">
        <v>0</v>
      </c>
      <c r="AE14" s="4">
        <f>IF(AD14&gt;0,70,AD14)</f>
        <v>0</v>
      </c>
      <c r="AF14" s="4">
        <f>IF((AA14+AC14+AE14)&gt;420,420,AA14+AC14+AE14)</f>
        <v>100</v>
      </c>
      <c r="AG14" s="4">
        <v>1</v>
      </c>
      <c r="AH14" s="4">
        <f>AG14*5</f>
        <v>5</v>
      </c>
      <c r="AI14" s="4">
        <f>IF(AH14&gt;20,20,AH14)</f>
        <v>5</v>
      </c>
      <c r="AJ14" s="4">
        <v>1</v>
      </c>
      <c r="AK14" s="4">
        <f>AJ14*50</f>
        <v>50</v>
      </c>
      <c r="AL14" s="4">
        <v>0</v>
      </c>
      <c r="AM14" s="4">
        <f>AL14*30</f>
        <v>0</v>
      </c>
      <c r="AN14" s="4">
        <v>0</v>
      </c>
      <c r="AO14" s="4">
        <f>AN14*10</f>
        <v>0</v>
      </c>
      <c r="AP14" s="4">
        <f>IF((AK14+AM14+AO14)&gt;100,100,AK14+AM14+AO14)</f>
        <v>50</v>
      </c>
      <c r="AQ14" s="4">
        <v>348</v>
      </c>
      <c r="AR14" s="4">
        <f>IF(AQ14&gt;396,396,AQ14)</f>
        <v>348</v>
      </c>
      <c r="AS14" s="4">
        <f>AR14-BN14</f>
        <v>228</v>
      </c>
      <c r="AT14" s="4">
        <f>AS14*1.5</f>
        <v>342</v>
      </c>
      <c r="AU14" s="4">
        <v>0</v>
      </c>
      <c r="AV14" s="4">
        <f>AU14*1</f>
        <v>0</v>
      </c>
      <c r="AW14" s="4">
        <f>IF(AV14&gt;84,84,AV14)</f>
        <v>0</v>
      </c>
      <c r="AX14" s="4">
        <v>39</v>
      </c>
      <c r="AY14" s="4">
        <v>0</v>
      </c>
      <c r="AZ14" s="4">
        <f>IF(BK14+BL14+BD14+BE14+AX14&lt;120,AX14,120-BK14-BL14-BD14-BE14)</f>
        <v>36</v>
      </c>
      <c r="BA14" s="4">
        <f>IF(BK14+BL14+BD14+BE14+AZ14+AY14&lt;120,AY14,120-BK14-BL14-BD14-BE14-AZ14)</f>
        <v>0</v>
      </c>
      <c r="BB14" s="4">
        <v>84</v>
      </c>
      <c r="BC14" s="4">
        <v>0</v>
      </c>
      <c r="BD14" s="4">
        <f>IF(BK14+BL14+BB14&lt;120,BB14,120-BK14-BL14)</f>
        <v>84</v>
      </c>
      <c r="BE14" s="4">
        <f>IF(BK14+BL14+BB14+BC14&lt;120,BC14,120-BK14-BL14-BD14)</f>
        <v>0</v>
      </c>
      <c r="BF14" s="4">
        <v>0</v>
      </c>
      <c r="BG14" s="4">
        <v>0</v>
      </c>
      <c r="BH14" s="4"/>
      <c r="BI14" s="4"/>
      <c r="BJ14" s="4"/>
      <c r="BK14" s="4">
        <f>IF(BF14&lt;120,BF14,120)</f>
        <v>0</v>
      </c>
      <c r="BL14" s="4">
        <f>IF(BF14+BG14&lt;120,BG14,120-BF14-BG14)</f>
        <v>0</v>
      </c>
      <c r="BM14" s="4">
        <f>AX14+AY14+BB14+BC14+BF14+BG14</f>
        <v>123</v>
      </c>
      <c r="BN14" s="4">
        <f>IF(BM14&gt;120,120,BM14)</f>
        <v>120</v>
      </c>
      <c r="BO14" s="4">
        <f>IF(AY14+BC14+BG14&lt;BM14/2,(BK14+BL14)*5.5+(BD14+BE14)*4+(AZ14+BA14)*3,BK14*5.5+BL14*5.5*0.85+BD14*4+BE14*4*0.85+AZ14*3+BA14*3*0.85)</f>
        <v>444</v>
      </c>
    </row>
    <row r="15" spans="1:67" s="16" customFormat="1" ht="15.75" x14ac:dyDescent="0.25">
      <c r="A15" s="13">
        <v>12</v>
      </c>
      <c r="B15" s="6" t="s">
        <v>62</v>
      </c>
      <c r="C15" s="6" t="s">
        <v>63</v>
      </c>
      <c r="D15" s="14">
        <f t="shared" si="0"/>
        <v>370</v>
      </c>
      <c r="E15" s="14">
        <f t="shared" si="1"/>
        <v>370</v>
      </c>
      <c r="F15" s="10">
        <f t="shared" si="2"/>
        <v>122.10000000000001</v>
      </c>
      <c r="G15" s="10">
        <f t="shared" si="3"/>
        <v>857</v>
      </c>
      <c r="H15" s="10">
        <f t="shared" si="4"/>
        <v>857</v>
      </c>
      <c r="I15" s="10">
        <f t="shared" si="5"/>
        <v>282.81</v>
      </c>
      <c r="J15" s="12">
        <f t="shared" si="6"/>
        <v>404.91</v>
      </c>
      <c r="K15" s="4">
        <v>1</v>
      </c>
      <c r="L15" s="4">
        <f t="shared" si="7"/>
        <v>100</v>
      </c>
      <c r="M15" s="4">
        <v>0</v>
      </c>
      <c r="N15" s="4">
        <f t="shared" si="8"/>
        <v>0</v>
      </c>
      <c r="O15" s="4">
        <v>1</v>
      </c>
      <c r="P15" s="4">
        <f t="shared" si="9"/>
        <v>200</v>
      </c>
      <c r="Q15" s="4">
        <v>0</v>
      </c>
      <c r="R15" s="4">
        <f t="shared" si="38"/>
        <v>0</v>
      </c>
      <c r="S15" s="4">
        <v>0</v>
      </c>
      <c r="T15" s="4">
        <f t="shared" si="10"/>
        <v>0</v>
      </c>
      <c r="U15" s="4">
        <v>1</v>
      </c>
      <c r="V15" s="4">
        <f t="shared" si="11"/>
        <v>50</v>
      </c>
      <c r="W15" s="4">
        <f t="shared" si="12"/>
        <v>250</v>
      </c>
      <c r="X15" s="4">
        <v>0</v>
      </c>
      <c r="Y15" s="4">
        <f t="shared" si="13"/>
        <v>0</v>
      </c>
      <c r="Z15" s="4">
        <v>0</v>
      </c>
      <c r="AA15" s="4">
        <f t="shared" si="14"/>
        <v>0</v>
      </c>
      <c r="AB15" s="4">
        <v>0</v>
      </c>
      <c r="AC15" s="4">
        <f t="shared" si="15"/>
        <v>0</v>
      </c>
      <c r="AD15" s="4">
        <v>0</v>
      </c>
      <c r="AE15" s="4">
        <f t="shared" si="16"/>
        <v>0</v>
      </c>
      <c r="AF15" s="4">
        <f t="shared" si="17"/>
        <v>0</v>
      </c>
      <c r="AG15" s="4">
        <v>4</v>
      </c>
      <c r="AH15" s="4">
        <f t="shared" si="18"/>
        <v>20</v>
      </c>
      <c r="AI15" s="4">
        <f t="shared" si="19"/>
        <v>20</v>
      </c>
      <c r="AJ15" s="4">
        <v>0</v>
      </c>
      <c r="AK15" s="4">
        <f t="shared" si="20"/>
        <v>0</v>
      </c>
      <c r="AL15" s="4">
        <v>0</v>
      </c>
      <c r="AM15" s="4">
        <f t="shared" si="21"/>
        <v>0</v>
      </c>
      <c r="AN15" s="4">
        <v>0</v>
      </c>
      <c r="AO15" s="4">
        <f t="shared" si="22"/>
        <v>0</v>
      </c>
      <c r="AP15" s="4">
        <f t="shared" si="23"/>
        <v>0</v>
      </c>
      <c r="AQ15" s="4">
        <v>448</v>
      </c>
      <c r="AR15" s="4">
        <f t="shared" si="24"/>
        <v>396</v>
      </c>
      <c r="AS15" s="4">
        <f t="shared" si="25"/>
        <v>276</v>
      </c>
      <c r="AT15" s="4">
        <f t="shared" si="26"/>
        <v>414</v>
      </c>
      <c r="AU15" s="4">
        <v>0</v>
      </c>
      <c r="AV15" s="4">
        <f t="shared" si="27"/>
        <v>0</v>
      </c>
      <c r="AW15" s="4">
        <f t="shared" si="28"/>
        <v>0</v>
      </c>
      <c r="AX15" s="4">
        <v>72</v>
      </c>
      <c r="AY15" s="4">
        <v>0</v>
      </c>
      <c r="AZ15" s="4">
        <f t="shared" si="29"/>
        <v>37</v>
      </c>
      <c r="BA15" s="4">
        <f t="shared" si="30"/>
        <v>0</v>
      </c>
      <c r="BB15" s="4">
        <v>43</v>
      </c>
      <c r="BC15" s="4">
        <v>40</v>
      </c>
      <c r="BD15" s="4">
        <f t="shared" si="31"/>
        <v>43</v>
      </c>
      <c r="BE15" s="4">
        <f t="shared" si="32"/>
        <v>40</v>
      </c>
      <c r="BF15" s="4">
        <v>0</v>
      </c>
      <c r="BG15" s="4">
        <v>0</v>
      </c>
      <c r="BH15" s="4"/>
      <c r="BI15" s="4"/>
      <c r="BJ15" s="4"/>
      <c r="BK15" s="4">
        <f t="shared" si="33"/>
        <v>0</v>
      </c>
      <c r="BL15" s="4">
        <f t="shared" si="34"/>
        <v>0</v>
      </c>
      <c r="BM15" s="4">
        <f t="shared" si="35"/>
        <v>155</v>
      </c>
      <c r="BN15" s="4">
        <f t="shared" si="36"/>
        <v>120</v>
      </c>
      <c r="BO15" s="4">
        <f t="shared" si="37"/>
        <v>443</v>
      </c>
    </row>
    <row r="16" spans="1:67" s="2" customFormat="1" ht="15.75" x14ac:dyDescent="0.25">
      <c r="A16" s="13">
        <v>13</v>
      </c>
      <c r="B16" s="6" t="s">
        <v>64</v>
      </c>
      <c r="C16" s="6" t="s">
        <v>65</v>
      </c>
      <c r="D16" s="14">
        <f t="shared" si="0"/>
        <v>685</v>
      </c>
      <c r="E16" s="14">
        <f t="shared" si="1"/>
        <v>685</v>
      </c>
      <c r="F16" s="10">
        <f t="shared" si="2"/>
        <v>226.05</v>
      </c>
      <c r="G16" s="10">
        <f t="shared" si="3"/>
        <v>541.5</v>
      </c>
      <c r="H16" s="10">
        <f t="shared" si="4"/>
        <v>541.5</v>
      </c>
      <c r="I16" s="10">
        <f t="shared" si="5"/>
        <v>178.69500000000002</v>
      </c>
      <c r="J16" s="12">
        <f t="shared" si="6"/>
        <v>404.745</v>
      </c>
      <c r="K16" s="4">
        <v>1</v>
      </c>
      <c r="L16" s="4">
        <f t="shared" si="7"/>
        <v>100</v>
      </c>
      <c r="M16" s="4">
        <v>0</v>
      </c>
      <c r="N16" s="4">
        <f t="shared" si="8"/>
        <v>0</v>
      </c>
      <c r="O16" s="4">
        <v>1</v>
      </c>
      <c r="P16" s="4">
        <f t="shared" si="9"/>
        <v>200</v>
      </c>
      <c r="Q16" s="4">
        <v>0</v>
      </c>
      <c r="R16" s="4">
        <f t="shared" si="38"/>
        <v>0</v>
      </c>
      <c r="S16" s="4">
        <v>0</v>
      </c>
      <c r="T16" s="4">
        <f t="shared" si="10"/>
        <v>0</v>
      </c>
      <c r="U16" s="4">
        <v>1</v>
      </c>
      <c r="V16" s="4">
        <f t="shared" si="11"/>
        <v>50</v>
      </c>
      <c r="W16" s="4">
        <f t="shared" si="12"/>
        <v>250</v>
      </c>
      <c r="X16" s="4">
        <v>1</v>
      </c>
      <c r="Y16" s="4">
        <f t="shared" si="13"/>
        <v>275</v>
      </c>
      <c r="Z16" s="4">
        <v>0</v>
      </c>
      <c r="AA16" s="4">
        <f t="shared" si="14"/>
        <v>0</v>
      </c>
      <c r="AB16" s="4">
        <v>0</v>
      </c>
      <c r="AC16" s="4">
        <f t="shared" si="15"/>
        <v>0</v>
      </c>
      <c r="AD16" s="4">
        <v>0</v>
      </c>
      <c r="AE16" s="4">
        <f t="shared" si="16"/>
        <v>0</v>
      </c>
      <c r="AF16" s="4">
        <f t="shared" si="17"/>
        <v>0</v>
      </c>
      <c r="AG16" s="4">
        <v>4</v>
      </c>
      <c r="AH16" s="4">
        <f t="shared" si="18"/>
        <v>20</v>
      </c>
      <c r="AI16" s="4">
        <f t="shared" si="19"/>
        <v>20</v>
      </c>
      <c r="AJ16" s="4">
        <v>0</v>
      </c>
      <c r="AK16" s="4">
        <f t="shared" si="20"/>
        <v>0</v>
      </c>
      <c r="AL16" s="4">
        <v>1</v>
      </c>
      <c r="AM16" s="4">
        <f t="shared" si="21"/>
        <v>30</v>
      </c>
      <c r="AN16" s="4">
        <v>1</v>
      </c>
      <c r="AO16" s="4">
        <f t="shared" si="22"/>
        <v>10</v>
      </c>
      <c r="AP16" s="4">
        <f t="shared" si="23"/>
        <v>40</v>
      </c>
      <c r="AQ16" s="4">
        <v>233</v>
      </c>
      <c r="AR16" s="4">
        <f t="shared" si="24"/>
        <v>233</v>
      </c>
      <c r="AS16" s="4">
        <f t="shared" si="25"/>
        <v>113</v>
      </c>
      <c r="AT16" s="4">
        <f t="shared" si="26"/>
        <v>169.5</v>
      </c>
      <c r="AU16" s="4">
        <v>0</v>
      </c>
      <c r="AV16" s="4">
        <f t="shared" si="27"/>
        <v>0</v>
      </c>
      <c r="AW16" s="4">
        <f t="shared" si="28"/>
        <v>0</v>
      </c>
      <c r="AX16" s="4">
        <v>154</v>
      </c>
      <c r="AY16" s="4">
        <v>0</v>
      </c>
      <c r="AZ16" s="4">
        <f t="shared" si="29"/>
        <v>108</v>
      </c>
      <c r="BA16" s="4">
        <f t="shared" si="30"/>
        <v>0</v>
      </c>
      <c r="BB16" s="4">
        <v>0</v>
      </c>
      <c r="BC16" s="4">
        <v>12</v>
      </c>
      <c r="BD16" s="4">
        <f t="shared" si="31"/>
        <v>0</v>
      </c>
      <c r="BE16" s="4">
        <f t="shared" si="32"/>
        <v>12</v>
      </c>
      <c r="BF16" s="4">
        <v>0</v>
      </c>
      <c r="BG16" s="4">
        <v>0</v>
      </c>
      <c r="BH16" s="4"/>
      <c r="BI16" s="4"/>
      <c r="BJ16" s="4"/>
      <c r="BK16" s="4">
        <f t="shared" si="33"/>
        <v>0</v>
      </c>
      <c r="BL16" s="4">
        <f t="shared" si="34"/>
        <v>0</v>
      </c>
      <c r="BM16" s="4">
        <f t="shared" si="35"/>
        <v>166</v>
      </c>
      <c r="BN16" s="4">
        <f t="shared" si="36"/>
        <v>120</v>
      </c>
      <c r="BO16" s="4">
        <f t="shared" si="37"/>
        <v>372</v>
      </c>
    </row>
    <row r="17" spans="1:67" s="2" customFormat="1" x14ac:dyDescent="0.25">
      <c r="A17" s="13">
        <v>14</v>
      </c>
      <c r="B17" s="6" t="s">
        <v>100</v>
      </c>
      <c r="C17" s="6" t="s">
        <v>74</v>
      </c>
      <c r="D17" s="14">
        <f t="shared" si="0"/>
        <v>480</v>
      </c>
      <c r="E17" s="14">
        <f t="shared" si="1"/>
        <v>480</v>
      </c>
      <c r="F17" s="10">
        <f t="shared" si="2"/>
        <v>158.4</v>
      </c>
      <c r="G17" s="10">
        <f t="shared" si="3"/>
        <v>735.5</v>
      </c>
      <c r="H17" s="10">
        <f t="shared" si="4"/>
        <v>735.5</v>
      </c>
      <c r="I17" s="10">
        <f t="shared" si="5"/>
        <v>242.715</v>
      </c>
      <c r="J17" s="10">
        <f t="shared" si="6"/>
        <v>401.11500000000001</v>
      </c>
      <c r="K17" s="4">
        <v>1</v>
      </c>
      <c r="L17" s="4">
        <f t="shared" si="7"/>
        <v>100</v>
      </c>
      <c r="M17" s="4">
        <v>0</v>
      </c>
      <c r="N17" s="4">
        <f t="shared" si="8"/>
        <v>0</v>
      </c>
      <c r="O17" s="4">
        <v>1</v>
      </c>
      <c r="P17" s="4">
        <f t="shared" si="9"/>
        <v>200</v>
      </c>
      <c r="Q17" s="4">
        <v>0</v>
      </c>
      <c r="R17" s="4">
        <f t="shared" si="38"/>
        <v>0</v>
      </c>
      <c r="S17" s="4">
        <v>0</v>
      </c>
      <c r="T17" s="4">
        <f t="shared" si="10"/>
        <v>0</v>
      </c>
      <c r="U17" s="4">
        <v>0</v>
      </c>
      <c r="V17" s="4">
        <f t="shared" si="11"/>
        <v>0</v>
      </c>
      <c r="W17" s="4">
        <f t="shared" si="12"/>
        <v>200</v>
      </c>
      <c r="X17" s="4">
        <v>0</v>
      </c>
      <c r="Y17" s="4">
        <f t="shared" si="13"/>
        <v>0</v>
      </c>
      <c r="Z17" s="4">
        <v>0</v>
      </c>
      <c r="AA17" s="4">
        <f t="shared" si="14"/>
        <v>0</v>
      </c>
      <c r="AB17" s="4">
        <v>1</v>
      </c>
      <c r="AC17" s="4">
        <f t="shared" si="15"/>
        <v>100</v>
      </c>
      <c r="AD17" s="4">
        <v>0</v>
      </c>
      <c r="AE17" s="4">
        <f t="shared" si="16"/>
        <v>0</v>
      </c>
      <c r="AF17" s="4">
        <f t="shared" si="17"/>
        <v>100</v>
      </c>
      <c r="AG17" s="4">
        <v>4</v>
      </c>
      <c r="AH17" s="4">
        <f t="shared" si="18"/>
        <v>20</v>
      </c>
      <c r="AI17" s="4">
        <f t="shared" si="19"/>
        <v>20</v>
      </c>
      <c r="AJ17" s="4">
        <v>1</v>
      </c>
      <c r="AK17" s="4">
        <f t="shared" si="20"/>
        <v>50</v>
      </c>
      <c r="AL17" s="4">
        <v>0</v>
      </c>
      <c r="AM17" s="4">
        <f t="shared" si="21"/>
        <v>0</v>
      </c>
      <c r="AN17" s="4">
        <v>1</v>
      </c>
      <c r="AO17" s="4">
        <f t="shared" si="22"/>
        <v>10</v>
      </c>
      <c r="AP17" s="4">
        <f t="shared" si="23"/>
        <v>60</v>
      </c>
      <c r="AQ17" s="4">
        <v>305</v>
      </c>
      <c r="AR17" s="4">
        <f t="shared" si="24"/>
        <v>305</v>
      </c>
      <c r="AS17" s="4">
        <f t="shared" si="25"/>
        <v>185</v>
      </c>
      <c r="AT17" s="4">
        <f t="shared" si="26"/>
        <v>277.5</v>
      </c>
      <c r="AU17" s="4">
        <v>0</v>
      </c>
      <c r="AV17" s="4">
        <f t="shared" si="27"/>
        <v>0</v>
      </c>
      <c r="AW17" s="4">
        <f t="shared" si="28"/>
        <v>0</v>
      </c>
      <c r="AX17" s="4">
        <v>76</v>
      </c>
      <c r="AY17" s="4">
        <v>0</v>
      </c>
      <c r="AZ17" s="4">
        <f t="shared" si="29"/>
        <v>76</v>
      </c>
      <c r="BA17" s="4">
        <f t="shared" si="30"/>
        <v>0</v>
      </c>
      <c r="BB17" s="4">
        <v>0</v>
      </c>
      <c r="BC17" s="4">
        <v>8</v>
      </c>
      <c r="BD17" s="4">
        <f t="shared" si="31"/>
        <v>0</v>
      </c>
      <c r="BE17" s="4">
        <f t="shared" si="32"/>
        <v>8</v>
      </c>
      <c r="BF17" s="4">
        <v>36</v>
      </c>
      <c r="BG17" s="4">
        <v>0</v>
      </c>
      <c r="BH17" s="4"/>
      <c r="BI17" s="4"/>
      <c r="BJ17" s="4"/>
      <c r="BK17" s="4">
        <f t="shared" si="33"/>
        <v>36</v>
      </c>
      <c r="BL17" s="4">
        <f t="shared" si="34"/>
        <v>0</v>
      </c>
      <c r="BM17" s="4">
        <f t="shared" si="35"/>
        <v>120</v>
      </c>
      <c r="BN17" s="4">
        <f t="shared" si="36"/>
        <v>120</v>
      </c>
      <c r="BO17" s="4">
        <f t="shared" si="37"/>
        <v>458</v>
      </c>
    </row>
    <row r="18" spans="1:67" s="2" customFormat="1" ht="15.75" x14ac:dyDescent="0.25">
      <c r="A18" s="13">
        <v>15</v>
      </c>
      <c r="B18" s="6" t="s">
        <v>66</v>
      </c>
      <c r="C18" s="6" t="s">
        <v>67</v>
      </c>
      <c r="D18" s="14">
        <f t="shared" si="0"/>
        <v>775</v>
      </c>
      <c r="E18" s="14">
        <f t="shared" si="1"/>
        <v>775</v>
      </c>
      <c r="F18" s="10">
        <f t="shared" si="2"/>
        <v>255.75</v>
      </c>
      <c r="G18" s="10">
        <f t="shared" si="3"/>
        <v>407.5</v>
      </c>
      <c r="H18" s="10">
        <f t="shared" si="4"/>
        <v>407.5</v>
      </c>
      <c r="I18" s="10">
        <f t="shared" si="5"/>
        <v>134.47499999999999</v>
      </c>
      <c r="J18" s="12">
        <f t="shared" si="6"/>
        <v>390.22500000000002</v>
      </c>
      <c r="K18" s="6">
        <v>1</v>
      </c>
      <c r="L18" s="6">
        <f t="shared" si="7"/>
        <v>100</v>
      </c>
      <c r="M18" s="6">
        <v>1</v>
      </c>
      <c r="N18" s="6">
        <f t="shared" si="8"/>
        <v>30</v>
      </c>
      <c r="O18" s="6">
        <v>1</v>
      </c>
      <c r="P18" s="6">
        <f t="shared" si="9"/>
        <v>200</v>
      </c>
      <c r="Q18" s="6">
        <v>0</v>
      </c>
      <c r="R18" s="6">
        <f t="shared" si="38"/>
        <v>0</v>
      </c>
      <c r="S18" s="6">
        <v>0</v>
      </c>
      <c r="T18" s="6">
        <f t="shared" si="10"/>
        <v>0</v>
      </c>
      <c r="U18" s="6">
        <v>0</v>
      </c>
      <c r="V18" s="6">
        <f t="shared" si="11"/>
        <v>0</v>
      </c>
      <c r="W18" s="6">
        <f t="shared" si="12"/>
        <v>200</v>
      </c>
      <c r="X18" s="6">
        <v>1</v>
      </c>
      <c r="Y18" s="6">
        <f t="shared" si="13"/>
        <v>275</v>
      </c>
      <c r="Z18" s="6">
        <v>0</v>
      </c>
      <c r="AA18" s="6">
        <f t="shared" si="14"/>
        <v>0</v>
      </c>
      <c r="AB18" s="6">
        <v>1</v>
      </c>
      <c r="AC18" s="6">
        <f t="shared" si="15"/>
        <v>100</v>
      </c>
      <c r="AD18" s="6">
        <v>0</v>
      </c>
      <c r="AE18" s="6">
        <f t="shared" si="16"/>
        <v>0</v>
      </c>
      <c r="AF18" s="6">
        <f t="shared" si="17"/>
        <v>100</v>
      </c>
      <c r="AG18" s="6">
        <v>4</v>
      </c>
      <c r="AH18" s="6">
        <f t="shared" si="18"/>
        <v>20</v>
      </c>
      <c r="AI18" s="6">
        <f t="shared" si="19"/>
        <v>20</v>
      </c>
      <c r="AJ18" s="6">
        <v>1</v>
      </c>
      <c r="AK18" s="6">
        <f t="shared" si="20"/>
        <v>50</v>
      </c>
      <c r="AL18" s="6">
        <v>0</v>
      </c>
      <c r="AM18" s="6">
        <f t="shared" si="21"/>
        <v>0</v>
      </c>
      <c r="AN18" s="6">
        <v>0</v>
      </c>
      <c r="AO18" s="6">
        <f t="shared" si="22"/>
        <v>0</v>
      </c>
      <c r="AP18" s="6">
        <f t="shared" si="23"/>
        <v>50</v>
      </c>
      <c r="AQ18" s="6">
        <v>199</v>
      </c>
      <c r="AR18" s="6">
        <f t="shared" si="24"/>
        <v>199</v>
      </c>
      <c r="AS18" s="6">
        <f t="shared" si="25"/>
        <v>168</v>
      </c>
      <c r="AT18" s="6">
        <f t="shared" si="26"/>
        <v>252</v>
      </c>
      <c r="AU18" s="6">
        <v>0</v>
      </c>
      <c r="AV18" s="6">
        <f t="shared" si="27"/>
        <v>0</v>
      </c>
      <c r="AW18" s="6">
        <f t="shared" si="28"/>
        <v>0</v>
      </c>
      <c r="AX18" s="6">
        <v>0</v>
      </c>
      <c r="AY18" s="6">
        <v>6</v>
      </c>
      <c r="AZ18" s="6">
        <f t="shared" si="29"/>
        <v>0</v>
      </c>
      <c r="BA18" s="6">
        <f t="shared" si="30"/>
        <v>6</v>
      </c>
      <c r="BB18" s="6">
        <v>0</v>
      </c>
      <c r="BC18" s="6">
        <v>0</v>
      </c>
      <c r="BD18" s="6">
        <f t="shared" si="31"/>
        <v>0</v>
      </c>
      <c r="BE18" s="6">
        <f t="shared" si="32"/>
        <v>0</v>
      </c>
      <c r="BF18" s="6">
        <v>25</v>
      </c>
      <c r="BG18" s="6">
        <v>0</v>
      </c>
      <c r="BH18" s="6"/>
      <c r="BI18" s="6"/>
      <c r="BJ18" s="6"/>
      <c r="BK18" s="6">
        <f t="shared" si="33"/>
        <v>25</v>
      </c>
      <c r="BL18" s="6">
        <f t="shared" si="34"/>
        <v>0</v>
      </c>
      <c r="BM18" s="6">
        <f t="shared" si="35"/>
        <v>31</v>
      </c>
      <c r="BN18" s="6">
        <f t="shared" si="36"/>
        <v>31</v>
      </c>
      <c r="BO18" s="6">
        <f t="shared" si="37"/>
        <v>155.5</v>
      </c>
    </row>
    <row r="19" spans="1:67" s="22" customFormat="1" ht="15.75" x14ac:dyDescent="0.25">
      <c r="A19" s="13">
        <v>16</v>
      </c>
      <c r="B19" s="6" t="s">
        <v>78</v>
      </c>
      <c r="C19" s="6" t="s">
        <v>79</v>
      </c>
      <c r="D19" s="14">
        <f t="shared" si="0"/>
        <v>390</v>
      </c>
      <c r="E19" s="14">
        <f t="shared" si="1"/>
        <v>390</v>
      </c>
      <c r="F19" s="10">
        <f t="shared" si="2"/>
        <v>128.70000000000002</v>
      </c>
      <c r="G19" s="10">
        <f t="shared" si="3"/>
        <v>782.5</v>
      </c>
      <c r="H19" s="10">
        <f t="shared" si="4"/>
        <v>782.5</v>
      </c>
      <c r="I19" s="10">
        <f t="shared" si="5"/>
        <v>258.22500000000002</v>
      </c>
      <c r="J19" s="12">
        <f t="shared" si="6"/>
        <v>386.92500000000007</v>
      </c>
      <c r="K19" s="6">
        <v>1</v>
      </c>
      <c r="L19" s="6">
        <f t="shared" si="7"/>
        <v>100</v>
      </c>
      <c r="M19" s="6">
        <v>1</v>
      </c>
      <c r="N19" s="6">
        <f t="shared" si="8"/>
        <v>30</v>
      </c>
      <c r="O19" s="6">
        <v>1</v>
      </c>
      <c r="P19" s="6">
        <f t="shared" si="9"/>
        <v>200</v>
      </c>
      <c r="Q19" s="6">
        <v>0</v>
      </c>
      <c r="R19" s="6">
        <f t="shared" si="38"/>
        <v>0</v>
      </c>
      <c r="S19" s="6">
        <v>0</v>
      </c>
      <c r="T19" s="6">
        <f t="shared" si="10"/>
        <v>0</v>
      </c>
      <c r="U19" s="6">
        <v>0</v>
      </c>
      <c r="V19" s="6">
        <f t="shared" si="11"/>
        <v>0</v>
      </c>
      <c r="W19" s="6">
        <f t="shared" si="12"/>
        <v>200</v>
      </c>
      <c r="X19" s="6">
        <v>0</v>
      </c>
      <c r="Y19" s="6">
        <f t="shared" si="13"/>
        <v>0</v>
      </c>
      <c r="Z19" s="6">
        <v>0</v>
      </c>
      <c r="AA19" s="6">
        <f t="shared" si="14"/>
        <v>0</v>
      </c>
      <c r="AB19" s="6">
        <v>0</v>
      </c>
      <c r="AC19" s="6">
        <f t="shared" si="15"/>
        <v>0</v>
      </c>
      <c r="AD19" s="6">
        <v>0</v>
      </c>
      <c r="AE19" s="6">
        <f t="shared" si="16"/>
        <v>0</v>
      </c>
      <c r="AF19" s="6">
        <f t="shared" si="17"/>
        <v>0</v>
      </c>
      <c r="AG19" s="6">
        <v>0</v>
      </c>
      <c r="AH19" s="6">
        <f t="shared" si="18"/>
        <v>0</v>
      </c>
      <c r="AI19" s="6">
        <f t="shared" si="19"/>
        <v>0</v>
      </c>
      <c r="AJ19" s="6">
        <v>1</v>
      </c>
      <c r="AK19" s="6">
        <f t="shared" si="20"/>
        <v>50</v>
      </c>
      <c r="AL19" s="6">
        <v>0</v>
      </c>
      <c r="AM19" s="6">
        <f t="shared" si="21"/>
        <v>0</v>
      </c>
      <c r="AN19" s="6">
        <v>1</v>
      </c>
      <c r="AO19" s="6">
        <f t="shared" si="22"/>
        <v>10</v>
      </c>
      <c r="AP19" s="6">
        <f t="shared" si="23"/>
        <v>60</v>
      </c>
      <c r="AQ19" s="6">
        <v>452</v>
      </c>
      <c r="AR19" s="6">
        <f t="shared" si="24"/>
        <v>396</v>
      </c>
      <c r="AS19" s="6">
        <f t="shared" si="25"/>
        <v>315</v>
      </c>
      <c r="AT19" s="6">
        <f t="shared" si="26"/>
        <v>472.5</v>
      </c>
      <c r="AU19" s="6">
        <v>0</v>
      </c>
      <c r="AV19" s="6">
        <f t="shared" si="27"/>
        <v>0</v>
      </c>
      <c r="AW19" s="6">
        <f t="shared" si="28"/>
        <v>0</v>
      </c>
      <c r="AX19" s="6">
        <v>0</v>
      </c>
      <c r="AY19" s="6">
        <v>14</v>
      </c>
      <c r="AZ19" s="6">
        <f t="shared" si="29"/>
        <v>0</v>
      </c>
      <c r="BA19" s="6">
        <f t="shared" si="30"/>
        <v>14</v>
      </c>
      <c r="BB19" s="6">
        <v>49</v>
      </c>
      <c r="BC19" s="6">
        <v>18</v>
      </c>
      <c r="BD19" s="6">
        <f t="shared" si="31"/>
        <v>49</v>
      </c>
      <c r="BE19" s="6">
        <f t="shared" si="32"/>
        <v>18</v>
      </c>
      <c r="BF19" s="6">
        <v>0</v>
      </c>
      <c r="BG19" s="6">
        <v>0</v>
      </c>
      <c r="BH19" s="6"/>
      <c r="BI19" s="6"/>
      <c r="BJ19" s="6"/>
      <c r="BK19" s="6">
        <f t="shared" si="33"/>
        <v>0</v>
      </c>
      <c r="BL19" s="6">
        <f t="shared" si="34"/>
        <v>0</v>
      </c>
      <c r="BM19" s="6">
        <f t="shared" si="35"/>
        <v>81</v>
      </c>
      <c r="BN19" s="6">
        <f t="shared" si="36"/>
        <v>81</v>
      </c>
      <c r="BO19" s="6">
        <f t="shared" si="37"/>
        <v>310</v>
      </c>
    </row>
    <row r="20" spans="1:67" s="22" customFormat="1" x14ac:dyDescent="0.25">
      <c r="A20" s="13">
        <v>17</v>
      </c>
      <c r="B20" s="29" t="s">
        <v>95</v>
      </c>
      <c r="C20" s="6" t="s">
        <v>96</v>
      </c>
      <c r="D20" s="14">
        <f>IF((L20+N20+W20+Y20+AF20+AI20+AP20)&gt;1000,1000,L20+N20+W20+Y20+AF20+AI20+AP20)</f>
        <v>370</v>
      </c>
      <c r="E20" s="14">
        <f>IF(D20&gt;1000,1000,D20)</f>
        <v>370</v>
      </c>
      <c r="F20" s="10">
        <f>D20*33%</f>
        <v>122.10000000000001</v>
      </c>
      <c r="G20" s="10">
        <f>AT20+AV20+BO20</f>
        <v>777</v>
      </c>
      <c r="H20" s="10">
        <f>IF(G20&gt;1000,1000,G20)</f>
        <v>777</v>
      </c>
      <c r="I20" s="10">
        <f>H20*33%</f>
        <v>256.41000000000003</v>
      </c>
      <c r="J20" s="30">
        <f>F20+I20</f>
        <v>378.51000000000005</v>
      </c>
      <c r="K20" s="4">
        <v>1</v>
      </c>
      <c r="L20" s="4">
        <f>K20*100</f>
        <v>100</v>
      </c>
      <c r="M20" s="4">
        <v>0</v>
      </c>
      <c r="N20" s="4">
        <f>M20*30</f>
        <v>0</v>
      </c>
      <c r="O20" s="4">
        <v>1</v>
      </c>
      <c r="P20" s="4">
        <f>O20*200</f>
        <v>200</v>
      </c>
      <c r="Q20" s="4">
        <v>0</v>
      </c>
      <c r="R20" s="4">
        <f>Q20*70</f>
        <v>0</v>
      </c>
      <c r="S20" s="4">
        <v>0</v>
      </c>
      <c r="T20" s="4">
        <f>S20*150</f>
        <v>0</v>
      </c>
      <c r="U20" s="4">
        <v>0</v>
      </c>
      <c r="V20" s="4">
        <f>IF(U20&gt;0,50,U20)</f>
        <v>0</v>
      </c>
      <c r="W20" s="4">
        <f>IF((P20+R20+T20+V20)&gt;250,250,P20+R20+T20+V20)</f>
        <v>200</v>
      </c>
      <c r="X20" s="4">
        <v>0</v>
      </c>
      <c r="Y20" s="4">
        <f>X20*275</f>
        <v>0</v>
      </c>
      <c r="Z20" s="4">
        <v>0</v>
      </c>
      <c r="AA20" s="4">
        <f>Z20*350</f>
        <v>0</v>
      </c>
      <c r="AB20" s="4">
        <v>0</v>
      </c>
      <c r="AC20" s="4">
        <f>AB20*100</f>
        <v>0</v>
      </c>
      <c r="AD20" s="4">
        <v>0</v>
      </c>
      <c r="AE20" s="4">
        <f>IF(AD20&gt;0,70,AD20)</f>
        <v>0</v>
      </c>
      <c r="AF20" s="4">
        <f>IF((AA20+AC20+AE20)&gt;420,420,AA20+AC20+AE20)</f>
        <v>0</v>
      </c>
      <c r="AG20" s="4">
        <v>4</v>
      </c>
      <c r="AH20" s="4">
        <f>AG20*5</f>
        <v>20</v>
      </c>
      <c r="AI20" s="4">
        <f>IF(AH20&gt;20,20,AH20)</f>
        <v>20</v>
      </c>
      <c r="AJ20" s="4">
        <v>1</v>
      </c>
      <c r="AK20" s="4">
        <f>AJ20*50</f>
        <v>50</v>
      </c>
      <c r="AL20" s="4">
        <v>0</v>
      </c>
      <c r="AM20" s="4">
        <f>AL20*30</f>
        <v>0</v>
      </c>
      <c r="AN20" s="4">
        <v>0</v>
      </c>
      <c r="AO20" s="4">
        <f>AN20*10</f>
        <v>0</v>
      </c>
      <c r="AP20" s="4">
        <f>IF((AK20+AM20+AO20)&gt;100,100,AK20+AM20+AO20)</f>
        <v>50</v>
      </c>
      <c r="AQ20" s="4">
        <v>455</v>
      </c>
      <c r="AR20" s="4">
        <f>IF(AQ20&gt;396,396,AQ20)</f>
        <v>396</v>
      </c>
      <c r="AS20" s="4">
        <f>AR20-BN20</f>
        <v>276</v>
      </c>
      <c r="AT20" s="4">
        <f>AS20*1.5</f>
        <v>414</v>
      </c>
      <c r="AU20" s="4">
        <v>0</v>
      </c>
      <c r="AV20" s="4">
        <f>AU20*1</f>
        <v>0</v>
      </c>
      <c r="AW20" s="4">
        <f>IF(AV20&gt;84,84,AV20)</f>
        <v>0</v>
      </c>
      <c r="AX20" s="4">
        <v>228</v>
      </c>
      <c r="AY20" s="4">
        <v>19</v>
      </c>
      <c r="AZ20" s="4">
        <f>IF(BK20+BL20+BD20+BE20+AX20&lt;120,AX20,120-BK20-BL20-BD20-BE20)</f>
        <v>117</v>
      </c>
      <c r="BA20" s="4">
        <f>IF(BK20+BL20+BD20+BE20+AZ20+AY20&lt;120,AY20,120-BK20-BL20-BD20-BE20-AZ20)</f>
        <v>0</v>
      </c>
      <c r="BB20" s="4">
        <v>3</v>
      </c>
      <c r="BC20" s="4">
        <v>0</v>
      </c>
      <c r="BD20" s="4">
        <f>IF(BK20+BL20+BB20&lt;120,BB20,120-BK20-BL20)</f>
        <v>3</v>
      </c>
      <c r="BE20" s="4">
        <f>IF(BK20+BL20+BB20+BC20&lt;120,BC20,120-BK20-BL20-BD20)</f>
        <v>0</v>
      </c>
      <c r="BF20" s="4">
        <v>0</v>
      </c>
      <c r="BG20" s="4">
        <v>0</v>
      </c>
      <c r="BH20" s="4"/>
      <c r="BI20" s="4"/>
      <c r="BJ20" s="4"/>
      <c r="BK20" s="4">
        <f>IF(BF20&lt;120,BF20,120)</f>
        <v>0</v>
      </c>
      <c r="BL20" s="4">
        <f>IF(BF20+BG20&lt;120,BG20,120-BF20-BG20)</f>
        <v>0</v>
      </c>
      <c r="BM20" s="4">
        <f>AX20+AY20+BB20+BC20+BF20+BG20</f>
        <v>250</v>
      </c>
      <c r="BN20" s="4">
        <f>IF(BM20&gt;120,120,BM20)</f>
        <v>120</v>
      </c>
      <c r="BO20" s="4">
        <f>IF(AY20+BC20+BG20&lt;BM20/2,(BK20+BL20)*5.5+(BD20+BE20)*4+(AZ20+BA20)*3,BK20*5.5+BL20*5.5*0.85+BD20*4+BE20*4*0.85+AZ20*3+BA20*3*0.85)</f>
        <v>363</v>
      </c>
    </row>
    <row r="21" spans="1:67" s="2" customFormat="1" x14ac:dyDescent="0.25">
      <c r="A21" s="13">
        <v>18</v>
      </c>
      <c r="B21" s="6" t="s">
        <v>97</v>
      </c>
      <c r="C21" s="6" t="s">
        <v>59</v>
      </c>
      <c r="D21" s="14">
        <f t="shared" si="0"/>
        <v>600</v>
      </c>
      <c r="E21" s="14">
        <f t="shared" si="1"/>
        <v>600</v>
      </c>
      <c r="F21" s="10">
        <f t="shared" si="2"/>
        <v>198</v>
      </c>
      <c r="G21" s="10">
        <f t="shared" si="3"/>
        <v>543.9</v>
      </c>
      <c r="H21" s="10">
        <f t="shared" si="4"/>
        <v>543.9</v>
      </c>
      <c r="I21" s="10">
        <f t="shared" si="5"/>
        <v>179.48699999999999</v>
      </c>
      <c r="J21" s="10">
        <f t="shared" si="6"/>
        <v>377.48699999999997</v>
      </c>
      <c r="K21" s="4">
        <v>1</v>
      </c>
      <c r="L21" s="4">
        <f t="shared" si="7"/>
        <v>100</v>
      </c>
      <c r="M21" s="4">
        <v>0</v>
      </c>
      <c r="N21" s="4">
        <f t="shared" si="8"/>
        <v>0</v>
      </c>
      <c r="O21" s="4">
        <v>1</v>
      </c>
      <c r="P21" s="4">
        <f t="shared" si="9"/>
        <v>200</v>
      </c>
      <c r="Q21" s="4">
        <v>0</v>
      </c>
      <c r="R21" s="4">
        <f t="shared" si="38"/>
        <v>0</v>
      </c>
      <c r="S21" s="4">
        <v>0</v>
      </c>
      <c r="T21" s="4">
        <f t="shared" si="10"/>
        <v>0</v>
      </c>
      <c r="U21" s="4">
        <v>0</v>
      </c>
      <c r="V21" s="4">
        <f t="shared" si="11"/>
        <v>0</v>
      </c>
      <c r="W21" s="4">
        <f t="shared" si="12"/>
        <v>200</v>
      </c>
      <c r="X21" s="4">
        <v>1</v>
      </c>
      <c r="Y21" s="4">
        <f t="shared" si="13"/>
        <v>275</v>
      </c>
      <c r="Z21" s="4">
        <v>0</v>
      </c>
      <c r="AA21" s="4">
        <f t="shared" si="14"/>
        <v>0</v>
      </c>
      <c r="AB21" s="4">
        <v>0</v>
      </c>
      <c r="AC21" s="4">
        <f t="shared" si="15"/>
        <v>0</v>
      </c>
      <c r="AD21" s="4">
        <v>0</v>
      </c>
      <c r="AE21" s="4">
        <f t="shared" si="16"/>
        <v>0</v>
      </c>
      <c r="AF21" s="4">
        <f t="shared" si="17"/>
        <v>0</v>
      </c>
      <c r="AG21" s="4">
        <v>3</v>
      </c>
      <c r="AH21" s="4">
        <f t="shared" si="18"/>
        <v>15</v>
      </c>
      <c r="AI21" s="4">
        <f t="shared" si="19"/>
        <v>15</v>
      </c>
      <c r="AJ21" s="4">
        <v>0</v>
      </c>
      <c r="AK21" s="4">
        <f t="shared" si="20"/>
        <v>0</v>
      </c>
      <c r="AL21" s="4">
        <v>0</v>
      </c>
      <c r="AM21" s="4">
        <f t="shared" si="21"/>
        <v>0</v>
      </c>
      <c r="AN21" s="4">
        <v>1</v>
      </c>
      <c r="AO21" s="4">
        <f t="shared" si="22"/>
        <v>10</v>
      </c>
      <c r="AP21" s="4">
        <f t="shared" si="23"/>
        <v>10</v>
      </c>
      <c r="AQ21" s="4">
        <v>308</v>
      </c>
      <c r="AR21" s="4">
        <f t="shared" si="24"/>
        <v>308</v>
      </c>
      <c r="AS21" s="4">
        <f t="shared" si="25"/>
        <v>230</v>
      </c>
      <c r="AT21" s="4">
        <f t="shared" si="26"/>
        <v>345</v>
      </c>
      <c r="AU21" s="4">
        <v>0</v>
      </c>
      <c r="AV21" s="4">
        <f t="shared" si="27"/>
        <v>0</v>
      </c>
      <c r="AW21" s="4">
        <f t="shared" si="28"/>
        <v>0</v>
      </c>
      <c r="AX21" s="4">
        <v>0</v>
      </c>
      <c r="AY21" s="4">
        <v>78</v>
      </c>
      <c r="AZ21" s="4">
        <f t="shared" si="29"/>
        <v>0</v>
      </c>
      <c r="BA21" s="4">
        <f t="shared" si="30"/>
        <v>78</v>
      </c>
      <c r="BB21" s="4">
        <v>0</v>
      </c>
      <c r="BC21" s="4">
        <v>0</v>
      </c>
      <c r="BD21" s="4">
        <f t="shared" si="31"/>
        <v>0</v>
      </c>
      <c r="BE21" s="4">
        <f t="shared" si="32"/>
        <v>0</v>
      </c>
      <c r="BF21" s="4">
        <v>0</v>
      </c>
      <c r="BG21" s="4">
        <v>0</v>
      </c>
      <c r="BH21" s="4"/>
      <c r="BI21" s="4"/>
      <c r="BJ21" s="4"/>
      <c r="BK21" s="4">
        <f t="shared" si="33"/>
        <v>0</v>
      </c>
      <c r="BL21" s="4">
        <f t="shared" si="34"/>
        <v>0</v>
      </c>
      <c r="BM21" s="4">
        <f t="shared" si="35"/>
        <v>78</v>
      </c>
      <c r="BN21" s="4">
        <f t="shared" si="36"/>
        <v>78</v>
      </c>
      <c r="BO21" s="4">
        <f t="shared" si="37"/>
        <v>198.9</v>
      </c>
    </row>
    <row r="22" spans="1:67" x14ac:dyDescent="0.25">
      <c r="A22" s="13">
        <v>19</v>
      </c>
      <c r="B22" s="21" t="s">
        <v>105</v>
      </c>
      <c r="C22" s="21" t="s">
        <v>65</v>
      </c>
      <c r="D22" s="23">
        <f t="shared" si="0"/>
        <v>240</v>
      </c>
      <c r="E22" s="23">
        <f t="shared" si="1"/>
        <v>240</v>
      </c>
      <c r="F22" s="31">
        <f t="shared" si="2"/>
        <v>79.2</v>
      </c>
      <c r="G22" s="31">
        <f t="shared" si="3"/>
        <v>897</v>
      </c>
      <c r="H22" s="31">
        <f t="shared" si="4"/>
        <v>897</v>
      </c>
      <c r="I22" s="31">
        <f t="shared" si="5"/>
        <v>296.01</v>
      </c>
      <c r="J22" s="31">
        <f t="shared" si="6"/>
        <v>375.21</v>
      </c>
      <c r="K22" s="21">
        <v>1</v>
      </c>
      <c r="L22" s="21">
        <f t="shared" si="7"/>
        <v>100</v>
      </c>
      <c r="M22" s="21">
        <v>0</v>
      </c>
      <c r="N22" s="21">
        <f t="shared" si="8"/>
        <v>0</v>
      </c>
      <c r="O22" s="21">
        <v>0</v>
      </c>
      <c r="P22" s="21">
        <f t="shared" si="9"/>
        <v>0</v>
      </c>
      <c r="Q22" s="21">
        <v>1</v>
      </c>
      <c r="R22" s="21">
        <f t="shared" si="38"/>
        <v>70</v>
      </c>
      <c r="S22" s="21">
        <v>0</v>
      </c>
      <c r="T22" s="21">
        <f t="shared" si="10"/>
        <v>0</v>
      </c>
      <c r="U22" s="21">
        <v>0</v>
      </c>
      <c r="V22" s="21">
        <f t="shared" si="11"/>
        <v>0</v>
      </c>
      <c r="W22" s="21">
        <f t="shared" si="12"/>
        <v>70</v>
      </c>
      <c r="X22" s="21">
        <v>0</v>
      </c>
      <c r="Y22" s="21">
        <f t="shared" si="13"/>
        <v>0</v>
      </c>
      <c r="Z22" s="21">
        <v>0</v>
      </c>
      <c r="AA22" s="21">
        <f t="shared" si="14"/>
        <v>0</v>
      </c>
      <c r="AB22" s="21">
        <v>0</v>
      </c>
      <c r="AC22" s="21">
        <f t="shared" si="15"/>
        <v>0</v>
      </c>
      <c r="AD22" s="21">
        <v>0</v>
      </c>
      <c r="AE22" s="21">
        <f t="shared" si="16"/>
        <v>0</v>
      </c>
      <c r="AF22" s="21">
        <f t="shared" si="17"/>
        <v>0</v>
      </c>
      <c r="AG22" s="21">
        <v>4</v>
      </c>
      <c r="AH22" s="21">
        <f t="shared" si="18"/>
        <v>20</v>
      </c>
      <c r="AI22" s="21">
        <f t="shared" si="19"/>
        <v>20</v>
      </c>
      <c r="AJ22" s="21">
        <v>1</v>
      </c>
      <c r="AK22" s="21">
        <f t="shared" si="20"/>
        <v>50</v>
      </c>
      <c r="AL22" s="21">
        <v>0</v>
      </c>
      <c r="AM22" s="21">
        <f t="shared" si="21"/>
        <v>0</v>
      </c>
      <c r="AN22" s="21">
        <v>0</v>
      </c>
      <c r="AO22" s="21">
        <f t="shared" si="22"/>
        <v>0</v>
      </c>
      <c r="AP22" s="21">
        <f t="shared" si="23"/>
        <v>50</v>
      </c>
      <c r="AQ22" s="21">
        <v>385</v>
      </c>
      <c r="AR22" s="21">
        <f t="shared" si="24"/>
        <v>385</v>
      </c>
      <c r="AS22" s="21">
        <f t="shared" si="25"/>
        <v>265</v>
      </c>
      <c r="AT22" s="21">
        <f t="shared" si="26"/>
        <v>397.5</v>
      </c>
      <c r="AU22" s="21">
        <v>0</v>
      </c>
      <c r="AV22" s="21">
        <f t="shared" si="27"/>
        <v>0</v>
      </c>
      <c r="AW22" s="21">
        <f t="shared" si="28"/>
        <v>0</v>
      </c>
      <c r="AX22" s="21">
        <v>40</v>
      </c>
      <c r="AY22" s="21">
        <v>0</v>
      </c>
      <c r="AZ22" s="21">
        <f t="shared" si="29"/>
        <v>0</v>
      </c>
      <c r="BA22" s="21">
        <f t="shared" si="30"/>
        <v>0</v>
      </c>
      <c r="BB22" s="21">
        <v>180</v>
      </c>
      <c r="BC22" s="21">
        <v>0</v>
      </c>
      <c r="BD22" s="21">
        <f t="shared" si="31"/>
        <v>107</v>
      </c>
      <c r="BE22" s="21">
        <f t="shared" si="32"/>
        <v>0</v>
      </c>
      <c r="BF22" s="21">
        <v>0</v>
      </c>
      <c r="BG22" s="21">
        <v>13</v>
      </c>
      <c r="BH22" s="21"/>
      <c r="BI22" s="21"/>
      <c r="BJ22" s="21"/>
      <c r="BK22" s="21">
        <f t="shared" si="33"/>
        <v>0</v>
      </c>
      <c r="BL22" s="21">
        <f t="shared" si="34"/>
        <v>13</v>
      </c>
      <c r="BM22" s="21">
        <f t="shared" si="35"/>
        <v>233</v>
      </c>
      <c r="BN22" s="21">
        <f t="shared" si="36"/>
        <v>120</v>
      </c>
      <c r="BO22" s="21">
        <f t="shared" si="37"/>
        <v>499.5</v>
      </c>
    </row>
    <row r="23" spans="1:67" x14ac:dyDescent="0.25">
      <c r="A23" s="13">
        <v>20</v>
      </c>
      <c r="B23" s="6" t="s">
        <v>87</v>
      </c>
      <c r="C23" s="6" t="s">
        <v>88</v>
      </c>
      <c r="D23" s="14">
        <f t="shared" si="0"/>
        <v>535</v>
      </c>
      <c r="E23" s="14">
        <f t="shared" si="1"/>
        <v>535</v>
      </c>
      <c r="F23" s="10">
        <f t="shared" si="2"/>
        <v>176.55</v>
      </c>
      <c r="G23" s="10">
        <f t="shared" si="3"/>
        <v>601</v>
      </c>
      <c r="H23" s="10">
        <f t="shared" si="4"/>
        <v>601</v>
      </c>
      <c r="I23" s="10">
        <f t="shared" si="5"/>
        <v>198.33</v>
      </c>
      <c r="J23" s="10">
        <f t="shared" si="6"/>
        <v>374.88</v>
      </c>
      <c r="K23" s="4">
        <v>1</v>
      </c>
      <c r="L23" s="4">
        <f t="shared" si="7"/>
        <v>100</v>
      </c>
      <c r="M23" s="4">
        <v>0</v>
      </c>
      <c r="N23" s="4">
        <f t="shared" si="8"/>
        <v>0</v>
      </c>
      <c r="O23" s="4">
        <v>0</v>
      </c>
      <c r="P23" s="4">
        <f t="shared" si="9"/>
        <v>0</v>
      </c>
      <c r="Q23" s="4">
        <v>1</v>
      </c>
      <c r="R23" s="4">
        <f t="shared" si="38"/>
        <v>70</v>
      </c>
      <c r="S23" s="4">
        <v>0</v>
      </c>
      <c r="T23" s="4">
        <f t="shared" si="10"/>
        <v>0</v>
      </c>
      <c r="U23" s="4">
        <v>0</v>
      </c>
      <c r="V23" s="4">
        <f t="shared" si="11"/>
        <v>0</v>
      </c>
      <c r="W23" s="4">
        <f t="shared" si="12"/>
        <v>70</v>
      </c>
      <c r="X23" s="4">
        <v>1</v>
      </c>
      <c r="Y23" s="4">
        <f t="shared" si="13"/>
        <v>275</v>
      </c>
      <c r="Z23" s="4">
        <v>0</v>
      </c>
      <c r="AA23" s="4">
        <f t="shared" si="14"/>
        <v>0</v>
      </c>
      <c r="AB23" s="4">
        <v>0</v>
      </c>
      <c r="AC23" s="4">
        <f t="shared" si="15"/>
        <v>0</v>
      </c>
      <c r="AD23" s="4">
        <v>0</v>
      </c>
      <c r="AE23" s="4">
        <f t="shared" si="16"/>
        <v>0</v>
      </c>
      <c r="AF23" s="4">
        <f t="shared" si="17"/>
        <v>0</v>
      </c>
      <c r="AG23" s="4">
        <v>2</v>
      </c>
      <c r="AH23" s="4">
        <f t="shared" si="18"/>
        <v>10</v>
      </c>
      <c r="AI23" s="4">
        <f t="shared" si="19"/>
        <v>10</v>
      </c>
      <c r="AJ23" s="4">
        <v>1</v>
      </c>
      <c r="AK23" s="4">
        <f t="shared" si="20"/>
        <v>50</v>
      </c>
      <c r="AL23" s="4">
        <v>1</v>
      </c>
      <c r="AM23" s="4">
        <f t="shared" si="21"/>
        <v>30</v>
      </c>
      <c r="AN23" s="4">
        <v>0</v>
      </c>
      <c r="AO23" s="4">
        <f t="shared" si="22"/>
        <v>0</v>
      </c>
      <c r="AP23" s="4">
        <f t="shared" si="23"/>
        <v>80</v>
      </c>
      <c r="AQ23" s="4">
        <v>229</v>
      </c>
      <c r="AR23" s="4">
        <f t="shared" si="24"/>
        <v>229</v>
      </c>
      <c r="AS23" s="4">
        <f t="shared" si="25"/>
        <v>109</v>
      </c>
      <c r="AT23" s="4">
        <f t="shared" si="26"/>
        <v>163.5</v>
      </c>
      <c r="AU23" s="4">
        <v>0</v>
      </c>
      <c r="AV23" s="4">
        <f t="shared" si="27"/>
        <v>0</v>
      </c>
      <c r="AW23" s="4">
        <f t="shared" si="28"/>
        <v>0</v>
      </c>
      <c r="AX23" s="4">
        <v>93</v>
      </c>
      <c r="AY23" s="4">
        <v>0</v>
      </c>
      <c r="AZ23" s="4">
        <f t="shared" si="29"/>
        <v>89</v>
      </c>
      <c r="BA23" s="4">
        <f t="shared" si="30"/>
        <v>0</v>
      </c>
      <c r="BB23" s="4">
        <v>0</v>
      </c>
      <c r="BC23" s="4">
        <v>0</v>
      </c>
      <c r="BD23" s="4">
        <f t="shared" si="31"/>
        <v>0</v>
      </c>
      <c r="BE23" s="4">
        <f t="shared" si="32"/>
        <v>0</v>
      </c>
      <c r="BF23" s="4">
        <v>31</v>
      </c>
      <c r="BG23" s="4">
        <v>0</v>
      </c>
      <c r="BH23" s="4"/>
      <c r="BI23" s="4"/>
      <c r="BJ23" s="4"/>
      <c r="BK23" s="4">
        <f t="shared" si="33"/>
        <v>31</v>
      </c>
      <c r="BL23" s="4">
        <f t="shared" si="34"/>
        <v>0</v>
      </c>
      <c r="BM23" s="4">
        <f t="shared" si="35"/>
        <v>124</v>
      </c>
      <c r="BN23" s="4">
        <f t="shared" si="36"/>
        <v>120</v>
      </c>
      <c r="BO23" s="4">
        <f t="shared" si="37"/>
        <v>437.5</v>
      </c>
    </row>
    <row r="24" spans="1:67" x14ac:dyDescent="0.25">
      <c r="A24" s="13">
        <v>21</v>
      </c>
      <c r="B24" s="6" t="s">
        <v>98</v>
      </c>
      <c r="C24" s="6" t="s">
        <v>99</v>
      </c>
      <c r="D24" s="14">
        <f t="shared" si="0"/>
        <v>410</v>
      </c>
      <c r="E24" s="14">
        <f t="shared" si="1"/>
        <v>410</v>
      </c>
      <c r="F24" s="10">
        <f t="shared" si="2"/>
        <v>135.30000000000001</v>
      </c>
      <c r="G24" s="10">
        <f t="shared" si="3"/>
        <v>703.5</v>
      </c>
      <c r="H24" s="10">
        <f t="shared" si="4"/>
        <v>703.5</v>
      </c>
      <c r="I24" s="10">
        <f t="shared" si="5"/>
        <v>232.155</v>
      </c>
      <c r="J24" s="10">
        <f t="shared" si="6"/>
        <v>367.45500000000004</v>
      </c>
      <c r="K24" s="4">
        <v>1</v>
      </c>
      <c r="L24" s="4">
        <f t="shared" si="7"/>
        <v>100</v>
      </c>
      <c r="M24" s="4">
        <v>1</v>
      </c>
      <c r="N24" s="4">
        <f t="shared" si="8"/>
        <v>30</v>
      </c>
      <c r="O24" s="4">
        <v>1</v>
      </c>
      <c r="P24" s="4">
        <f t="shared" si="9"/>
        <v>200</v>
      </c>
      <c r="Q24" s="4">
        <v>0</v>
      </c>
      <c r="R24" s="4">
        <f t="shared" si="38"/>
        <v>0</v>
      </c>
      <c r="S24" s="4">
        <v>0</v>
      </c>
      <c r="T24" s="4">
        <f t="shared" si="10"/>
        <v>0</v>
      </c>
      <c r="U24" s="4">
        <v>1</v>
      </c>
      <c r="V24" s="4">
        <f t="shared" si="11"/>
        <v>50</v>
      </c>
      <c r="W24" s="4">
        <f t="shared" si="12"/>
        <v>250</v>
      </c>
      <c r="X24" s="4">
        <v>0</v>
      </c>
      <c r="Y24" s="4">
        <f t="shared" si="13"/>
        <v>0</v>
      </c>
      <c r="Z24" s="4">
        <v>0</v>
      </c>
      <c r="AA24" s="4">
        <f t="shared" si="14"/>
        <v>0</v>
      </c>
      <c r="AB24" s="4">
        <v>0</v>
      </c>
      <c r="AC24" s="4">
        <f t="shared" si="15"/>
        <v>0</v>
      </c>
      <c r="AD24" s="4">
        <v>0</v>
      </c>
      <c r="AE24" s="4">
        <f t="shared" si="16"/>
        <v>0</v>
      </c>
      <c r="AF24" s="4">
        <f t="shared" si="17"/>
        <v>0</v>
      </c>
      <c r="AG24" s="4">
        <v>4</v>
      </c>
      <c r="AH24" s="4">
        <f t="shared" si="18"/>
        <v>20</v>
      </c>
      <c r="AI24" s="4">
        <f t="shared" si="19"/>
        <v>20</v>
      </c>
      <c r="AJ24" s="4">
        <v>0</v>
      </c>
      <c r="AK24" s="4">
        <f t="shared" si="20"/>
        <v>0</v>
      </c>
      <c r="AL24" s="4">
        <v>0</v>
      </c>
      <c r="AM24" s="4">
        <f t="shared" si="21"/>
        <v>0</v>
      </c>
      <c r="AN24" s="4">
        <v>1</v>
      </c>
      <c r="AO24" s="4">
        <f t="shared" si="22"/>
        <v>10</v>
      </c>
      <c r="AP24" s="4">
        <f t="shared" si="23"/>
        <v>10</v>
      </c>
      <c r="AQ24" s="4">
        <v>432</v>
      </c>
      <c r="AR24" s="4">
        <f t="shared" si="24"/>
        <v>396</v>
      </c>
      <c r="AS24" s="4">
        <f t="shared" si="25"/>
        <v>323</v>
      </c>
      <c r="AT24" s="4">
        <f t="shared" si="26"/>
        <v>484.5</v>
      </c>
      <c r="AU24" s="4">
        <v>0</v>
      </c>
      <c r="AV24" s="4">
        <f t="shared" si="27"/>
        <v>0</v>
      </c>
      <c r="AW24" s="4">
        <f t="shared" si="28"/>
        <v>0</v>
      </c>
      <c r="AX24" s="4">
        <v>73</v>
      </c>
      <c r="AY24" s="4">
        <v>0</v>
      </c>
      <c r="AZ24" s="4">
        <f t="shared" si="29"/>
        <v>73</v>
      </c>
      <c r="BA24" s="4">
        <f t="shared" si="30"/>
        <v>0</v>
      </c>
      <c r="BB24" s="4">
        <v>0</v>
      </c>
      <c r="BC24" s="4">
        <v>0</v>
      </c>
      <c r="BD24" s="4">
        <f t="shared" si="31"/>
        <v>0</v>
      </c>
      <c r="BE24" s="4">
        <f t="shared" si="32"/>
        <v>0</v>
      </c>
      <c r="BF24" s="4">
        <v>0</v>
      </c>
      <c r="BG24" s="4">
        <v>0</v>
      </c>
      <c r="BH24" s="4"/>
      <c r="BI24" s="4"/>
      <c r="BJ24" s="4"/>
      <c r="BK24" s="4">
        <f t="shared" si="33"/>
        <v>0</v>
      </c>
      <c r="BL24" s="4">
        <f t="shared" si="34"/>
        <v>0</v>
      </c>
      <c r="BM24" s="4">
        <f t="shared" si="35"/>
        <v>73</v>
      </c>
      <c r="BN24" s="4">
        <f t="shared" si="36"/>
        <v>73</v>
      </c>
      <c r="BO24" s="4">
        <f t="shared" si="37"/>
        <v>219</v>
      </c>
    </row>
    <row r="25" spans="1:67" s="16" customFormat="1" x14ac:dyDescent="0.25">
      <c r="A25" s="13">
        <v>22</v>
      </c>
      <c r="B25" s="6" t="s">
        <v>91</v>
      </c>
      <c r="C25" s="6" t="s">
        <v>40</v>
      </c>
      <c r="D25" s="14">
        <f t="shared" si="0"/>
        <v>720</v>
      </c>
      <c r="E25" s="14">
        <f t="shared" si="1"/>
        <v>720</v>
      </c>
      <c r="F25" s="10">
        <f t="shared" si="2"/>
        <v>237.60000000000002</v>
      </c>
      <c r="G25" s="10">
        <f t="shared" si="3"/>
        <v>378.5</v>
      </c>
      <c r="H25" s="10">
        <f t="shared" si="4"/>
        <v>378.5</v>
      </c>
      <c r="I25" s="10">
        <f t="shared" si="5"/>
        <v>124.905</v>
      </c>
      <c r="J25" s="10">
        <f t="shared" si="6"/>
        <v>362.505</v>
      </c>
      <c r="K25" s="4">
        <v>1</v>
      </c>
      <c r="L25" s="4">
        <f t="shared" si="7"/>
        <v>100</v>
      </c>
      <c r="M25" s="4">
        <v>0</v>
      </c>
      <c r="N25" s="4">
        <f t="shared" si="8"/>
        <v>0</v>
      </c>
      <c r="O25" s="4">
        <v>1</v>
      </c>
      <c r="P25" s="4">
        <f t="shared" si="9"/>
        <v>200</v>
      </c>
      <c r="Q25" s="4">
        <v>0</v>
      </c>
      <c r="R25" s="4">
        <f t="shared" si="38"/>
        <v>0</v>
      </c>
      <c r="S25" s="4">
        <v>0</v>
      </c>
      <c r="T25" s="4">
        <f t="shared" si="10"/>
        <v>0</v>
      </c>
      <c r="U25" s="4">
        <v>1</v>
      </c>
      <c r="V25" s="4">
        <f t="shared" si="11"/>
        <v>50</v>
      </c>
      <c r="W25" s="4">
        <f t="shared" si="12"/>
        <v>250</v>
      </c>
      <c r="X25" s="4">
        <v>1</v>
      </c>
      <c r="Y25" s="4">
        <f t="shared" si="13"/>
        <v>275</v>
      </c>
      <c r="Z25" s="4">
        <v>0</v>
      </c>
      <c r="AA25" s="4">
        <f t="shared" si="14"/>
        <v>0</v>
      </c>
      <c r="AB25" s="4">
        <v>0</v>
      </c>
      <c r="AC25" s="4">
        <f t="shared" si="15"/>
        <v>0</v>
      </c>
      <c r="AD25" s="4">
        <v>0</v>
      </c>
      <c r="AE25" s="4">
        <f t="shared" si="16"/>
        <v>0</v>
      </c>
      <c r="AF25" s="4">
        <f t="shared" si="17"/>
        <v>0</v>
      </c>
      <c r="AG25" s="4">
        <v>3</v>
      </c>
      <c r="AH25" s="4">
        <f t="shared" si="18"/>
        <v>15</v>
      </c>
      <c r="AI25" s="4">
        <f t="shared" si="19"/>
        <v>15</v>
      </c>
      <c r="AJ25" s="4">
        <v>1</v>
      </c>
      <c r="AK25" s="4">
        <f t="shared" si="20"/>
        <v>50</v>
      </c>
      <c r="AL25" s="4">
        <v>1</v>
      </c>
      <c r="AM25" s="4">
        <f t="shared" si="21"/>
        <v>30</v>
      </c>
      <c r="AN25" s="4">
        <v>0</v>
      </c>
      <c r="AO25" s="4">
        <f t="shared" si="22"/>
        <v>0</v>
      </c>
      <c r="AP25" s="4">
        <f t="shared" si="23"/>
        <v>80</v>
      </c>
      <c r="AQ25" s="4">
        <v>169</v>
      </c>
      <c r="AR25" s="4">
        <f t="shared" si="24"/>
        <v>169</v>
      </c>
      <c r="AS25" s="4">
        <f t="shared" si="25"/>
        <v>119</v>
      </c>
      <c r="AT25" s="4">
        <f t="shared" si="26"/>
        <v>178.5</v>
      </c>
      <c r="AU25" s="4">
        <v>0</v>
      </c>
      <c r="AV25" s="4">
        <f t="shared" si="27"/>
        <v>0</v>
      </c>
      <c r="AW25" s="4">
        <f t="shared" si="28"/>
        <v>0</v>
      </c>
      <c r="AX25" s="4">
        <v>0</v>
      </c>
      <c r="AY25" s="4">
        <v>0</v>
      </c>
      <c r="AZ25" s="4">
        <f t="shared" si="29"/>
        <v>0</v>
      </c>
      <c r="BA25" s="4">
        <f t="shared" si="30"/>
        <v>0</v>
      </c>
      <c r="BB25" s="4">
        <v>50</v>
      </c>
      <c r="BC25" s="4">
        <v>0</v>
      </c>
      <c r="BD25" s="4">
        <f t="shared" si="31"/>
        <v>50</v>
      </c>
      <c r="BE25" s="4">
        <f t="shared" si="32"/>
        <v>0</v>
      </c>
      <c r="BF25" s="4">
        <v>0</v>
      </c>
      <c r="BG25" s="4">
        <v>0</v>
      </c>
      <c r="BH25" s="4"/>
      <c r="BI25" s="4"/>
      <c r="BJ25" s="4"/>
      <c r="BK25" s="4">
        <f t="shared" si="33"/>
        <v>0</v>
      </c>
      <c r="BL25" s="4">
        <f t="shared" si="34"/>
        <v>0</v>
      </c>
      <c r="BM25" s="4">
        <f t="shared" si="35"/>
        <v>50</v>
      </c>
      <c r="BN25" s="4">
        <f t="shared" si="36"/>
        <v>50</v>
      </c>
      <c r="BO25" s="4">
        <f t="shared" si="37"/>
        <v>200</v>
      </c>
    </row>
    <row r="26" spans="1:67" ht="15.75" x14ac:dyDescent="0.25">
      <c r="A26" s="13">
        <v>23</v>
      </c>
      <c r="B26" s="6" t="s">
        <v>75</v>
      </c>
      <c r="C26" s="6" t="s">
        <v>76</v>
      </c>
      <c r="D26" s="14">
        <f t="shared" si="0"/>
        <v>575</v>
      </c>
      <c r="E26" s="14">
        <f t="shared" si="1"/>
        <v>575</v>
      </c>
      <c r="F26" s="10">
        <f t="shared" si="2"/>
        <v>189.75</v>
      </c>
      <c r="G26" s="10">
        <f t="shared" si="3"/>
        <v>519.5</v>
      </c>
      <c r="H26" s="10">
        <f t="shared" si="4"/>
        <v>519.5</v>
      </c>
      <c r="I26" s="10">
        <f t="shared" si="5"/>
        <v>171.435</v>
      </c>
      <c r="J26" s="12">
        <f t="shared" si="6"/>
        <v>361.185</v>
      </c>
      <c r="K26" s="6">
        <v>1</v>
      </c>
      <c r="L26" s="6">
        <f t="shared" si="7"/>
        <v>100</v>
      </c>
      <c r="M26" s="6">
        <v>0</v>
      </c>
      <c r="N26" s="6">
        <f t="shared" si="8"/>
        <v>0</v>
      </c>
      <c r="O26" s="6">
        <v>0</v>
      </c>
      <c r="P26" s="6">
        <f t="shared" si="9"/>
        <v>0</v>
      </c>
      <c r="Q26" s="6">
        <v>1</v>
      </c>
      <c r="R26" s="6">
        <f t="shared" si="38"/>
        <v>70</v>
      </c>
      <c r="S26" s="6">
        <v>0</v>
      </c>
      <c r="T26" s="6">
        <f t="shared" si="10"/>
        <v>0</v>
      </c>
      <c r="U26" s="6">
        <v>0</v>
      </c>
      <c r="V26" s="6">
        <f t="shared" si="11"/>
        <v>0</v>
      </c>
      <c r="W26" s="6">
        <f t="shared" si="12"/>
        <v>70</v>
      </c>
      <c r="X26" s="6">
        <v>1</v>
      </c>
      <c r="Y26" s="6">
        <f t="shared" si="13"/>
        <v>275</v>
      </c>
      <c r="Z26" s="6">
        <v>0</v>
      </c>
      <c r="AA26" s="6">
        <f t="shared" si="14"/>
        <v>0</v>
      </c>
      <c r="AB26" s="6">
        <v>1</v>
      </c>
      <c r="AC26" s="6">
        <f t="shared" si="15"/>
        <v>100</v>
      </c>
      <c r="AD26" s="6">
        <v>0</v>
      </c>
      <c r="AE26" s="6">
        <f t="shared" si="16"/>
        <v>0</v>
      </c>
      <c r="AF26" s="6">
        <f t="shared" si="17"/>
        <v>100</v>
      </c>
      <c r="AG26" s="6">
        <v>4</v>
      </c>
      <c r="AH26" s="6">
        <f t="shared" si="18"/>
        <v>20</v>
      </c>
      <c r="AI26" s="6">
        <f t="shared" si="19"/>
        <v>20</v>
      </c>
      <c r="AJ26" s="6">
        <v>0</v>
      </c>
      <c r="AK26" s="6">
        <f t="shared" si="20"/>
        <v>0</v>
      </c>
      <c r="AL26" s="6">
        <v>0</v>
      </c>
      <c r="AM26" s="6">
        <f t="shared" si="21"/>
        <v>0</v>
      </c>
      <c r="AN26" s="6">
        <v>1</v>
      </c>
      <c r="AO26" s="6">
        <f t="shared" si="22"/>
        <v>10</v>
      </c>
      <c r="AP26" s="6">
        <f t="shared" si="23"/>
        <v>10</v>
      </c>
      <c r="AQ26" s="6">
        <v>222</v>
      </c>
      <c r="AR26" s="6">
        <f t="shared" si="24"/>
        <v>222</v>
      </c>
      <c r="AS26" s="6">
        <f t="shared" si="25"/>
        <v>141</v>
      </c>
      <c r="AT26" s="6">
        <f t="shared" si="26"/>
        <v>211.5</v>
      </c>
      <c r="AU26" s="6">
        <v>65</v>
      </c>
      <c r="AV26" s="6">
        <f t="shared" si="27"/>
        <v>65</v>
      </c>
      <c r="AW26" s="6">
        <f t="shared" si="28"/>
        <v>65</v>
      </c>
      <c r="AX26" s="6">
        <v>78</v>
      </c>
      <c r="AY26" s="6">
        <v>3</v>
      </c>
      <c r="AZ26" s="6">
        <f t="shared" si="29"/>
        <v>78</v>
      </c>
      <c r="BA26" s="6">
        <f t="shared" si="30"/>
        <v>3</v>
      </c>
      <c r="BB26" s="6">
        <v>0</v>
      </c>
      <c r="BC26" s="6">
        <v>0</v>
      </c>
      <c r="BD26" s="6">
        <f t="shared" si="31"/>
        <v>0</v>
      </c>
      <c r="BE26" s="6">
        <f t="shared" si="32"/>
        <v>0</v>
      </c>
      <c r="BF26" s="6">
        <v>0</v>
      </c>
      <c r="BG26" s="6">
        <v>0</v>
      </c>
      <c r="BH26" s="6"/>
      <c r="BI26" s="6"/>
      <c r="BJ26" s="6"/>
      <c r="BK26" s="6">
        <f t="shared" si="33"/>
        <v>0</v>
      </c>
      <c r="BL26" s="6">
        <f t="shared" si="34"/>
        <v>0</v>
      </c>
      <c r="BM26" s="6">
        <f t="shared" si="35"/>
        <v>81</v>
      </c>
      <c r="BN26" s="6">
        <f t="shared" si="36"/>
        <v>81</v>
      </c>
      <c r="BO26" s="6">
        <f t="shared" si="37"/>
        <v>243</v>
      </c>
    </row>
    <row r="27" spans="1:67" s="22" customFormat="1" x14ac:dyDescent="0.25">
      <c r="A27" s="13">
        <v>24</v>
      </c>
      <c r="B27" s="21" t="s">
        <v>106</v>
      </c>
      <c r="C27" s="21" t="s">
        <v>107</v>
      </c>
      <c r="D27" s="23">
        <f t="shared" si="0"/>
        <v>190</v>
      </c>
      <c r="E27" s="23">
        <f t="shared" si="1"/>
        <v>190</v>
      </c>
      <c r="F27" s="31">
        <f t="shared" si="2"/>
        <v>62.7</v>
      </c>
      <c r="G27" s="31">
        <f t="shared" si="3"/>
        <v>894</v>
      </c>
      <c r="H27" s="31">
        <f t="shared" si="4"/>
        <v>894</v>
      </c>
      <c r="I27" s="31">
        <f t="shared" si="5"/>
        <v>295.02000000000004</v>
      </c>
      <c r="J27" s="31">
        <f t="shared" si="6"/>
        <v>357.72</v>
      </c>
      <c r="K27" s="21">
        <v>1</v>
      </c>
      <c r="L27" s="21">
        <f t="shared" si="7"/>
        <v>100</v>
      </c>
      <c r="M27" s="21">
        <v>0</v>
      </c>
      <c r="N27" s="21">
        <f t="shared" si="8"/>
        <v>0</v>
      </c>
      <c r="O27" s="21">
        <v>0</v>
      </c>
      <c r="P27" s="21">
        <f t="shared" si="9"/>
        <v>0</v>
      </c>
      <c r="Q27" s="21">
        <v>1</v>
      </c>
      <c r="R27" s="21">
        <f t="shared" si="38"/>
        <v>70</v>
      </c>
      <c r="S27" s="21">
        <v>0</v>
      </c>
      <c r="T27" s="21">
        <f t="shared" si="10"/>
        <v>0</v>
      </c>
      <c r="U27" s="21">
        <v>0</v>
      </c>
      <c r="V27" s="21">
        <f t="shared" si="11"/>
        <v>0</v>
      </c>
      <c r="W27" s="21">
        <f t="shared" si="12"/>
        <v>70</v>
      </c>
      <c r="X27" s="21">
        <v>0</v>
      </c>
      <c r="Y27" s="21">
        <f t="shared" si="13"/>
        <v>0</v>
      </c>
      <c r="Z27" s="21">
        <v>0</v>
      </c>
      <c r="AA27" s="21">
        <f t="shared" si="14"/>
        <v>0</v>
      </c>
      <c r="AB27" s="21">
        <v>0</v>
      </c>
      <c r="AC27" s="21">
        <f t="shared" si="15"/>
        <v>0</v>
      </c>
      <c r="AD27" s="21">
        <v>0</v>
      </c>
      <c r="AE27" s="21">
        <f t="shared" si="16"/>
        <v>0</v>
      </c>
      <c r="AF27" s="21">
        <f t="shared" si="17"/>
        <v>0</v>
      </c>
      <c r="AG27" s="21">
        <v>4</v>
      </c>
      <c r="AH27" s="21">
        <f t="shared" si="18"/>
        <v>20</v>
      </c>
      <c r="AI27" s="21">
        <f t="shared" si="19"/>
        <v>20</v>
      </c>
      <c r="AJ27" s="21">
        <v>0</v>
      </c>
      <c r="AK27" s="21">
        <f t="shared" si="20"/>
        <v>0</v>
      </c>
      <c r="AL27" s="21">
        <v>0</v>
      </c>
      <c r="AM27" s="21">
        <f t="shared" si="21"/>
        <v>0</v>
      </c>
      <c r="AN27" s="21">
        <v>0</v>
      </c>
      <c r="AO27" s="21">
        <f t="shared" si="22"/>
        <v>0</v>
      </c>
      <c r="AP27" s="21">
        <f t="shared" si="23"/>
        <v>0</v>
      </c>
      <c r="AQ27" s="21">
        <v>446</v>
      </c>
      <c r="AR27" s="21">
        <f t="shared" si="24"/>
        <v>396</v>
      </c>
      <c r="AS27" s="21">
        <f t="shared" si="25"/>
        <v>276</v>
      </c>
      <c r="AT27" s="21">
        <f t="shared" si="26"/>
        <v>414</v>
      </c>
      <c r="AU27" s="21">
        <v>0</v>
      </c>
      <c r="AV27" s="21">
        <f t="shared" si="27"/>
        <v>0</v>
      </c>
      <c r="AW27" s="21">
        <f t="shared" si="28"/>
        <v>0</v>
      </c>
      <c r="AX27" s="21">
        <v>18</v>
      </c>
      <c r="AY27" s="21">
        <v>61</v>
      </c>
      <c r="AZ27" s="21">
        <f t="shared" si="29"/>
        <v>0</v>
      </c>
      <c r="BA27" s="21">
        <f t="shared" si="30"/>
        <v>0</v>
      </c>
      <c r="BB27" s="21">
        <v>154</v>
      </c>
      <c r="BC27" s="21">
        <v>28</v>
      </c>
      <c r="BD27" s="21">
        <f t="shared" si="31"/>
        <v>120</v>
      </c>
      <c r="BE27" s="21">
        <f t="shared" si="32"/>
        <v>0</v>
      </c>
      <c r="BF27" s="21">
        <v>0</v>
      </c>
      <c r="BG27" s="21">
        <v>0</v>
      </c>
      <c r="BH27" s="21"/>
      <c r="BI27" s="21"/>
      <c r="BJ27" s="21"/>
      <c r="BK27" s="21">
        <f t="shared" si="33"/>
        <v>0</v>
      </c>
      <c r="BL27" s="21">
        <f t="shared" si="34"/>
        <v>0</v>
      </c>
      <c r="BM27" s="21">
        <f t="shared" si="35"/>
        <v>261</v>
      </c>
      <c r="BN27" s="21">
        <f t="shared" si="36"/>
        <v>120</v>
      </c>
      <c r="BO27" s="21">
        <f t="shared" si="37"/>
        <v>480</v>
      </c>
    </row>
    <row r="28" spans="1:67" ht="15.75" x14ac:dyDescent="0.25">
      <c r="A28" s="13">
        <v>25</v>
      </c>
      <c r="B28" s="6" t="s">
        <v>80</v>
      </c>
      <c r="C28" s="6" t="s">
        <v>81</v>
      </c>
      <c r="D28" s="14">
        <f t="shared" si="0"/>
        <v>475</v>
      </c>
      <c r="E28" s="14">
        <f t="shared" si="1"/>
        <v>475</v>
      </c>
      <c r="F28" s="10">
        <f t="shared" si="2"/>
        <v>156.75</v>
      </c>
      <c r="G28" s="10">
        <f t="shared" si="3"/>
        <v>604.5</v>
      </c>
      <c r="H28" s="10">
        <f t="shared" si="4"/>
        <v>604.5</v>
      </c>
      <c r="I28" s="10">
        <f t="shared" si="5"/>
        <v>199.48500000000001</v>
      </c>
      <c r="J28" s="12">
        <f t="shared" si="6"/>
        <v>356.23500000000001</v>
      </c>
      <c r="K28" s="6">
        <v>1</v>
      </c>
      <c r="L28" s="6">
        <f t="shared" si="7"/>
        <v>100</v>
      </c>
      <c r="M28" s="6">
        <v>0</v>
      </c>
      <c r="N28" s="6">
        <f t="shared" si="8"/>
        <v>0</v>
      </c>
      <c r="O28" s="6">
        <v>0</v>
      </c>
      <c r="P28" s="6">
        <f t="shared" si="9"/>
        <v>0</v>
      </c>
      <c r="Q28" s="6">
        <v>0</v>
      </c>
      <c r="R28" s="6">
        <f t="shared" si="38"/>
        <v>0</v>
      </c>
      <c r="S28" s="6">
        <v>0</v>
      </c>
      <c r="T28" s="6">
        <f t="shared" si="10"/>
        <v>0</v>
      </c>
      <c r="U28" s="6">
        <v>0</v>
      </c>
      <c r="V28" s="6">
        <f t="shared" si="11"/>
        <v>0</v>
      </c>
      <c r="W28" s="6">
        <f t="shared" si="12"/>
        <v>0</v>
      </c>
      <c r="X28" s="6">
        <v>1</v>
      </c>
      <c r="Y28" s="6">
        <f t="shared" si="13"/>
        <v>275</v>
      </c>
      <c r="Z28" s="6">
        <v>0</v>
      </c>
      <c r="AA28" s="6">
        <f t="shared" si="14"/>
        <v>0</v>
      </c>
      <c r="AB28" s="6">
        <v>0</v>
      </c>
      <c r="AC28" s="6">
        <f t="shared" si="15"/>
        <v>0</v>
      </c>
      <c r="AD28" s="6">
        <v>0</v>
      </c>
      <c r="AE28" s="6">
        <f t="shared" si="16"/>
        <v>0</v>
      </c>
      <c r="AF28" s="6">
        <f t="shared" si="17"/>
        <v>0</v>
      </c>
      <c r="AG28" s="6">
        <v>4</v>
      </c>
      <c r="AH28" s="6">
        <f t="shared" si="18"/>
        <v>20</v>
      </c>
      <c r="AI28" s="6">
        <f t="shared" si="19"/>
        <v>20</v>
      </c>
      <c r="AJ28" s="6">
        <v>1</v>
      </c>
      <c r="AK28" s="6">
        <f t="shared" si="20"/>
        <v>50</v>
      </c>
      <c r="AL28" s="6">
        <v>1</v>
      </c>
      <c r="AM28" s="6">
        <f t="shared" si="21"/>
        <v>30</v>
      </c>
      <c r="AN28" s="6">
        <v>0</v>
      </c>
      <c r="AO28" s="6">
        <f t="shared" si="22"/>
        <v>0</v>
      </c>
      <c r="AP28" s="6">
        <f t="shared" si="23"/>
        <v>80</v>
      </c>
      <c r="AQ28" s="6">
        <v>283</v>
      </c>
      <c r="AR28" s="6">
        <f t="shared" si="24"/>
        <v>283</v>
      </c>
      <c r="AS28" s="6">
        <f t="shared" si="25"/>
        <v>163</v>
      </c>
      <c r="AT28" s="6">
        <f t="shared" si="26"/>
        <v>244.5</v>
      </c>
      <c r="AU28" s="6">
        <v>0</v>
      </c>
      <c r="AV28" s="6">
        <f t="shared" si="27"/>
        <v>0</v>
      </c>
      <c r="AW28" s="6">
        <f t="shared" si="28"/>
        <v>0</v>
      </c>
      <c r="AX28" s="6">
        <v>155</v>
      </c>
      <c r="AY28" s="6">
        <v>0</v>
      </c>
      <c r="AZ28" s="6">
        <f t="shared" si="29"/>
        <v>120</v>
      </c>
      <c r="BA28" s="6">
        <f t="shared" si="30"/>
        <v>0</v>
      </c>
      <c r="BB28" s="6">
        <v>0</v>
      </c>
      <c r="BC28" s="6">
        <v>0</v>
      </c>
      <c r="BD28" s="6">
        <f t="shared" si="31"/>
        <v>0</v>
      </c>
      <c r="BE28" s="6">
        <f t="shared" si="32"/>
        <v>0</v>
      </c>
      <c r="BF28" s="6">
        <v>0</v>
      </c>
      <c r="BG28" s="6">
        <v>0</v>
      </c>
      <c r="BH28" s="6"/>
      <c r="BI28" s="6"/>
      <c r="BJ28" s="6"/>
      <c r="BK28" s="6">
        <f t="shared" si="33"/>
        <v>0</v>
      </c>
      <c r="BL28" s="6">
        <f t="shared" si="34"/>
        <v>0</v>
      </c>
      <c r="BM28" s="6">
        <f t="shared" si="35"/>
        <v>155</v>
      </c>
      <c r="BN28" s="6">
        <f t="shared" si="36"/>
        <v>120</v>
      </c>
      <c r="BO28" s="6">
        <f t="shared" si="37"/>
        <v>360</v>
      </c>
    </row>
    <row r="29" spans="1:67" x14ac:dyDescent="0.25">
      <c r="A29" s="13">
        <v>26</v>
      </c>
      <c r="B29" s="6" t="s">
        <v>94</v>
      </c>
      <c r="C29" s="6" t="s">
        <v>88</v>
      </c>
      <c r="D29" s="14">
        <f t="shared" si="0"/>
        <v>160</v>
      </c>
      <c r="E29" s="14">
        <f t="shared" si="1"/>
        <v>160</v>
      </c>
      <c r="F29" s="10">
        <f t="shared" si="2"/>
        <v>52.800000000000004</v>
      </c>
      <c r="G29" s="10">
        <f t="shared" si="3"/>
        <v>894</v>
      </c>
      <c r="H29" s="10">
        <f t="shared" si="4"/>
        <v>894</v>
      </c>
      <c r="I29" s="10">
        <f t="shared" si="5"/>
        <v>295.02000000000004</v>
      </c>
      <c r="J29" s="10">
        <f t="shared" si="6"/>
        <v>347.82000000000005</v>
      </c>
      <c r="K29" s="4">
        <v>1</v>
      </c>
      <c r="L29" s="4">
        <f t="shared" si="7"/>
        <v>100</v>
      </c>
      <c r="M29" s="4">
        <v>0</v>
      </c>
      <c r="N29" s="4">
        <f t="shared" si="8"/>
        <v>0</v>
      </c>
      <c r="O29" s="4">
        <v>0</v>
      </c>
      <c r="P29" s="4">
        <f t="shared" si="9"/>
        <v>0</v>
      </c>
      <c r="Q29" s="4">
        <v>0</v>
      </c>
      <c r="R29" s="4">
        <f t="shared" si="38"/>
        <v>0</v>
      </c>
      <c r="S29" s="4">
        <v>0</v>
      </c>
      <c r="T29" s="4">
        <f t="shared" si="10"/>
        <v>0</v>
      </c>
      <c r="U29" s="4">
        <v>0</v>
      </c>
      <c r="V29" s="4">
        <f t="shared" si="11"/>
        <v>0</v>
      </c>
      <c r="W29" s="4">
        <f t="shared" si="12"/>
        <v>0</v>
      </c>
      <c r="X29" s="4">
        <v>0</v>
      </c>
      <c r="Y29" s="4">
        <f t="shared" si="13"/>
        <v>0</v>
      </c>
      <c r="Z29" s="4">
        <v>0</v>
      </c>
      <c r="AA29" s="4">
        <f t="shared" si="14"/>
        <v>0</v>
      </c>
      <c r="AB29" s="4">
        <v>0</v>
      </c>
      <c r="AC29" s="4">
        <f t="shared" si="15"/>
        <v>0</v>
      </c>
      <c r="AD29" s="4">
        <v>0</v>
      </c>
      <c r="AE29" s="4">
        <f t="shared" si="16"/>
        <v>0</v>
      </c>
      <c r="AF29" s="4">
        <f t="shared" si="17"/>
        <v>0</v>
      </c>
      <c r="AG29" s="4">
        <v>4</v>
      </c>
      <c r="AH29" s="4">
        <f t="shared" si="18"/>
        <v>20</v>
      </c>
      <c r="AI29" s="4">
        <f t="shared" si="19"/>
        <v>20</v>
      </c>
      <c r="AJ29" s="4">
        <v>0</v>
      </c>
      <c r="AK29" s="4">
        <f t="shared" si="20"/>
        <v>0</v>
      </c>
      <c r="AL29" s="4">
        <v>1</v>
      </c>
      <c r="AM29" s="4">
        <f t="shared" si="21"/>
        <v>30</v>
      </c>
      <c r="AN29" s="4">
        <v>1</v>
      </c>
      <c r="AO29" s="4">
        <f t="shared" si="22"/>
        <v>10</v>
      </c>
      <c r="AP29" s="4">
        <f t="shared" si="23"/>
        <v>40</v>
      </c>
      <c r="AQ29" s="4">
        <v>443</v>
      </c>
      <c r="AR29" s="4">
        <f t="shared" si="24"/>
        <v>396</v>
      </c>
      <c r="AS29" s="4">
        <f t="shared" si="25"/>
        <v>276</v>
      </c>
      <c r="AT29" s="4">
        <f t="shared" si="26"/>
        <v>414</v>
      </c>
      <c r="AU29" s="4">
        <v>0</v>
      </c>
      <c r="AV29" s="4">
        <f t="shared" si="27"/>
        <v>0</v>
      </c>
      <c r="AW29" s="4">
        <f t="shared" si="28"/>
        <v>0</v>
      </c>
      <c r="AX29" s="4">
        <v>57</v>
      </c>
      <c r="AY29" s="4">
        <v>0</v>
      </c>
      <c r="AZ29" s="4">
        <f t="shared" si="29"/>
        <v>0</v>
      </c>
      <c r="BA29" s="4">
        <f t="shared" si="30"/>
        <v>0</v>
      </c>
      <c r="BB29" s="4">
        <v>163</v>
      </c>
      <c r="BC29" s="4">
        <v>0</v>
      </c>
      <c r="BD29" s="4">
        <f t="shared" si="31"/>
        <v>120</v>
      </c>
      <c r="BE29" s="4">
        <f t="shared" si="32"/>
        <v>0</v>
      </c>
      <c r="BF29" s="4">
        <v>0</v>
      </c>
      <c r="BG29" s="4">
        <v>0</v>
      </c>
      <c r="BH29" s="4"/>
      <c r="BI29" s="4"/>
      <c r="BJ29" s="4"/>
      <c r="BK29" s="4">
        <f t="shared" si="33"/>
        <v>0</v>
      </c>
      <c r="BL29" s="4">
        <f t="shared" si="34"/>
        <v>0</v>
      </c>
      <c r="BM29" s="4">
        <f t="shared" si="35"/>
        <v>220</v>
      </c>
      <c r="BN29" s="4">
        <f t="shared" si="36"/>
        <v>120</v>
      </c>
      <c r="BO29" s="4">
        <f t="shared" si="37"/>
        <v>480</v>
      </c>
    </row>
    <row r="30" spans="1:67" x14ac:dyDescent="0.25">
      <c r="A30" s="13">
        <v>27</v>
      </c>
      <c r="B30" s="6" t="s">
        <v>44</v>
      </c>
      <c r="C30" s="6" t="s">
        <v>45</v>
      </c>
      <c r="D30" s="14">
        <f t="shared" si="0"/>
        <v>250</v>
      </c>
      <c r="E30" s="14">
        <f t="shared" si="1"/>
        <v>250</v>
      </c>
      <c r="F30" s="10">
        <f t="shared" si="2"/>
        <v>82.5</v>
      </c>
      <c r="G30" s="10">
        <f t="shared" si="3"/>
        <v>785</v>
      </c>
      <c r="H30" s="10">
        <f t="shared" si="4"/>
        <v>785</v>
      </c>
      <c r="I30" s="10">
        <f t="shared" si="5"/>
        <v>259.05</v>
      </c>
      <c r="J30" s="10">
        <f t="shared" si="6"/>
        <v>341.55</v>
      </c>
      <c r="K30" s="4">
        <v>1</v>
      </c>
      <c r="L30" s="4">
        <f t="shared" si="7"/>
        <v>100</v>
      </c>
      <c r="M30" s="4">
        <v>0</v>
      </c>
      <c r="N30" s="4">
        <f t="shared" si="8"/>
        <v>0</v>
      </c>
      <c r="O30" s="4">
        <v>0</v>
      </c>
      <c r="P30" s="4">
        <f t="shared" si="9"/>
        <v>0</v>
      </c>
      <c r="Q30" s="4">
        <v>1</v>
      </c>
      <c r="R30" s="4">
        <f t="shared" si="38"/>
        <v>70</v>
      </c>
      <c r="S30" s="4">
        <v>0</v>
      </c>
      <c r="T30" s="4">
        <f t="shared" si="10"/>
        <v>0</v>
      </c>
      <c r="U30" s="4">
        <v>1</v>
      </c>
      <c r="V30" s="4">
        <f t="shared" si="11"/>
        <v>50</v>
      </c>
      <c r="W30" s="4">
        <f t="shared" si="12"/>
        <v>120</v>
      </c>
      <c r="X30" s="4">
        <v>0</v>
      </c>
      <c r="Y30" s="4">
        <f t="shared" si="13"/>
        <v>0</v>
      </c>
      <c r="Z30" s="4">
        <v>0</v>
      </c>
      <c r="AA30" s="4">
        <f t="shared" si="14"/>
        <v>0</v>
      </c>
      <c r="AB30" s="4">
        <v>0</v>
      </c>
      <c r="AC30" s="4">
        <f t="shared" si="15"/>
        <v>0</v>
      </c>
      <c r="AD30" s="4">
        <v>0</v>
      </c>
      <c r="AE30" s="4">
        <f t="shared" si="16"/>
        <v>0</v>
      </c>
      <c r="AF30" s="4">
        <f t="shared" si="17"/>
        <v>0</v>
      </c>
      <c r="AG30" s="4">
        <v>4</v>
      </c>
      <c r="AH30" s="4">
        <f t="shared" si="18"/>
        <v>20</v>
      </c>
      <c r="AI30" s="4">
        <f t="shared" si="19"/>
        <v>20</v>
      </c>
      <c r="AJ30" s="4">
        <v>0</v>
      </c>
      <c r="AK30" s="4">
        <f t="shared" si="20"/>
        <v>0</v>
      </c>
      <c r="AL30" s="4">
        <v>0</v>
      </c>
      <c r="AM30" s="4">
        <f t="shared" si="21"/>
        <v>0</v>
      </c>
      <c r="AN30" s="4">
        <v>1</v>
      </c>
      <c r="AO30" s="4">
        <f t="shared" si="22"/>
        <v>10</v>
      </c>
      <c r="AP30" s="4">
        <f t="shared" si="23"/>
        <v>10</v>
      </c>
      <c r="AQ30" s="4">
        <v>378</v>
      </c>
      <c r="AR30" s="4">
        <f t="shared" si="24"/>
        <v>378</v>
      </c>
      <c r="AS30" s="4">
        <f t="shared" si="25"/>
        <v>270</v>
      </c>
      <c r="AT30" s="4">
        <f t="shared" si="26"/>
        <v>405</v>
      </c>
      <c r="AU30" s="4">
        <v>56</v>
      </c>
      <c r="AV30" s="4">
        <f t="shared" si="27"/>
        <v>56</v>
      </c>
      <c r="AW30" s="4">
        <f t="shared" si="28"/>
        <v>56</v>
      </c>
      <c r="AX30" s="4">
        <v>108</v>
      </c>
      <c r="AY30" s="4">
        <v>0</v>
      </c>
      <c r="AZ30" s="4">
        <f t="shared" si="29"/>
        <v>108</v>
      </c>
      <c r="BA30" s="4">
        <f t="shared" si="30"/>
        <v>0</v>
      </c>
      <c r="BB30" s="4">
        <v>0</v>
      </c>
      <c r="BC30" s="4">
        <v>0</v>
      </c>
      <c r="BD30" s="4">
        <f t="shared" si="31"/>
        <v>0</v>
      </c>
      <c r="BE30" s="4">
        <f t="shared" si="32"/>
        <v>0</v>
      </c>
      <c r="BF30" s="4">
        <v>0</v>
      </c>
      <c r="BG30" s="4">
        <v>0</v>
      </c>
      <c r="BH30" s="4"/>
      <c r="BI30" s="4"/>
      <c r="BJ30" s="4"/>
      <c r="BK30" s="4">
        <f t="shared" si="33"/>
        <v>0</v>
      </c>
      <c r="BL30" s="4">
        <f t="shared" si="34"/>
        <v>0</v>
      </c>
      <c r="BM30" s="4">
        <f t="shared" si="35"/>
        <v>108</v>
      </c>
      <c r="BN30" s="4">
        <f t="shared" si="36"/>
        <v>108</v>
      </c>
      <c r="BO30" s="4">
        <f t="shared" si="37"/>
        <v>324</v>
      </c>
    </row>
    <row r="31" spans="1:67" ht="15.75" x14ac:dyDescent="0.25">
      <c r="A31" s="13">
        <v>28</v>
      </c>
      <c r="B31" s="6" t="s">
        <v>84</v>
      </c>
      <c r="C31" s="6" t="s">
        <v>85</v>
      </c>
      <c r="D31" s="14">
        <f t="shared" si="0"/>
        <v>320</v>
      </c>
      <c r="E31" s="14">
        <f t="shared" si="1"/>
        <v>320</v>
      </c>
      <c r="F31" s="10">
        <f t="shared" si="2"/>
        <v>105.60000000000001</v>
      </c>
      <c r="G31" s="10">
        <f t="shared" si="3"/>
        <v>587.6</v>
      </c>
      <c r="H31" s="10">
        <f t="shared" si="4"/>
        <v>587.6</v>
      </c>
      <c r="I31" s="10">
        <f t="shared" si="5"/>
        <v>193.90800000000002</v>
      </c>
      <c r="J31" s="12">
        <f t="shared" si="6"/>
        <v>299.50800000000004</v>
      </c>
      <c r="K31" s="6">
        <v>1</v>
      </c>
      <c r="L31" s="6">
        <f t="shared" si="7"/>
        <v>100</v>
      </c>
      <c r="M31" s="6">
        <v>1</v>
      </c>
      <c r="N31" s="6">
        <f t="shared" si="8"/>
        <v>30</v>
      </c>
      <c r="O31" s="6">
        <v>0</v>
      </c>
      <c r="P31" s="6">
        <f t="shared" si="9"/>
        <v>0</v>
      </c>
      <c r="Q31" s="6">
        <v>1</v>
      </c>
      <c r="R31" s="6">
        <f t="shared" si="38"/>
        <v>70</v>
      </c>
      <c r="S31" s="6">
        <v>0</v>
      </c>
      <c r="T31" s="6">
        <f t="shared" si="10"/>
        <v>0</v>
      </c>
      <c r="U31" s="6">
        <v>0</v>
      </c>
      <c r="V31" s="6">
        <f t="shared" si="11"/>
        <v>0</v>
      </c>
      <c r="W31" s="6">
        <f t="shared" si="12"/>
        <v>70</v>
      </c>
      <c r="X31" s="6">
        <v>0</v>
      </c>
      <c r="Y31" s="6">
        <f t="shared" si="13"/>
        <v>0</v>
      </c>
      <c r="Z31" s="6">
        <v>0</v>
      </c>
      <c r="AA31" s="6">
        <f t="shared" si="14"/>
        <v>0</v>
      </c>
      <c r="AB31" s="6">
        <v>1</v>
      </c>
      <c r="AC31" s="6">
        <f t="shared" si="15"/>
        <v>100</v>
      </c>
      <c r="AD31" s="6">
        <v>0</v>
      </c>
      <c r="AE31" s="6">
        <f t="shared" si="16"/>
        <v>0</v>
      </c>
      <c r="AF31" s="6">
        <f t="shared" si="17"/>
        <v>100</v>
      </c>
      <c r="AG31" s="6">
        <v>4</v>
      </c>
      <c r="AH31" s="6">
        <f t="shared" si="18"/>
        <v>20</v>
      </c>
      <c r="AI31" s="6">
        <f t="shared" si="19"/>
        <v>20</v>
      </c>
      <c r="AJ31" s="6">
        <v>0</v>
      </c>
      <c r="AK31" s="6">
        <f t="shared" si="20"/>
        <v>0</v>
      </c>
      <c r="AL31" s="6">
        <v>0</v>
      </c>
      <c r="AM31" s="6">
        <f t="shared" si="21"/>
        <v>0</v>
      </c>
      <c r="AN31" s="6">
        <v>0</v>
      </c>
      <c r="AO31" s="6">
        <f t="shared" si="22"/>
        <v>0</v>
      </c>
      <c r="AP31" s="6">
        <f t="shared" si="23"/>
        <v>0</v>
      </c>
      <c r="AQ31" s="6">
        <v>268</v>
      </c>
      <c r="AR31" s="6">
        <f t="shared" si="24"/>
        <v>268</v>
      </c>
      <c r="AS31" s="6">
        <f t="shared" si="25"/>
        <v>236</v>
      </c>
      <c r="AT31" s="6">
        <f t="shared" si="26"/>
        <v>354</v>
      </c>
      <c r="AU31" s="6">
        <v>84</v>
      </c>
      <c r="AV31" s="6">
        <f t="shared" si="27"/>
        <v>84</v>
      </c>
      <c r="AW31" s="6">
        <f t="shared" si="28"/>
        <v>84</v>
      </c>
      <c r="AX31" s="6">
        <v>0</v>
      </c>
      <c r="AY31" s="6">
        <v>0</v>
      </c>
      <c r="AZ31" s="6">
        <f t="shared" si="29"/>
        <v>0</v>
      </c>
      <c r="BA31" s="6">
        <f t="shared" si="30"/>
        <v>0</v>
      </c>
      <c r="BB31" s="6">
        <v>0</v>
      </c>
      <c r="BC31" s="6">
        <v>0</v>
      </c>
      <c r="BD31" s="6">
        <f t="shared" si="31"/>
        <v>0</v>
      </c>
      <c r="BE31" s="6">
        <f t="shared" si="32"/>
        <v>0</v>
      </c>
      <c r="BF31" s="6">
        <v>0</v>
      </c>
      <c r="BG31" s="6">
        <v>32</v>
      </c>
      <c r="BH31" s="6"/>
      <c r="BI31" s="6"/>
      <c r="BJ31" s="6"/>
      <c r="BK31" s="6">
        <f t="shared" si="33"/>
        <v>0</v>
      </c>
      <c r="BL31" s="6">
        <f t="shared" si="34"/>
        <v>32</v>
      </c>
      <c r="BM31" s="6">
        <f t="shared" si="35"/>
        <v>32</v>
      </c>
      <c r="BN31" s="6">
        <f t="shared" si="36"/>
        <v>32</v>
      </c>
      <c r="BO31" s="6">
        <f t="shared" si="37"/>
        <v>149.6</v>
      </c>
    </row>
    <row r="32" spans="1:67" ht="15.75" x14ac:dyDescent="0.25">
      <c r="A32" s="13">
        <v>29</v>
      </c>
      <c r="B32" s="6" t="s">
        <v>77</v>
      </c>
      <c r="C32" s="6" t="s">
        <v>67</v>
      </c>
      <c r="D32" s="14">
        <f t="shared" si="0"/>
        <v>370</v>
      </c>
      <c r="E32" s="14">
        <f t="shared" si="1"/>
        <v>370</v>
      </c>
      <c r="F32" s="10">
        <f t="shared" si="2"/>
        <v>122.10000000000001</v>
      </c>
      <c r="G32" s="10">
        <f t="shared" si="3"/>
        <v>513</v>
      </c>
      <c r="H32" s="10">
        <f t="shared" si="4"/>
        <v>513</v>
      </c>
      <c r="I32" s="10">
        <f t="shared" si="5"/>
        <v>169.29000000000002</v>
      </c>
      <c r="J32" s="12">
        <f t="shared" si="6"/>
        <v>291.39000000000004</v>
      </c>
      <c r="K32" s="6">
        <v>1</v>
      </c>
      <c r="L32" s="6">
        <f t="shared" si="7"/>
        <v>100</v>
      </c>
      <c r="M32" s="6">
        <v>0</v>
      </c>
      <c r="N32" s="6">
        <f t="shared" si="8"/>
        <v>0</v>
      </c>
      <c r="O32" s="6">
        <v>0</v>
      </c>
      <c r="P32" s="6">
        <f t="shared" si="9"/>
        <v>0</v>
      </c>
      <c r="Q32" s="6">
        <v>1</v>
      </c>
      <c r="R32" s="6">
        <f t="shared" si="38"/>
        <v>70</v>
      </c>
      <c r="S32" s="6">
        <v>0</v>
      </c>
      <c r="T32" s="6">
        <f t="shared" si="10"/>
        <v>0</v>
      </c>
      <c r="U32" s="6">
        <v>0</v>
      </c>
      <c r="V32" s="6">
        <f t="shared" si="11"/>
        <v>0</v>
      </c>
      <c r="W32" s="6">
        <f t="shared" si="12"/>
        <v>70</v>
      </c>
      <c r="X32" s="6">
        <v>0</v>
      </c>
      <c r="Y32" s="6">
        <f t="shared" si="13"/>
        <v>0</v>
      </c>
      <c r="Z32" s="6">
        <v>0</v>
      </c>
      <c r="AA32" s="6">
        <f t="shared" si="14"/>
        <v>0</v>
      </c>
      <c r="AB32" s="6">
        <v>1</v>
      </c>
      <c r="AC32" s="6">
        <f t="shared" si="15"/>
        <v>100</v>
      </c>
      <c r="AD32" s="6">
        <v>0</v>
      </c>
      <c r="AE32" s="6">
        <f t="shared" si="16"/>
        <v>0</v>
      </c>
      <c r="AF32" s="6">
        <f t="shared" si="17"/>
        <v>100</v>
      </c>
      <c r="AG32" s="6">
        <v>4</v>
      </c>
      <c r="AH32" s="6">
        <f t="shared" si="18"/>
        <v>20</v>
      </c>
      <c r="AI32" s="6">
        <f t="shared" si="19"/>
        <v>20</v>
      </c>
      <c r="AJ32" s="6">
        <v>1</v>
      </c>
      <c r="AK32" s="6">
        <f t="shared" si="20"/>
        <v>50</v>
      </c>
      <c r="AL32" s="6">
        <v>1</v>
      </c>
      <c r="AM32" s="6">
        <f t="shared" si="21"/>
        <v>30</v>
      </c>
      <c r="AN32" s="6">
        <v>0</v>
      </c>
      <c r="AO32" s="6">
        <f t="shared" si="22"/>
        <v>0</v>
      </c>
      <c r="AP32" s="6">
        <f t="shared" si="23"/>
        <v>80</v>
      </c>
      <c r="AQ32" s="6">
        <v>258</v>
      </c>
      <c r="AR32" s="6">
        <f t="shared" si="24"/>
        <v>258</v>
      </c>
      <c r="AS32" s="6">
        <f t="shared" si="25"/>
        <v>174</v>
      </c>
      <c r="AT32" s="6">
        <f t="shared" si="26"/>
        <v>261</v>
      </c>
      <c r="AU32" s="6">
        <v>0</v>
      </c>
      <c r="AV32" s="6">
        <f t="shared" si="27"/>
        <v>0</v>
      </c>
      <c r="AW32" s="6">
        <f t="shared" si="28"/>
        <v>0</v>
      </c>
      <c r="AX32" s="6">
        <v>66</v>
      </c>
      <c r="AY32" s="6">
        <v>18</v>
      </c>
      <c r="AZ32" s="6">
        <f t="shared" si="29"/>
        <v>66</v>
      </c>
      <c r="BA32" s="6">
        <f t="shared" si="30"/>
        <v>18</v>
      </c>
      <c r="BB32" s="6">
        <v>0</v>
      </c>
      <c r="BC32" s="6">
        <v>0</v>
      </c>
      <c r="BD32" s="6">
        <f t="shared" si="31"/>
        <v>0</v>
      </c>
      <c r="BE32" s="6">
        <f t="shared" si="32"/>
        <v>0</v>
      </c>
      <c r="BF32" s="6">
        <v>0</v>
      </c>
      <c r="BG32" s="6">
        <v>0</v>
      </c>
      <c r="BH32" s="6"/>
      <c r="BI32" s="6"/>
      <c r="BJ32" s="6"/>
      <c r="BK32" s="6">
        <f t="shared" si="33"/>
        <v>0</v>
      </c>
      <c r="BL32" s="6">
        <f t="shared" si="34"/>
        <v>0</v>
      </c>
      <c r="BM32" s="6">
        <f t="shared" si="35"/>
        <v>84</v>
      </c>
      <c r="BN32" s="6">
        <f t="shared" si="36"/>
        <v>84</v>
      </c>
      <c r="BO32" s="6">
        <f t="shared" si="37"/>
        <v>252</v>
      </c>
    </row>
    <row r="33" spans="1:67" x14ac:dyDescent="0.25">
      <c r="A33" s="13">
        <v>30</v>
      </c>
      <c r="B33" s="6" t="s">
        <v>41</v>
      </c>
      <c r="C33" s="6" t="s">
        <v>42</v>
      </c>
      <c r="D33" s="14">
        <f t="shared" si="0"/>
        <v>280</v>
      </c>
      <c r="E33" s="14">
        <f t="shared" si="1"/>
        <v>280</v>
      </c>
      <c r="F33" s="10">
        <f t="shared" si="2"/>
        <v>92.4</v>
      </c>
      <c r="G33" s="10">
        <f t="shared" si="3"/>
        <v>589.5</v>
      </c>
      <c r="H33" s="10">
        <f t="shared" si="4"/>
        <v>589.5</v>
      </c>
      <c r="I33" s="10">
        <f t="shared" si="5"/>
        <v>194.535</v>
      </c>
      <c r="J33" s="10">
        <f t="shared" si="6"/>
        <v>286.935</v>
      </c>
      <c r="K33" s="4">
        <v>1</v>
      </c>
      <c r="L33" s="4">
        <f t="shared" si="7"/>
        <v>100</v>
      </c>
      <c r="M33" s="4">
        <v>0</v>
      </c>
      <c r="N33" s="4">
        <f t="shared" si="8"/>
        <v>0</v>
      </c>
      <c r="O33" s="4">
        <v>0</v>
      </c>
      <c r="P33" s="4">
        <f t="shared" si="9"/>
        <v>0</v>
      </c>
      <c r="Q33" s="4">
        <v>1</v>
      </c>
      <c r="R33" s="4">
        <f t="shared" si="38"/>
        <v>70</v>
      </c>
      <c r="S33" s="4">
        <v>0</v>
      </c>
      <c r="T33" s="4">
        <f t="shared" si="10"/>
        <v>0</v>
      </c>
      <c r="U33" s="4">
        <v>0</v>
      </c>
      <c r="V33" s="4">
        <f t="shared" si="11"/>
        <v>0</v>
      </c>
      <c r="W33" s="4">
        <f t="shared" si="12"/>
        <v>70</v>
      </c>
      <c r="X33" s="4">
        <v>0</v>
      </c>
      <c r="Y33" s="4">
        <f t="shared" si="13"/>
        <v>0</v>
      </c>
      <c r="Z33" s="4">
        <v>0</v>
      </c>
      <c r="AA33" s="4">
        <f t="shared" si="14"/>
        <v>0</v>
      </c>
      <c r="AB33" s="4">
        <v>1</v>
      </c>
      <c r="AC33" s="4">
        <f t="shared" si="15"/>
        <v>100</v>
      </c>
      <c r="AD33" s="4">
        <v>0</v>
      </c>
      <c r="AE33" s="4">
        <f t="shared" si="16"/>
        <v>0</v>
      </c>
      <c r="AF33" s="4">
        <f t="shared" si="17"/>
        <v>100</v>
      </c>
      <c r="AG33" s="4">
        <v>0</v>
      </c>
      <c r="AH33" s="4">
        <f t="shared" si="18"/>
        <v>0</v>
      </c>
      <c r="AI33" s="4">
        <f t="shared" si="19"/>
        <v>0</v>
      </c>
      <c r="AJ33" s="4">
        <v>0</v>
      </c>
      <c r="AK33" s="4">
        <f t="shared" si="20"/>
        <v>0</v>
      </c>
      <c r="AL33" s="4">
        <v>0</v>
      </c>
      <c r="AM33" s="4">
        <f t="shared" si="21"/>
        <v>0</v>
      </c>
      <c r="AN33" s="4">
        <v>1</v>
      </c>
      <c r="AO33" s="4">
        <f t="shared" si="22"/>
        <v>10</v>
      </c>
      <c r="AP33" s="4">
        <f t="shared" si="23"/>
        <v>10</v>
      </c>
      <c r="AQ33" s="4">
        <v>273</v>
      </c>
      <c r="AR33" s="4">
        <f t="shared" si="24"/>
        <v>273</v>
      </c>
      <c r="AS33" s="4">
        <f t="shared" si="25"/>
        <v>153</v>
      </c>
      <c r="AT33" s="4">
        <f t="shared" si="26"/>
        <v>229.5</v>
      </c>
      <c r="AU33" s="4">
        <v>0</v>
      </c>
      <c r="AV33" s="4">
        <f t="shared" si="27"/>
        <v>0</v>
      </c>
      <c r="AW33" s="4">
        <f t="shared" si="28"/>
        <v>0</v>
      </c>
      <c r="AX33" s="4">
        <v>142</v>
      </c>
      <c r="AY33" s="4">
        <v>0</v>
      </c>
      <c r="AZ33" s="4">
        <f t="shared" si="29"/>
        <v>120</v>
      </c>
      <c r="BA33" s="4">
        <f t="shared" si="30"/>
        <v>0</v>
      </c>
      <c r="BB33" s="4">
        <v>0</v>
      </c>
      <c r="BC33" s="4">
        <v>0</v>
      </c>
      <c r="BD33" s="4">
        <f t="shared" si="31"/>
        <v>0</v>
      </c>
      <c r="BE33" s="4">
        <f t="shared" si="32"/>
        <v>0</v>
      </c>
      <c r="BF33" s="4">
        <v>0</v>
      </c>
      <c r="BG33" s="4">
        <v>0</v>
      </c>
      <c r="BH33" s="4"/>
      <c r="BI33" s="4"/>
      <c r="BJ33" s="4"/>
      <c r="BK33" s="4">
        <f t="shared" si="33"/>
        <v>0</v>
      </c>
      <c r="BL33" s="4">
        <f t="shared" si="34"/>
        <v>0</v>
      </c>
      <c r="BM33" s="4">
        <f t="shared" si="35"/>
        <v>142</v>
      </c>
      <c r="BN33" s="4">
        <f t="shared" si="36"/>
        <v>120</v>
      </c>
      <c r="BO33" s="4">
        <f t="shared" si="37"/>
        <v>360</v>
      </c>
    </row>
    <row r="34" spans="1:67" s="16" customFormat="1" ht="15.75" x14ac:dyDescent="0.25">
      <c r="A34" s="13">
        <v>31</v>
      </c>
      <c r="B34" s="6" t="s">
        <v>82</v>
      </c>
      <c r="C34" s="6" t="s">
        <v>83</v>
      </c>
      <c r="D34" s="14">
        <f t="shared" si="0"/>
        <v>290</v>
      </c>
      <c r="E34" s="14">
        <f t="shared" si="1"/>
        <v>290</v>
      </c>
      <c r="F34" s="10">
        <f t="shared" si="2"/>
        <v>95.7</v>
      </c>
      <c r="G34" s="10">
        <f t="shared" si="3"/>
        <v>442.5</v>
      </c>
      <c r="H34" s="10">
        <f t="shared" si="4"/>
        <v>442.5</v>
      </c>
      <c r="I34" s="10">
        <f t="shared" si="5"/>
        <v>146.02500000000001</v>
      </c>
      <c r="J34" s="12">
        <f t="shared" si="6"/>
        <v>241.72500000000002</v>
      </c>
      <c r="K34" s="6">
        <v>1</v>
      </c>
      <c r="L34" s="6">
        <f t="shared" si="7"/>
        <v>100</v>
      </c>
      <c r="M34" s="6">
        <v>0</v>
      </c>
      <c r="N34" s="6">
        <f t="shared" si="8"/>
        <v>0</v>
      </c>
      <c r="O34" s="6">
        <v>0</v>
      </c>
      <c r="P34" s="6">
        <f t="shared" si="9"/>
        <v>0</v>
      </c>
      <c r="Q34" s="6">
        <v>1</v>
      </c>
      <c r="R34" s="6">
        <f t="shared" si="38"/>
        <v>70</v>
      </c>
      <c r="S34" s="6">
        <v>0</v>
      </c>
      <c r="T34" s="6">
        <f t="shared" si="10"/>
        <v>0</v>
      </c>
      <c r="U34" s="6">
        <v>1</v>
      </c>
      <c r="V34" s="6">
        <f t="shared" si="11"/>
        <v>50</v>
      </c>
      <c r="W34" s="6">
        <f t="shared" si="12"/>
        <v>120</v>
      </c>
      <c r="X34" s="6">
        <v>0</v>
      </c>
      <c r="Y34" s="6">
        <f t="shared" si="13"/>
        <v>0</v>
      </c>
      <c r="Z34" s="6">
        <v>0</v>
      </c>
      <c r="AA34" s="6">
        <f t="shared" si="14"/>
        <v>0</v>
      </c>
      <c r="AB34" s="6">
        <v>0</v>
      </c>
      <c r="AC34" s="6">
        <f t="shared" si="15"/>
        <v>0</v>
      </c>
      <c r="AD34" s="6">
        <v>0</v>
      </c>
      <c r="AE34" s="6">
        <f t="shared" si="16"/>
        <v>0</v>
      </c>
      <c r="AF34" s="6">
        <f t="shared" si="17"/>
        <v>0</v>
      </c>
      <c r="AG34" s="6">
        <v>4</v>
      </c>
      <c r="AH34" s="6">
        <f t="shared" si="18"/>
        <v>20</v>
      </c>
      <c r="AI34" s="6">
        <f t="shared" si="19"/>
        <v>20</v>
      </c>
      <c r="AJ34" s="6">
        <v>1</v>
      </c>
      <c r="AK34" s="6">
        <f t="shared" si="20"/>
        <v>50</v>
      </c>
      <c r="AL34" s="6">
        <v>0</v>
      </c>
      <c r="AM34" s="6">
        <f t="shared" si="21"/>
        <v>0</v>
      </c>
      <c r="AN34" s="6">
        <v>0</v>
      </c>
      <c r="AO34" s="6">
        <f t="shared" si="22"/>
        <v>0</v>
      </c>
      <c r="AP34" s="6">
        <f t="shared" si="23"/>
        <v>50</v>
      </c>
      <c r="AQ34" s="6">
        <v>142</v>
      </c>
      <c r="AR34" s="6">
        <f t="shared" si="24"/>
        <v>142</v>
      </c>
      <c r="AS34" s="6">
        <f t="shared" si="25"/>
        <v>33</v>
      </c>
      <c r="AT34" s="6">
        <f t="shared" si="26"/>
        <v>49.5</v>
      </c>
      <c r="AU34" s="6">
        <v>0</v>
      </c>
      <c r="AV34" s="6">
        <f t="shared" si="27"/>
        <v>0</v>
      </c>
      <c r="AW34" s="6">
        <f t="shared" si="28"/>
        <v>0</v>
      </c>
      <c r="AX34" s="6">
        <v>43</v>
      </c>
      <c r="AY34" s="6">
        <v>0</v>
      </c>
      <c r="AZ34" s="6">
        <f t="shared" si="29"/>
        <v>43</v>
      </c>
      <c r="BA34" s="6">
        <f t="shared" si="30"/>
        <v>0</v>
      </c>
      <c r="BB34" s="6">
        <v>66</v>
      </c>
      <c r="BC34" s="6">
        <v>0</v>
      </c>
      <c r="BD34" s="6">
        <f t="shared" si="31"/>
        <v>66</v>
      </c>
      <c r="BE34" s="6">
        <f t="shared" si="32"/>
        <v>0</v>
      </c>
      <c r="BF34" s="6">
        <v>0</v>
      </c>
      <c r="BG34" s="6">
        <v>0</v>
      </c>
      <c r="BH34" s="6"/>
      <c r="BI34" s="6"/>
      <c r="BJ34" s="6"/>
      <c r="BK34" s="6">
        <f t="shared" si="33"/>
        <v>0</v>
      </c>
      <c r="BL34" s="6">
        <f t="shared" si="34"/>
        <v>0</v>
      </c>
      <c r="BM34" s="6">
        <f t="shared" si="35"/>
        <v>109</v>
      </c>
      <c r="BN34" s="6">
        <f t="shared" si="36"/>
        <v>109</v>
      </c>
      <c r="BO34" s="6">
        <f t="shared" si="37"/>
        <v>393</v>
      </c>
    </row>
    <row r="35" spans="1:67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1:67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1:67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1:67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1:67" x14ac:dyDescent="0.25">
      <c r="B39" s="2"/>
      <c r="C39" s="2"/>
      <c r="D39" s="2"/>
      <c r="E39" s="2"/>
      <c r="F39" s="2"/>
      <c r="G39" s="2"/>
      <c r="H39" s="2"/>
      <c r="I39" s="2"/>
      <c r="J39" s="2"/>
    </row>
    <row r="40" spans="1:67" x14ac:dyDescent="0.25">
      <c r="B40" s="2"/>
      <c r="C40" s="2"/>
      <c r="D40" s="2"/>
      <c r="E40" s="2"/>
      <c r="F40" s="2"/>
      <c r="G40" s="2"/>
      <c r="H40" s="2"/>
      <c r="I40" s="2"/>
      <c r="J40" s="2"/>
    </row>
    <row r="41" spans="1:67" x14ac:dyDescent="0.25">
      <c r="B41" s="2"/>
      <c r="C41" s="2"/>
      <c r="D41" s="2"/>
      <c r="E41" s="2"/>
      <c r="F41" s="2"/>
      <c r="G41" s="2"/>
      <c r="H41" s="2"/>
      <c r="I41" s="2"/>
      <c r="J41" s="2"/>
    </row>
  </sheetData>
  <autoFilter ref="A3:BO33" xr:uid="{00000000-0009-0000-0000-000000000000}">
    <filterColumn colId="10" showButton="0"/>
    <filterColumn colId="12" showButton="0"/>
    <filterColumn colId="14" showButton="0"/>
    <filterColumn colId="16" showButton="0"/>
    <filterColumn colId="18" showButton="0"/>
    <filterColumn colId="23" showButton="0"/>
    <filterColumn colId="25" showButton="0"/>
    <filterColumn colId="27" showButton="0"/>
    <filterColumn colId="29" showButton="0"/>
    <filterColumn colId="32" showButton="0"/>
    <filterColumn colId="35" showButton="0"/>
    <filterColumn colId="37" showButton="0"/>
    <filterColumn colId="39" showButton="0"/>
    <filterColumn colId="46" showButton="0"/>
    <sortState ref="A4:BO34">
      <sortCondition descending="1" ref="J3:J33"/>
    </sortState>
  </autoFilter>
  <sortState ref="A3:BO34">
    <sortCondition descending="1" ref="J4"/>
  </sortState>
  <mergeCells count="15">
    <mergeCell ref="AU3:AV3"/>
    <mergeCell ref="A1:J1"/>
    <mergeCell ref="K3:L3"/>
    <mergeCell ref="M3:N3"/>
    <mergeCell ref="O3:P3"/>
    <mergeCell ref="Q3:R3"/>
    <mergeCell ref="AL3:AM3"/>
    <mergeCell ref="AN3:AO3"/>
    <mergeCell ref="S3:T3"/>
    <mergeCell ref="X3:Y3"/>
    <mergeCell ref="Z3:AA3"/>
    <mergeCell ref="AG3:AH3"/>
    <mergeCell ref="AJ3:AK3"/>
    <mergeCell ref="AB3:AC3"/>
    <mergeCell ref="AD3:AE3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2022-11-28T09:50:49Z</cp:lastPrinted>
  <dcterms:created xsi:type="dcterms:W3CDTF">2018-03-21T16:26:00Z</dcterms:created>
  <dcterms:modified xsi:type="dcterms:W3CDTF">2022-11-28T09:52:23Z</dcterms:modified>
</cp:coreProperties>
</file>