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emmanou\Desktop\3ο ΕΙΣΕΠ Υπ. ΑΝΑΠΤΥΞΗΣ_ΕΠΕΝΔΥΣΕΩΝ_8 ΓΔ\"/>
    </mc:Choice>
  </mc:AlternateContent>
  <bookViews>
    <workbookView xWindow="0" yWindow="0" windowWidth="28800" windowHeight="11940"/>
  </bookViews>
  <sheets>
    <sheet name="ΦΘΙΝΟΥΣΑ ΣΕΙΡΑ" sheetId="5" r:id="rId1"/>
    <sheet name="Φύλλο1" sheetId="6" r:id="rId2"/>
  </sheets>
  <calcPr calcId="191029"/>
</workbook>
</file>

<file path=xl/calcChain.xml><?xml version="1.0" encoding="utf-8"?>
<calcChain xmlns="http://schemas.openxmlformats.org/spreadsheetml/2006/main">
  <c r="BM17" i="5" l="1"/>
  <c r="BL17" i="5"/>
  <c r="BK17" i="5"/>
  <c r="BE17" i="5" s="1"/>
  <c r="AV17" i="5"/>
  <c r="AW17" i="5" s="1"/>
  <c r="AR17" i="5"/>
  <c r="AO17" i="5"/>
  <c r="AM17" i="5"/>
  <c r="AK17" i="5"/>
  <c r="AP17" i="5" s="1"/>
  <c r="AH17" i="5"/>
  <c r="AI17" i="5" s="1"/>
  <c r="AE17" i="5"/>
  <c r="AC17" i="5"/>
  <c r="AA17" i="5"/>
  <c r="Y17" i="5"/>
  <c r="V17" i="5"/>
  <c r="T17" i="5"/>
  <c r="R17" i="5"/>
  <c r="P17" i="5"/>
  <c r="L17" i="5"/>
  <c r="AF17" i="5" l="1"/>
  <c r="W17" i="5"/>
  <c r="BD17" i="5"/>
  <c r="AZ17" i="5" s="1"/>
  <c r="BA17" i="5" s="1"/>
  <c r="BO17" i="5" s="1"/>
  <c r="D17" i="5"/>
  <c r="BN17" i="5"/>
  <c r="AS17" i="5" s="1"/>
  <c r="AT17" i="5" s="1"/>
  <c r="G17" i="5" l="1"/>
  <c r="H17" i="5" s="1"/>
  <c r="I17" i="5" s="1"/>
  <c r="E17" i="5"/>
  <c r="F17" i="5"/>
  <c r="J17" i="5" s="1"/>
  <c r="BM5" i="5" l="1"/>
  <c r="BN5" i="5" s="1"/>
  <c r="BL5" i="5"/>
  <c r="BK5" i="5"/>
  <c r="AV5" i="5"/>
  <c r="AW5" i="5" s="1"/>
  <c r="AR5" i="5"/>
  <c r="AO5" i="5"/>
  <c r="AM5" i="5"/>
  <c r="AK5" i="5"/>
  <c r="AH5" i="5"/>
  <c r="AI5" i="5" s="1"/>
  <c r="AE5" i="5"/>
  <c r="AC5" i="5"/>
  <c r="AA5" i="5"/>
  <c r="Y5" i="5"/>
  <c r="V5" i="5"/>
  <c r="T5" i="5"/>
  <c r="R5" i="5"/>
  <c r="P5" i="5"/>
  <c r="N5" i="5"/>
  <c r="L5" i="5"/>
  <c r="AP5" i="5" l="1"/>
  <c r="BD5" i="5"/>
  <c r="AF5" i="5"/>
  <c r="W5" i="5"/>
  <c r="AS5" i="5"/>
  <c r="AT5" i="5" s="1"/>
  <c r="BE5" i="5"/>
  <c r="AZ5" i="5" l="1"/>
  <c r="BA5" i="5" s="1"/>
  <c r="BO5" i="5" s="1"/>
  <c r="G5" i="5" s="1"/>
  <c r="H5" i="5" s="1"/>
  <c r="I5" i="5" s="1"/>
  <c r="D5" i="5"/>
  <c r="E5" i="5" s="1"/>
  <c r="F5" i="5" l="1"/>
  <c r="J5" i="5" s="1"/>
  <c r="BM18" i="5"/>
  <c r="BM13" i="5"/>
  <c r="BM12" i="5"/>
  <c r="BM14" i="5"/>
  <c r="BM7" i="5"/>
  <c r="BM10" i="5"/>
  <c r="BM11" i="5"/>
  <c r="BM16" i="5"/>
  <c r="BM4" i="5"/>
  <c r="BM6" i="5"/>
  <c r="BM15" i="5"/>
  <c r="BM9" i="5"/>
  <c r="BM3" i="5"/>
  <c r="BM8" i="5"/>
  <c r="BL18" i="5"/>
  <c r="BL13" i="5"/>
  <c r="BL12" i="5"/>
  <c r="BL14" i="5"/>
  <c r="BL7" i="5"/>
  <c r="BL10" i="5"/>
  <c r="BL11" i="5"/>
  <c r="BL16" i="5"/>
  <c r="BL4" i="5"/>
  <c r="BL6" i="5"/>
  <c r="BL15" i="5"/>
  <c r="BL9" i="5"/>
  <c r="BL3" i="5"/>
  <c r="BL8" i="5"/>
  <c r="BK18" i="5"/>
  <c r="BK13" i="5"/>
  <c r="BK12" i="5"/>
  <c r="BK14" i="5"/>
  <c r="BK7" i="5"/>
  <c r="BK10" i="5"/>
  <c r="BK11" i="5"/>
  <c r="BK16" i="5"/>
  <c r="BK4" i="5"/>
  <c r="BK6" i="5"/>
  <c r="BK15" i="5"/>
  <c r="BK9" i="5"/>
  <c r="BK3" i="5"/>
  <c r="BK8" i="5"/>
  <c r="AV18" i="5"/>
  <c r="AW18" i="5" s="1"/>
  <c r="AV13" i="5"/>
  <c r="AW13" i="5" s="1"/>
  <c r="AV12" i="5"/>
  <c r="AW12" i="5" s="1"/>
  <c r="AV14" i="5"/>
  <c r="AW14" i="5" s="1"/>
  <c r="AV7" i="5"/>
  <c r="AW7" i="5" s="1"/>
  <c r="AV10" i="5"/>
  <c r="AW10" i="5" s="1"/>
  <c r="AV11" i="5"/>
  <c r="AW11" i="5" s="1"/>
  <c r="AV16" i="5"/>
  <c r="AW16" i="5" s="1"/>
  <c r="AV4" i="5"/>
  <c r="AW4" i="5" s="1"/>
  <c r="AV6" i="5"/>
  <c r="AW6" i="5" s="1"/>
  <c r="AV15" i="5"/>
  <c r="AW15" i="5" s="1"/>
  <c r="AV9" i="5"/>
  <c r="AW9" i="5" s="1"/>
  <c r="AV3" i="5"/>
  <c r="AW3" i="5" s="1"/>
  <c r="AV8" i="5"/>
  <c r="AW8" i="5" s="1"/>
  <c r="AR18" i="5"/>
  <c r="AR13" i="5"/>
  <c r="AR12" i="5"/>
  <c r="AR14" i="5"/>
  <c r="AR7" i="5"/>
  <c r="AR10" i="5"/>
  <c r="AR11" i="5"/>
  <c r="AR16" i="5"/>
  <c r="AR4" i="5"/>
  <c r="AR6" i="5"/>
  <c r="AR15" i="5"/>
  <c r="AR9" i="5"/>
  <c r="AR3" i="5"/>
  <c r="AR8" i="5"/>
  <c r="AO18" i="5"/>
  <c r="AO13" i="5"/>
  <c r="AO12" i="5"/>
  <c r="AO14" i="5"/>
  <c r="AO7" i="5"/>
  <c r="AO10" i="5"/>
  <c r="AO11" i="5"/>
  <c r="AO16" i="5"/>
  <c r="AO4" i="5"/>
  <c r="AO6" i="5"/>
  <c r="AO15" i="5"/>
  <c r="AO9" i="5"/>
  <c r="AO3" i="5"/>
  <c r="AO8" i="5"/>
  <c r="AM18" i="5"/>
  <c r="AM13" i="5"/>
  <c r="AM12" i="5"/>
  <c r="AM14" i="5"/>
  <c r="AM7" i="5"/>
  <c r="AM10" i="5"/>
  <c r="AM11" i="5"/>
  <c r="AM16" i="5"/>
  <c r="AM4" i="5"/>
  <c r="AM6" i="5"/>
  <c r="AM15" i="5"/>
  <c r="AM9" i="5"/>
  <c r="AM3" i="5"/>
  <c r="AM8" i="5"/>
  <c r="AK18" i="5"/>
  <c r="AK13" i="5"/>
  <c r="AK12" i="5"/>
  <c r="AK14" i="5"/>
  <c r="AK7" i="5"/>
  <c r="AK10" i="5"/>
  <c r="AK11" i="5"/>
  <c r="AK16" i="5"/>
  <c r="AK4" i="5"/>
  <c r="AK6" i="5"/>
  <c r="AK15" i="5"/>
  <c r="AK9" i="5"/>
  <c r="AK3" i="5"/>
  <c r="AK8" i="5"/>
  <c r="AH18" i="5"/>
  <c r="AI18" i="5" s="1"/>
  <c r="AH13" i="5"/>
  <c r="AI13" i="5" s="1"/>
  <c r="AH12" i="5"/>
  <c r="AI12" i="5" s="1"/>
  <c r="AH14" i="5"/>
  <c r="AI14" i="5" s="1"/>
  <c r="AH7" i="5"/>
  <c r="AI7" i="5" s="1"/>
  <c r="AH10" i="5"/>
  <c r="AI10" i="5" s="1"/>
  <c r="AH11" i="5"/>
  <c r="AI11" i="5" s="1"/>
  <c r="AH16" i="5"/>
  <c r="AI16" i="5" s="1"/>
  <c r="AH4" i="5"/>
  <c r="AI4" i="5" s="1"/>
  <c r="AH6" i="5"/>
  <c r="AI6" i="5" s="1"/>
  <c r="AH15" i="5"/>
  <c r="AI15" i="5" s="1"/>
  <c r="AH9" i="5"/>
  <c r="AI9" i="5" s="1"/>
  <c r="AH3" i="5"/>
  <c r="AI3" i="5" s="1"/>
  <c r="AH8" i="5"/>
  <c r="AI8" i="5" s="1"/>
  <c r="AE18" i="5"/>
  <c r="AE13" i="5"/>
  <c r="AE12" i="5"/>
  <c r="AE14" i="5"/>
  <c r="AE7" i="5"/>
  <c r="AE10" i="5"/>
  <c r="AE11" i="5"/>
  <c r="AE16" i="5"/>
  <c r="AE4" i="5"/>
  <c r="AE6" i="5"/>
  <c r="AE15" i="5"/>
  <c r="AE9" i="5"/>
  <c r="AE3" i="5"/>
  <c r="AE8" i="5"/>
  <c r="AC18" i="5"/>
  <c r="AC13" i="5"/>
  <c r="AC12" i="5"/>
  <c r="AC14" i="5"/>
  <c r="AC7" i="5"/>
  <c r="AC10" i="5"/>
  <c r="AC11" i="5"/>
  <c r="AC16" i="5"/>
  <c r="AC4" i="5"/>
  <c r="AC6" i="5"/>
  <c r="AC15" i="5"/>
  <c r="AC9" i="5"/>
  <c r="AC3" i="5"/>
  <c r="AC8" i="5"/>
  <c r="AA18" i="5"/>
  <c r="AA13" i="5"/>
  <c r="AA12" i="5"/>
  <c r="AA14" i="5"/>
  <c r="AA7" i="5"/>
  <c r="AA10" i="5"/>
  <c r="AA11" i="5"/>
  <c r="AA16" i="5"/>
  <c r="AA4" i="5"/>
  <c r="AA6" i="5"/>
  <c r="AA15" i="5"/>
  <c r="AA9" i="5"/>
  <c r="AA3" i="5"/>
  <c r="AA8" i="5"/>
  <c r="Y18" i="5"/>
  <c r="Y13" i="5"/>
  <c r="Y12" i="5"/>
  <c r="Y14" i="5"/>
  <c r="Y7" i="5"/>
  <c r="Y10" i="5"/>
  <c r="Y11" i="5"/>
  <c r="Y16" i="5"/>
  <c r="Y4" i="5"/>
  <c r="Y6" i="5"/>
  <c r="Y15" i="5"/>
  <c r="Y9" i="5"/>
  <c r="Y3" i="5"/>
  <c r="Y8" i="5"/>
  <c r="V18" i="5"/>
  <c r="V13" i="5"/>
  <c r="V12" i="5"/>
  <c r="V14" i="5"/>
  <c r="V7" i="5"/>
  <c r="V10" i="5"/>
  <c r="V11" i="5"/>
  <c r="V16" i="5"/>
  <c r="V4" i="5"/>
  <c r="V6" i="5"/>
  <c r="V15" i="5"/>
  <c r="V9" i="5"/>
  <c r="V3" i="5"/>
  <c r="V8" i="5"/>
  <c r="T18" i="5"/>
  <c r="T13" i="5"/>
  <c r="T12" i="5"/>
  <c r="T14" i="5"/>
  <c r="T7" i="5"/>
  <c r="T10" i="5"/>
  <c r="T11" i="5"/>
  <c r="T16" i="5"/>
  <c r="T4" i="5"/>
  <c r="T6" i="5"/>
  <c r="T15" i="5"/>
  <c r="T9" i="5"/>
  <c r="T3" i="5"/>
  <c r="T8" i="5"/>
  <c r="R18" i="5"/>
  <c r="R13" i="5"/>
  <c r="R12" i="5"/>
  <c r="R14" i="5"/>
  <c r="R7" i="5"/>
  <c r="R10" i="5"/>
  <c r="R11" i="5"/>
  <c r="R16" i="5"/>
  <c r="R4" i="5"/>
  <c r="R6" i="5"/>
  <c r="R15" i="5"/>
  <c r="R9" i="5"/>
  <c r="R3" i="5"/>
  <c r="R8" i="5"/>
  <c r="P18" i="5"/>
  <c r="P13" i="5"/>
  <c r="P12" i="5"/>
  <c r="P14" i="5"/>
  <c r="P7" i="5"/>
  <c r="P10" i="5"/>
  <c r="P11" i="5"/>
  <c r="P16" i="5"/>
  <c r="P4" i="5"/>
  <c r="P6" i="5"/>
  <c r="P15" i="5"/>
  <c r="P9" i="5"/>
  <c r="P3" i="5"/>
  <c r="P8" i="5"/>
  <c r="N18" i="5"/>
  <c r="N13" i="5"/>
  <c r="N12" i="5"/>
  <c r="N14" i="5"/>
  <c r="N7" i="5"/>
  <c r="N10" i="5"/>
  <c r="N11" i="5"/>
  <c r="N16" i="5"/>
  <c r="N4" i="5"/>
  <c r="N6" i="5"/>
  <c r="N15" i="5"/>
  <c r="N9" i="5"/>
  <c r="N3" i="5"/>
  <c r="N8" i="5"/>
  <c r="L18" i="5"/>
  <c r="L13" i="5"/>
  <c r="L12" i="5"/>
  <c r="L14" i="5"/>
  <c r="L7" i="5"/>
  <c r="L10" i="5"/>
  <c r="L11" i="5"/>
  <c r="L16" i="5"/>
  <c r="L4" i="5"/>
  <c r="L6" i="5"/>
  <c r="L15" i="5"/>
  <c r="L9" i="5"/>
  <c r="L3" i="5"/>
  <c r="L8" i="5"/>
  <c r="BD15" i="5" l="1"/>
  <c r="AF18" i="5"/>
  <c r="BD16" i="5"/>
  <c r="BD8" i="5"/>
  <c r="BE8" i="5" s="1"/>
  <c r="BE15" i="5"/>
  <c r="BD14" i="5"/>
  <c r="W16" i="5"/>
  <c r="AF6" i="5"/>
  <c r="AF7" i="5"/>
  <c r="AF9" i="5"/>
  <c r="AF4" i="5"/>
  <c r="AF10" i="5"/>
  <c r="AF13" i="5"/>
  <c r="AP8" i="5"/>
  <c r="AP15" i="5"/>
  <c r="AP14" i="5"/>
  <c r="BE14" i="5"/>
  <c r="BE7" i="5"/>
  <c r="AF16" i="5"/>
  <c r="BE11" i="5"/>
  <c r="BE12" i="5"/>
  <c r="AP16" i="5"/>
  <c r="AP3" i="5"/>
  <c r="AP11" i="5"/>
  <c r="AP12" i="5"/>
  <c r="BN8" i="5"/>
  <c r="AS8" i="5" s="1"/>
  <c r="AT8" i="5" s="1"/>
  <c r="BN15" i="5"/>
  <c r="AS15" i="5" s="1"/>
  <c r="AT15" i="5" s="1"/>
  <c r="BN14" i="5"/>
  <c r="AS14" i="5" s="1"/>
  <c r="AT14" i="5" s="1"/>
  <c r="AP9" i="5"/>
  <c r="AP6" i="5"/>
  <c r="AP4" i="5"/>
  <c r="AP10" i="5"/>
  <c r="AP7" i="5"/>
  <c r="AP13" i="5"/>
  <c r="AP18" i="5"/>
  <c r="BN3" i="5"/>
  <c r="AS3" i="5" s="1"/>
  <c r="AT3" i="5" s="1"/>
  <c r="BN11" i="5"/>
  <c r="AS11" i="5" s="1"/>
  <c r="AT11" i="5" s="1"/>
  <c r="BN12" i="5"/>
  <c r="AS12" i="5" s="1"/>
  <c r="AT12" i="5" s="1"/>
  <c r="BE6" i="5"/>
  <c r="BE13" i="5"/>
  <c r="BE18" i="5"/>
  <c r="BN9" i="5"/>
  <c r="AS9" i="5" s="1"/>
  <c r="AT9" i="5" s="1"/>
  <c r="BN6" i="5"/>
  <c r="AS6" i="5" s="1"/>
  <c r="AT6" i="5" s="1"/>
  <c r="BN4" i="5"/>
  <c r="AS4" i="5" s="1"/>
  <c r="AT4" i="5" s="1"/>
  <c r="BN10" i="5"/>
  <c r="AS10" i="5" s="1"/>
  <c r="AT10" i="5" s="1"/>
  <c r="BN7" i="5"/>
  <c r="AS7" i="5" s="1"/>
  <c r="AT7" i="5" s="1"/>
  <c r="BN13" i="5"/>
  <c r="AS13" i="5" s="1"/>
  <c r="AT13" i="5" s="1"/>
  <c r="BN18" i="5"/>
  <c r="AS18" i="5" s="1"/>
  <c r="AT18" i="5" s="1"/>
  <c r="BE16" i="5"/>
  <c r="BN16" i="5"/>
  <c r="AS16" i="5" s="1"/>
  <c r="AT16" i="5" s="1"/>
  <c r="BD9" i="5"/>
  <c r="BE9" i="5" s="1"/>
  <c r="BD6" i="5"/>
  <c r="BD4" i="5"/>
  <c r="BE4" i="5" s="1"/>
  <c r="BD10" i="5"/>
  <c r="BE10" i="5" s="1"/>
  <c r="AZ10" i="5" s="1"/>
  <c r="BA10" i="5" s="1"/>
  <c r="BD7" i="5"/>
  <c r="BD13" i="5"/>
  <c r="BD18" i="5"/>
  <c r="BD3" i="5"/>
  <c r="BE3" i="5" s="1"/>
  <c r="BD11" i="5"/>
  <c r="BD12" i="5"/>
  <c r="W15" i="5"/>
  <c r="AF3" i="5"/>
  <c r="AF11" i="5"/>
  <c r="AF12" i="5"/>
  <c r="AF8" i="5"/>
  <c r="AF15" i="5"/>
  <c r="AF14" i="5"/>
  <c r="W8" i="5"/>
  <c r="W14" i="5"/>
  <c r="W3" i="5"/>
  <c r="W11" i="5"/>
  <c r="W12" i="5"/>
  <c r="W9" i="5"/>
  <c r="W6" i="5"/>
  <c r="W4" i="5"/>
  <c r="W10" i="5"/>
  <c r="W7" i="5"/>
  <c r="W13" i="5"/>
  <c r="W18" i="5"/>
  <c r="AZ12" i="5" l="1"/>
  <c r="BA12" i="5" s="1"/>
  <c r="AZ3" i="5"/>
  <c r="BA3" i="5" s="1"/>
  <c r="AZ14" i="5"/>
  <c r="BA14" i="5" s="1"/>
  <c r="BO14" i="5" s="1"/>
  <c r="G14" i="5" s="1"/>
  <c r="H14" i="5" s="1"/>
  <c r="I14" i="5" s="1"/>
  <c r="AZ8" i="5"/>
  <c r="BA8" i="5" s="1"/>
  <c r="BO8" i="5" s="1"/>
  <c r="G8" i="5" s="1"/>
  <c r="H8" i="5" s="1"/>
  <c r="I8" i="5" s="1"/>
  <c r="AZ15" i="5"/>
  <c r="BA15" i="5" s="1"/>
  <c r="BO15" i="5" s="1"/>
  <c r="G15" i="5" s="1"/>
  <c r="H15" i="5" s="1"/>
  <c r="I15" i="5" s="1"/>
  <c r="D16" i="5"/>
  <c r="F16" i="5" s="1"/>
  <c r="D18" i="5"/>
  <c r="E18" i="5" s="1"/>
  <c r="D4" i="5"/>
  <c r="E4" i="5" s="1"/>
  <c r="D3" i="5"/>
  <c r="F3" i="5" s="1"/>
  <c r="AZ7" i="5"/>
  <c r="BA7" i="5" s="1"/>
  <c r="BO7" i="5" s="1"/>
  <c r="G7" i="5" s="1"/>
  <c r="H7" i="5" s="1"/>
  <c r="I7" i="5" s="1"/>
  <c r="AZ9" i="5"/>
  <c r="BA9" i="5" s="1"/>
  <c r="D13" i="5"/>
  <c r="E13" i="5" s="1"/>
  <c r="D6" i="5"/>
  <c r="F6" i="5" s="1"/>
  <c r="AZ11" i="5"/>
  <c r="BA11" i="5" s="1"/>
  <c r="BO11" i="5" s="1"/>
  <c r="G11" i="5" s="1"/>
  <c r="H11" i="5" s="1"/>
  <c r="I11" i="5" s="1"/>
  <c r="D10" i="5"/>
  <c r="F10" i="5" s="1"/>
  <c r="AZ18" i="5"/>
  <c r="BA18" i="5" s="1"/>
  <c r="BO18" i="5" s="1"/>
  <c r="G18" i="5" s="1"/>
  <c r="H18" i="5" s="1"/>
  <c r="I18" i="5" s="1"/>
  <c r="AZ13" i="5"/>
  <c r="BA13" i="5" s="1"/>
  <c r="BO13" i="5" s="1"/>
  <c r="G13" i="5" s="1"/>
  <c r="H13" i="5" s="1"/>
  <c r="I13" i="5" s="1"/>
  <c r="AZ6" i="5"/>
  <c r="D9" i="5"/>
  <c r="E9" i="5" s="1"/>
  <c r="D15" i="5"/>
  <c r="F15" i="5" s="1"/>
  <c r="D14" i="5"/>
  <c r="F14" i="5" s="1"/>
  <c r="D12" i="5"/>
  <c r="E12" i="5" s="1"/>
  <c r="BO10" i="5"/>
  <c r="G10" i="5" s="1"/>
  <c r="H10" i="5" s="1"/>
  <c r="I10" i="5" s="1"/>
  <c r="D7" i="5"/>
  <c r="E7" i="5" s="1"/>
  <c r="D11" i="5"/>
  <c r="E11" i="5" s="1"/>
  <c r="AZ16" i="5"/>
  <c r="BA16" i="5" s="1"/>
  <c r="AZ4" i="5"/>
  <c r="BA4" i="5" s="1"/>
  <c r="D8" i="5"/>
  <c r="F8" i="5" s="1"/>
  <c r="BO3" i="5" l="1"/>
  <c r="G3" i="5" s="1"/>
  <c r="H3" i="5" s="1"/>
  <c r="I3" i="5" s="1"/>
  <c r="J3" i="5" s="1"/>
  <c r="F4" i="5"/>
  <c r="BO12" i="5"/>
  <c r="G12" i="5" s="1"/>
  <c r="H12" i="5" s="1"/>
  <c r="I12" i="5" s="1"/>
  <c r="E16" i="5"/>
  <c r="F9" i="5"/>
  <c r="E6" i="5"/>
  <c r="F18" i="5"/>
  <c r="J18" i="5" s="1"/>
  <c r="F13" i="5"/>
  <c r="J13" i="5" s="1"/>
  <c r="F11" i="5"/>
  <c r="J11" i="5" s="1"/>
  <c r="E10" i="5"/>
  <c r="E15" i="5"/>
  <c r="E3" i="5"/>
  <c r="BO9" i="5"/>
  <c r="G9" i="5" s="1"/>
  <c r="H9" i="5" s="1"/>
  <c r="I9" i="5" s="1"/>
  <c r="F12" i="5"/>
  <c r="BA6" i="5"/>
  <c r="BO6" i="5" s="1"/>
  <c r="G6" i="5" s="1"/>
  <c r="H6" i="5" s="1"/>
  <c r="I6" i="5" s="1"/>
  <c r="J6" i="5" s="1"/>
  <c r="J15" i="5"/>
  <c r="E14" i="5"/>
  <c r="E8" i="5"/>
  <c r="J8" i="5"/>
  <c r="BO4" i="5"/>
  <c r="G4" i="5" s="1"/>
  <c r="H4" i="5" s="1"/>
  <c r="I4" i="5" s="1"/>
  <c r="J14" i="5"/>
  <c r="BO16" i="5"/>
  <c r="G16" i="5" s="1"/>
  <c r="H16" i="5" s="1"/>
  <c r="I16" i="5" s="1"/>
  <c r="J16" i="5" s="1"/>
  <c r="F7" i="5"/>
  <c r="J7" i="5" s="1"/>
  <c r="J10" i="5"/>
  <c r="J4" i="5" l="1"/>
  <c r="J9" i="5"/>
  <c r="J12" i="5"/>
</calcChain>
</file>

<file path=xl/sharedStrings.xml><?xml version="1.0" encoding="utf-8"?>
<sst xmlns="http://schemas.openxmlformats.org/spreadsheetml/2006/main" count="85" uniqueCount="80">
  <si>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</si>
  <si>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</si>
  <si>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</si>
  <si>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</si>
  <si>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</si>
  <si>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</si>
  <si>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</si>
  <si>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</si>
  <si>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</si>
  <si>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</si>
  <si>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</si>
  <si>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</si>
  <si>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</si>
  <si>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</si>
  <si>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</si>
  <si>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</si>
  <si>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</si>
  <si>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</si>
  <si>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</si>
  <si>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</si>
  <si>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</si>
  <si>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</si>
  <si>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</si>
  <si>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</si>
  <si>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</si>
  <si>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</si>
  <si>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</si>
  <si>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</si>
  <si>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</si>
  <si>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</si>
  <si>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</si>
  <si>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</si>
  <si>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</si>
  <si>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</si>
  <si>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</si>
  <si>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ΚΡΙΣΗ ΣΕ ΓΕΝ. Δ/ΝΣΗ</t>
  </si>
  <si>
    <t>ΜΟΡΙΟΔΟΤΟΥΜ ΜΗΝΕΣ ΜΕ ΑΝΑΠΛ ΣΕ ΓΕΝ. Δ/ΝΣΗ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</si>
  <si>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</si>
  <si>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</si>
  <si>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</si>
  <si>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</si>
  <si>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</si>
  <si>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</si>
  <si>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</si>
  <si>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</si>
  <si>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</si>
  <si>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</si>
  <si>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</si>
  <si>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</si>
  <si>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ΜΟΡΙΟΔΟΤΟΥΜ ΜΗΝΕΣ ΜΕ ΑΝΑΠΛΗΡΩΣΗ ΣΕ ΤΜΗΜΑ</t>
  </si>
  <si>
    <t>ΜΟΡΙΟΔΟΤΟΥΜΕΝΟΙ ΜΗΝΕΣ ΜΕ ΚΡΙΣΗ ΣΕ Δ/ΝΣΗ</t>
  </si>
  <si>
    <t>ΜΟΡΙΟΔΟΤΟΥΜΕΝΟΙ ΜΗΝΕΣ ΜΕ ΑΝΑΠΛ ΣΕ Δ/ΝΣΗ</t>
  </si>
  <si>
    <t xml:space="preserve">ΔΗΜΗΤΡΟΠΟΥΛΟΥ </t>
  </si>
  <si>
    <t>ΧΡΙΣΤΙΝΑ</t>
  </si>
  <si>
    <t>ΔΗΜΟΣΘΕΝΗΣ</t>
  </si>
  <si>
    <t>ΓΙΑΝΝΑΚΟΣ</t>
  </si>
  <si>
    <t>ΙΩΑΝΝΗΣ</t>
  </si>
  <si>
    <t>ΣΚΟΥΡΤΗ</t>
  </si>
  <si>
    <t>ΧΑΡΙΚΛΕΙΑ</t>
  </si>
  <si>
    <t>ΑΙΚΑΤΕΡΙΝΗ</t>
  </si>
  <si>
    <t>ΒΟΥΡΒΑΧΗΣ</t>
  </si>
  <si>
    <t>ΑΓΓΕΛΟΣ</t>
  </si>
  <si>
    <t>ΜΙΧΑΗΛ</t>
  </si>
  <si>
    <t>ΣΕΡΒΟΣ</t>
  </si>
  <si>
    <t>ΑΝΑΣΤΑΣΙΟΣ</t>
  </si>
  <si>
    <t>ΖΑΧΑΡΟΠΟΥΛΟΥ</t>
  </si>
  <si>
    <t>ΑΝΑΣΤΑΣΙΑ</t>
  </si>
  <si>
    <t>ΠΑΣΧΑΛΗ</t>
  </si>
  <si>
    <t>ΠΑΝΑΓΟΥΛΑ</t>
  </si>
  <si>
    <t>ΒΟΙΒΟΝΤΑΣ</t>
  </si>
  <si>
    <t>ΓΕΩΡΓΙΟΣ</t>
  </si>
  <si>
    <t>ΚΟΛΟΦΩΤΙΑ</t>
  </si>
  <si>
    <t>ΕΛΕΝΗ</t>
  </si>
  <si>
    <t>ΜΥΤΙΛΗΝΑΙΟΣ</t>
  </si>
  <si>
    <t>ΛΟΓΟΘΕΤΗΣ</t>
  </si>
  <si>
    <t>ΜΗΤΙΑΚΟΥΔΗΣ</t>
  </si>
  <si>
    <t>ΑΘΑΝΑΣΙΟΥ</t>
  </si>
  <si>
    <t>ΣΩΤΗΡΙΟΣ</t>
  </si>
  <si>
    <t>ΙΑΚΩΒΙΔΗΣ</t>
  </si>
  <si>
    <t>Προσωρινός πίνακας κατάταξης υποψηφίων 
της Γενικής Διεύθυνσης  Βιομηχανικών Υποδομών και Επιχειρηματικού Περιβάλλοντος
του Υπουργείου Ανάπτυξης και Επενδύσεων  
ΠΡΟΚΗΡΥΞΗ: 84015/01-09-2022(ΑΔΑ: 9ΨΦΓ46ΜΤΛΡ-3Τ7)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</si>
</sst>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0" fillId="0" borderId="0" xfId="0" applyFill="1"/>
    <xf numFmtId="2" fontId="2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8"/>
  <sheetViews>
    <sheetView tabSelected="1" workbookViewId="0">
      <selection activeCell="A2" sqref="A2:BO2"/>
    </sheetView>
  </sheetViews>
  <sheetFormatPr defaultRowHeight="15" x14ac:dyDescent="0.25"/>
  <cols>
    <col min="1" max="1" width="4.7109375" style="1" customWidth="1"/>
    <col min="2" max="2" width="22.42578125" customWidth="1"/>
    <col min="3" max="3" width="17.85546875" customWidth="1"/>
    <col min="4" max="5" width="14.28515625" customWidth="1"/>
    <col min="7" max="7" width="13.5703125" customWidth="1"/>
    <col min="8" max="8" width="14.140625" customWidth="1"/>
    <col min="9" max="9" width="9.42578125" customWidth="1"/>
    <col min="10" max="10" width="14.7109375" style="12" customWidth="1"/>
    <col min="11" max="11" width="9.42578125" customWidth="1"/>
    <col min="12" max="12" width="9.28515625" customWidth="1"/>
    <col min="13" max="13" width="12.28515625" customWidth="1"/>
    <col min="14" max="14" width="10.28515625" customWidth="1"/>
    <col min="15" max="15" width="9.85546875" customWidth="1"/>
    <col min="16" max="16" width="8.42578125" customWidth="1"/>
    <col min="17" max="17" width="8.140625" customWidth="1"/>
    <col min="18" max="18" width="7" customWidth="1"/>
    <col min="19" max="19" width="13.85546875" customWidth="1"/>
    <col min="20" max="20" width="7.28515625" customWidth="1"/>
    <col min="22" max="22" width="5.140625" customWidth="1"/>
    <col min="23" max="23" width="11.7109375" customWidth="1"/>
    <col min="24" max="24" width="9.7109375" customWidth="1"/>
    <col min="25" max="25" width="8.5703125" customWidth="1"/>
    <col min="26" max="26" width="9.7109375" customWidth="1"/>
    <col min="27" max="27" width="6.85546875" customWidth="1"/>
    <col min="28" max="28" width="8.7109375" customWidth="1"/>
    <col min="29" max="29" width="6.42578125" customWidth="1"/>
    <col min="30" max="30" width="10.140625" customWidth="1"/>
    <col min="31" max="31" width="7.5703125" customWidth="1"/>
    <col min="32" max="32" width="12.85546875" customWidth="1"/>
    <col min="33" max="33" width="10.28515625" customWidth="1"/>
    <col min="34" max="34" width="10.7109375" customWidth="1"/>
    <col min="35" max="35" width="14.28515625" customWidth="1"/>
    <col min="36" max="36" width="10.42578125" customWidth="1"/>
    <col min="37" max="37" width="8.85546875" customWidth="1"/>
    <col min="38" max="38" width="11.28515625" customWidth="1"/>
    <col min="39" max="39" width="9" customWidth="1"/>
    <col min="40" max="40" width="11.140625" customWidth="1"/>
    <col min="41" max="41" width="8.42578125" customWidth="1"/>
    <col min="42" max="42" width="12.28515625" customWidth="1"/>
    <col min="43" max="43" width="13" customWidth="1"/>
    <col min="44" max="44" width="11.42578125" customWidth="1"/>
    <col min="45" max="45" width="21.42578125" customWidth="1"/>
    <col min="46" max="46" width="13.42578125" customWidth="1"/>
    <col min="47" max="47" width="17.42578125" customWidth="1"/>
    <col min="48" max="48" width="8.42578125" customWidth="1"/>
    <col min="49" max="49" width="14.85546875" customWidth="1"/>
    <col min="50" max="50" width="12.28515625" customWidth="1"/>
    <col min="51" max="51" width="15.28515625" customWidth="1"/>
    <col min="52" max="52" width="16.42578125" bestFit="1" customWidth="1"/>
    <col min="53" max="53" width="17.85546875" customWidth="1"/>
    <col min="54" max="54" width="14.85546875" customWidth="1"/>
    <col min="55" max="55" width="13.85546875" bestFit="1" customWidth="1"/>
    <col min="56" max="56" width="20.7109375" customWidth="1"/>
    <col min="57" max="57" width="22.28515625" customWidth="1"/>
    <col min="58" max="58" width="15.42578125" bestFit="1" customWidth="1"/>
    <col min="59" max="59" width="16.140625" customWidth="1"/>
    <col min="60" max="60" width="15" customWidth="1"/>
    <col min="61" max="61" width="17.42578125" customWidth="1"/>
    <col min="62" max="62" width="21.28515625" customWidth="1"/>
    <col min="63" max="63" width="16.5703125" customWidth="1"/>
    <col min="64" max="64" width="15.7109375" customWidth="1"/>
    <col min="65" max="65" width="16.42578125" customWidth="1"/>
    <col min="66" max="66" width="11" customWidth="1"/>
    <col min="67" max="67" width="11.85546875" customWidth="1"/>
  </cols>
  <sheetData>
    <row r="1" spans="1:67" ht="94.9" customHeight="1" x14ac:dyDescent="0.3">
      <c r="A1" s="14" t="s">
        <v>79</v>
      </c>
      <c r="B1" s="15"/>
      <c r="C1" s="15"/>
      <c r="D1" s="15"/>
      <c r="E1" s="15"/>
      <c r="F1" s="15"/>
      <c r="G1" s="15"/>
      <c r="H1" s="15"/>
      <c r="I1" s="15"/>
      <c r="J1" s="15"/>
      <c r="K1" s="16"/>
      <c r="L1" s="16"/>
      <c r="M1" s="16"/>
      <c r="N1" s="16"/>
      <c r="O1" s="16"/>
      <c r="P1" s="16"/>
    </row>
    <row r="2" spans="1:67" s="2" customFormat="1" ht="57.75" customHeight="1" x14ac:dyDescent="0.25">
      <c r="A2" s="17" t="s">
        <v>0</v>
      </c>
      <c r="B2" s="17" t="s">
        <v>10</v>
      </c>
      <c r="C2" s="17" t="s">
        <v>11</v>
      </c>
      <c r="D2" s="18" t="s">
        <v>1</v>
      </c>
      <c r="E2" s="17" t="s">
        <v>47</v>
      </c>
      <c r="F2" s="17" t="s">
        <v>44</v>
      </c>
      <c r="G2" s="17" t="s">
        <v>45</v>
      </c>
      <c r="H2" s="17" t="s">
        <v>48</v>
      </c>
      <c r="I2" s="17" t="s">
        <v>43</v>
      </c>
      <c r="J2" s="17" t="s">
        <v>46</v>
      </c>
      <c r="K2" s="19" t="s">
        <v>2</v>
      </c>
      <c r="L2" s="20"/>
      <c r="M2" s="19" t="s">
        <v>3</v>
      </c>
      <c r="N2" s="21"/>
      <c r="O2" s="19" t="s">
        <v>5</v>
      </c>
      <c r="P2" s="21"/>
      <c r="Q2" s="19" t="s">
        <v>14</v>
      </c>
      <c r="R2" s="21"/>
      <c r="S2" s="19" t="s">
        <v>12</v>
      </c>
      <c r="T2" s="21"/>
      <c r="U2" s="19" t="s">
        <v>13</v>
      </c>
      <c r="V2" s="21"/>
      <c r="W2" s="17" t="s">
        <v>37</v>
      </c>
      <c r="X2" s="19" t="s">
        <v>38</v>
      </c>
      <c r="Y2" s="21"/>
      <c r="Z2" s="19" t="s">
        <v>4</v>
      </c>
      <c r="AA2" s="21"/>
      <c r="AB2" s="19" t="s">
        <v>15</v>
      </c>
      <c r="AC2" s="21"/>
      <c r="AD2" s="19" t="s">
        <v>16</v>
      </c>
      <c r="AE2" s="21"/>
      <c r="AF2" s="17" t="s">
        <v>39</v>
      </c>
      <c r="AG2" s="19" t="s">
        <v>8</v>
      </c>
      <c r="AH2" s="21"/>
      <c r="AI2" s="17" t="s">
        <v>40</v>
      </c>
      <c r="AJ2" s="19" t="s">
        <v>6</v>
      </c>
      <c r="AK2" s="21"/>
      <c r="AL2" s="19" t="s">
        <v>41</v>
      </c>
      <c r="AM2" s="21"/>
      <c r="AN2" s="19" t="s">
        <v>7</v>
      </c>
      <c r="AO2" s="21"/>
      <c r="AP2" s="17" t="s">
        <v>42</v>
      </c>
      <c r="AQ2" s="17" t="s">
        <v>17</v>
      </c>
      <c r="AR2" s="17" t="s">
        <v>29</v>
      </c>
      <c r="AS2" s="17" t="s">
        <v>33</v>
      </c>
      <c r="AT2" s="17" t="s">
        <v>28</v>
      </c>
      <c r="AU2" s="19" t="s">
        <v>18</v>
      </c>
      <c r="AV2" s="21"/>
      <c r="AW2" s="17" t="s">
        <v>9</v>
      </c>
      <c r="AX2" s="17" t="s">
        <v>19</v>
      </c>
      <c r="AY2" s="17" t="s">
        <v>20</v>
      </c>
      <c r="AZ2" s="17" t="s">
        <v>34</v>
      </c>
      <c r="BA2" s="17" t="s">
        <v>49</v>
      </c>
      <c r="BB2" s="17" t="s">
        <v>21</v>
      </c>
      <c r="BC2" s="17" t="s">
        <v>22</v>
      </c>
      <c r="BD2" s="17" t="s">
        <v>50</v>
      </c>
      <c r="BE2" s="17" t="s">
        <v>51</v>
      </c>
      <c r="BF2" s="17" t="s">
        <v>23</v>
      </c>
      <c r="BG2" s="17" t="s">
        <v>24</v>
      </c>
      <c r="BH2" s="17" t="s">
        <v>25</v>
      </c>
      <c r="BI2" s="17" t="s">
        <v>26</v>
      </c>
      <c r="BJ2" s="17" t="s">
        <v>27</v>
      </c>
      <c r="BK2" s="17" t="s">
        <v>35</v>
      </c>
      <c r="BL2" s="17" t="s">
        <v>36</v>
      </c>
      <c r="BM2" s="17" t="s">
        <v>30</v>
      </c>
      <c r="BN2" s="17" t="s">
        <v>31</v>
      </c>
      <c r="BO2" s="17" t="s">
        <v>32</v>
      </c>
    </row>
    <row r="3" spans="1:67" s="1" customFormat="1" ht="15.75" x14ac:dyDescent="0.25">
      <c r="A3" s="4">
        <v>1</v>
      </c>
      <c r="B3" s="6" t="s">
        <v>75</v>
      </c>
      <c r="C3" s="6" t="s">
        <v>64</v>
      </c>
      <c r="D3" s="4">
        <f t="shared" ref="D3:D18" si="0">IF((L3+N3+W3+Y3+AF3+AI3+AP3)&gt;1000,1000,L3+N3+W3+Y3+AF3+AI3+AP3)</f>
        <v>745</v>
      </c>
      <c r="E3" s="4">
        <f t="shared" ref="E3:E18" si="1">IF(D3&gt;1000,1000,D3)</f>
        <v>745</v>
      </c>
      <c r="F3" s="3">
        <f t="shared" ref="F3:F18" si="2">D3*33%</f>
        <v>245.85000000000002</v>
      </c>
      <c r="G3" s="3">
        <f t="shared" ref="G3:G18" si="3">AT3+AV3+BO3</f>
        <v>1006</v>
      </c>
      <c r="H3" s="3">
        <f t="shared" ref="H3:H18" si="4">IF(G3&gt;1000,1000,G3)</f>
        <v>1000</v>
      </c>
      <c r="I3" s="3">
        <f t="shared" ref="I3:I18" si="5">H3*33%</f>
        <v>330</v>
      </c>
      <c r="J3" s="11">
        <f t="shared" ref="J3:J18" si="6">F3+I3</f>
        <v>575.85</v>
      </c>
      <c r="K3" s="5">
        <v>1</v>
      </c>
      <c r="L3" s="5">
        <f t="shared" ref="L3:L18" si="7">K3*100</f>
        <v>100</v>
      </c>
      <c r="M3" s="5"/>
      <c r="N3" s="5">
        <f t="shared" ref="N3:N18" si="8">M3*30</f>
        <v>0</v>
      </c>
      <c r="O3" s="5">
        <v>1</v>
      </c>
      <c r="P3" s="5">
        <f t="shared" ref="P3:P18" si="9">O3*200</f>
        <v>200</v>
      </c>
      <c r="Q3" s="5"/>
      <c r="R3" s="5">
        <f t="shared" ref="R3:R18" si="10">Q3*70</f>
        <v>0</v>
      </c>
      <c r="S3" s="5"/>
      <c r="T3" s="5">
        <f t="shared" ref="T3:T18" si="11">S3*150</f>
        <v>0</v>
      </c>
      <c r="U3" s="5"/>
      <c r="V3" s="5">
        <f t="shared" ref="V3:V18" si="12">IF(U3&gt;0,50,U3)</f>
        <v>0</v>
      </c>
      <c r="W3" s="5">
        <f t="shared" ref="W3:W18" si="13">IF((P3+R3+T3+V3)&gt;250,250,P3+R3+T3+V3)</f>
        <v>200</v>
      </c>
      <c r="X3" s="5"/>
      <c r="Y3" s="5">
        <f t="shared" ref="Y3:Y18" si="14">X3*275</f>
        <v>0</v>
      </c>
      <c r="Z3" s="5">
        <v>1</v>
      </c>
      <c r="AA3" s="5">
        <f t="shared" ref="AA3:AA18" si="15">Z3*350</f>
        <v>350</v>
      </c>
      <c r="AB3" s="5"/>
      <c r="AC3" s="5">
        <f t="shared" ref="AC3:AC18" si="16">AB3*100</f>
        <v>0</v>
      </c>
      <c r="AD3" s="5"/>
      <c r="AE3" s="5">
        <f t="shared" ref="AE3:AE18" si="17">IF(AD3&gt;0,70,AD3)</f>
        <v>0</v>
      </c>
      <c r="AF3" s="5">
        <f t="shared" ref="AF3:AF18" si="18">IF((AA3+AC3+AE3)&gt;420,420,AA3+AC3+AE3)</f>
        <v>350</v>
      </c>
      <c r="AG3" s="5">
        <v>3</v>
      </c>
      <c r="AH3" s="5">
        <f t="shared" ref="AH3:AH18" si="19">AG3*5</f>
        <v>15</v>
      </c>
      <c r="AI3" s="5">
        <f t="shared" ref="AI3:AI18" si="20">IF(AH3&gt;20,20,AH3)</f>
        <v>15</v>
      </c>
      <c r="AJ3" s="5">
        <v>1</v>
      </c>
      <c r="AK3" s="5">
        <f t="shared" ref="AK3:AK18" si="21">AJ3*50</f>
        <v>50</v>
      </c>
      <c r="AL3" s="5">
        <v>1</v>
      </c>
      <c r="AM3" s="5">
        <f t="shared" ref="AM3:AM18" si="22">AL3*30</f>
        <v>30</v>
      </c>
      <c r="AN3" s="5"/>
      <c r="AO3" s="5">
        <f t="shared" ref="AO3:AO18" si="23">AN3*10</f>
        <v>0</v>
      </c>
      <c r="AP3" s="5">
        <f t="shared" ref="AP3:AP18" si="24">IF((AK3+AM3+AO3)&gt;100,100,AK3+AM3+AO3)</f>
        <v>80</v>
      </c>
      <c r="AQ3" s="5">
        <v>367</v>
      </c>
      <c r="AR3" s="5">
        <f t="shared" ref="AR3:AR18" si="25">IF(AQ3&gt;396,396,AQ3)</f>
        <v>367</v>
      </c>
      <c r="AS3" s="5">
        <f t="shared" ref="AS3:AS18" si="26">AR3-BN3</f>
        <v>247</v>
      </c>
      <c r="AT3" s="5">
        <f t="shared" ref="AT3:AT18" si="27">AS3*1.5</f>
        <v>370.5</v>
      </c>
      <c r="AU3" s="5">
        <v>79</v>
      </c>
      <c r="AV3" s="5">
        <f t="shared" ref="AV3:AV18" si="28">AU3*1</f>
        <v>79</v>
      </c>
      <c r="AW3" s="5">
        <f t="shared" ref="AW3:AW18" si="29">IF(AV3&gt;84,84,AV3)</f>
        <v>79</v>
      </c>
      <c r="AX3" s="5">
        <v>78</v>
      </c>
      <c r="AY3" s="5">
        <v>13</v>
      </c>
      <c r="AZ3" s="5">
        <f t="shared" ref="AZ3:AZ18" si="30">IF(BK3+BL3+BD3+BE3+AX3&lt;120,AX3,120-BK3-BL3-BD3-BE3)</f>
        <v>0</v>
      </c>
      <c r="BA3" s="5">
        <f t="shared" ref="BA3:BA18" si="31">IF(BK3+BL3+BD3+BE3+AZ3+AY3&lt;120,AY3,120-BK3-BL3-BD3-BE3-AZ3)</f>
        <v>0</v>
      </c>
      <c r="BB3" s="5">
        <v>92</v>
      </c>
      <c r="BC3" s="5">
        <v>4</v>
      </c>
      <c r="BD3" s="5">
        <f t="shared" ref="BD3:BD18" si="32">IF(BK3+BL3+BB3&lt;120,BB3,120-BK3-BL3)</f>
        <v>69</v>
      </c>
      <c r="BE3" s="5">
        <f t="shared" ref="BE3:BE18" si="33">IF(BK3+BL3+BB3+BC3&lt;120,BC3,120-BK3-BL3-BD3)</f>
        <v>0</v>
      </c>
      <c r="BF3" s="5">
        <v>51</v>
      </c>
      <c r="BG3" s="5"/>
      <c r="BH3" s="5"/>
      <c r="BI3" s="5"/>
      <c r="BJ3" s="5"/>
      <c r="BK3" s="5">
        <f t="shared" ref="BK3:BK18" si="34">IF(BF3&lt;120,BF3,120)</f>
        <v>51</v>
      </c>
      <c r="BL3" s="5">
        <f t="shared" ref="BL3:BL18" si="35">IF(BF3+BG3&lt;120,BG3,120-BF3-BG3)</f>
        <v>0</v>
      </c>
      <c r="BM3" s="5">
        <f t="shared" ref="BM3:BM18" si="36">AX3+AY3+BB3+BC3+BF3+BG3</f>
        <v>238</v>
      </c>
      <c r="BN3" s="5">
        <f t="shared" ref="BN3:BN18" si="37">IF(BM3&gt;120,120,BM3)</f>
        <v>120</v>
      </c>
      <c r="BO3" s="5">
        <f t="shared" ref="BO3:BO18" si="38">IF(AY3+BC3+BG3&lt;BM3/2,(BK3+BL3)*5.5+(BD3+BE3)*4+(AZ3+BA3)*3,BK3*5.5+BL3*5.5*0.85+BD3*4+BE3*4*0.85+AZ3*3+BA3*3*0.85)</f>
        <v>556.5</v>
      </c>
    </row>
    <row r="4" spans="1:67" s="1" customFormat="1" ht="15.75" x14ac:dyDescent="0.25">
      <c r="A4" s="4">
        <v>2</v>
      </c>
      <c r="B4" s="6" t="s">
        <v>67</v>
      </c>
      <c r="C4" s="6" t="s">
        <v>68</v>
      </c>
      <c r="D4" s="4">
        <f>IF((L4+N4+W4+Y4+AF4+AI4+AP4)&gt;1000,1000,L4+N4+W4+Y4+AF4+AI4+AP4)</f>
        <v>705</v>
      </c>
      <c r="E4" s="4">
        <f>IF(D4&gt;1000,1000,D4)</f>
        <v>705</v>
      </c>
      <c r="F4" s="3">
        <f>D4*33%</f>
        <v>232.65</v>
      </c>
      <c r="G4" s="3">
        <f>AT4+AV4+BO4</f>
        <v>912</v>
      </c>
      <c r="H4" s="3">
        <f>IF(G4&gt;1000,1000,G4)</f>
        <v>912</v>
      </c>
      <c r="I4" s="3">
        <f>H4*33%</f>
        <v>300.96000000000004</v>
      </c>
      <c r="J4" s="11">
        <f>F4+I4</f>
        <v>533.61</v>
      </c>
      <c r="K4" s="5">
        <v>1</v>
      </c>
      <c r="L4" s="5">
        <f>K4*100</f>
        <v>100</v>
      </c>
      <c r="M4" s="5"/>
      <c r="N4" s="5">
        <f>M4*30</f>
        <v>0</v>
      </c>
      <c r="O4" s="5">
        <v>1</v>
      </c>
      <c r="P4" s="5">
        <f>O4*200</f>
        <v>200</v>
      </c>
      <c r="Q4" s="5"/>
      <c r="R4" s="5">
        <f>Q4*70</f>
        <v>0</v>
      </c>
      <c r="S4" s="5">
        <v>1</v>
      </c>
      <c r="T4" s="5">
        <f>S4*150</f>
        <v>150</v>
      </c>
      <c r="U4" s="5"/>
      <c r="V4" s="5">
        <f>IF(U4&gt;0,50,U4)</f>
        <v>0</v>
      </c>
      <c r="W4" s="5">
        <f>IF((P4+R4+T4+V4)&gt;250,250,P4+R4+T4+V4)</f>
        <v>250</v>
      </c>
      <c r="X4" s="5">
        <v>1</v>
      </c>
      <c r="Y4" s="5">
        <f>X4*275</f>
        <v>275</v>
      </c>
      <c r="Z4" s="5"/>
      <c r="AA4" s="5">
        <f>Z4*350</f>
        <v>0</v>
      </c>
      <c r="AB4" s="5"/>
      <c r="AC4" s="5">
        <f>AB4*100</f>
        <v>0</v>
      </c>
      <c r="AD4" s="5"/>
      <c r="AE4" s="5">
        <f>IF(AD4&gt;0,70,AD4)</f>
        <v>0</v>
      </c>
      <c r="AF4" s="5">
        <f>IF((AA4+AC4+AE4)&gt;420,420,AA4+AC4+AE4)</f>
        <v>0</v>
      </c>
      <c r="AG4" s="5">
        <v>4</v>
      </c>
      <c r="AH4" s="5">
        <f>AG4*5</f>
        <v>20</v>
      </c>
      <c r="AI4" s="5">
        <f>IF(AH4&gt;20,20,AH4)</f>
        <v>20</v>
      </c>
      <c r="AJ4" s="5">
        <v>1</v>
      </c>
      <c r="AK4" s="5">
        <f>AJ4*50</f>
        <v>50</v>
      </c>
      <c r="AL4" s="5"/>
      <c r="AM4" s="5">
        <f>AL4*30</f>
        <v>0</v>
      </c>
      <c r="AN4" s="5">
        <v>1</v>
      </c>
      <c r="AO4" s="5">
        <f>AN4*10</f>
        <v>10</v>
      </c>
      <c r="AP4" s="5">
        <f>IF((AK4+AM4+AO4)&gt;100,100,AK4+AM4+AO4)</f>
        <v>60</v>
      </c>
      <c r="AQ4" s="5">
        <v>301</v>
      </c>
      <c r="AR4" s="5">
        <f>IF(AQ4&gt;396,396,AQ4)</f>
        <v>301</v>
      </c>
      <c r="AS4" s="5">
        <f>AR4-BN4</f>
        <v>181</v>
      </c>
      <c r="AT4" s="5">
        <f>AS4*1.5</f>
        <v>271.5</v>
      </c>
      <c r="AU4" s="5">
        <v>84</v>
      </c>
      <c r="AV4" s="5">
        <f>AU4*1</f>
        <v>84</v>
      </c>
      <c r="AW4" s="5">
        <f>IF(AV4&gt;84,84,AV4)</f>
        <v>84</v>
      </c>
      <c r="AX4" s="5">
        <v>101</v>
      </c>
      <c r="AY4" s="5">
        <v>10</v>
      </c>
      <c r="AZ4" s="5">
        <f>IF(BK4+BL4+BD4+BE4+AX4&lt;120,AX4,120-BK4-BL4-BD4-BE4)</f>
        <v>0</v>
      </c>
      <c r="BA4" s="5">
        <f>IF(BK4+BL4+BD4+BE4+AZ4+AY4&lt;120,AY4,120-BK4-BL4-BD4-BE4-AZ4)</f>
        <v>0</v>
      </c>
      <c r="BB4" s="5">
        <v>92</v>
      </c>
      <c r="BC4" s="5"/>
      <c r="BD4" s="5">
        <f>IF(BK4+BL4+BB4&lt;120,BB4,120-BK4-BL4)</f>
        <v>69</v>
      </c>
      <c r="BE4" s="5">
        <f>IF(BK4+BL4+BB4+BC4&lt;120,BC4,120-BK4-BL4-BD4)</f>
        <v>0</v>
      </c>
      <c r="BF4" s="5">
        <v>51</v>
      </c>
      <c r="BG4" s="5"/>
      <c r="BH4" s="5"/>
      <c r="BI4" s="5"/>
      <c r="BJ4" s="5"/>
      <c r="BK4" s="5">
        <f>IF(BF4&lt;120,BF4,120)</f>
        <v>51</v>
      </c>
      <c r="BL4" s="5">
        <f>IF(BF4+BG4&lt;120,BG4,120-BF4-BG4)</f>
        <v>0</v>
      </c>
      <c r="BM4" s="5">
        <f>AX4+AY4+BB4+BC4+BF4+BG4</f>
        <v>254</v>
      </c>
      <c r="BN4" s="5">
        <f>IF(BM4&gt;120,120,BM4)</f>
        <v>120</v>
      </c>
      <c r="BO4" s="5">
        <f>IF(AY4+BC4+BG4&lt;BM4/2,(BK4+BL4)*5.5+(BD4+BE4)*4+(AZ4+BA4)*3,BK4*5.5+BL4*5.5*0.85+BD4*4+BE4*4*0.85+AZ4*3+BA4*3*0.85)</f>
        <v>556.5</v>
      </c>
    </row>
    <row r="5" spans="1:67" s="1" customFormat="1" ht="15.75" x14ac:dyDescent="0.25">
      <c r="A5" s="4">
        <v>3</v>
      </c>
      <c r="B5" s="7" t="s">
        <v>69</v>
      </c>
      <c r="C5" s="7" t="s">
        <v>54</v>
      </c>
      <c r="D5" s="8">
        <f>IF((L5+N5+W5+Y5+AF5+AI5+AP5)&gt;1000,1000,L5+N5+W5+Y5+AF5+AI5+AP5)</f>
        <v>770</v>
      </c>
      <c r="E5" s="8">
        <f>IF(D5&gt;1000,1000,D5)</f>
        <v>770</v>
      </c>
      <c r="F5" s="9">
        <f>D5*33%</f>
        <v>254.10000000000002</v>
      </c>
      <c r="G5" s="9">
        <f>AT5+AV5+BO5</f>
        <v>752</v>
      </c>
      <c r="H5" s="9">
        <f>IF(G5&gt;1000,1000,G5)</f>
        <v>752</v>
      </c>
      <c r="I5" s="9">
        <f>H5*33%</f>
        <v>248.16000000000003</v>
      </c>
      <c r="J5" s="11">
        <f>F5+I5</f>
        <v>502.26000000000005</v>
      </c>
      <c r="K5" s="10">
        <v>1</v>
      </c>
      <c r="L5" s="10">
        <f>K5*100</f>
        <v>100</v>
      </c>
      <c r="M5" s="10"/>
      <c r="N5" s="10">
        <f>M5*30</f>
        <v>0</v>
      </c>
      <c r="O5" s="10">
        <v>1</v>
      </c>
      <c r="P5" s="10">
        <f>O5*200</f>
        <v>200</v>
      </c>
      <c r="Q5" s="10"/>
      <c r="R5" s="10">
        <f>Q5*70</f>
        <v>0</v>
      </c>
      <c r="S5" s="10">
        <v>1</v>
      </c>
      <c r="T5" s="10">
        <f>S5*150</f>
        <v>150</v>
      </c>
      <c r="U5" s="10"/>
      <c r="V5" s="10">
        <f>IF(U5&gt;0,50,U5)</f>
        <v>0</v>
      </c>
      <c r="W5" s="10">
        <f>IF((P5+R5+T5+V5)&gt;250,250,P5+R5+T5+V5)</f>
        <v>250</v>
      </c>
      <c r="X5" s="10"/>
      <c r="Y5" s="10">
        <f>X5*275</f>
        <v>0</v>
      </c>
      <c r="Z5" s="10">
        <v>1</v>
      </c>
      <c r="AA5" s="10">
        <f>Z5*350</f>
        <v>350</v>
      </c>
      <c r="AB5" s="10"/>
      <c r="AC5" s="10">
        <f>AB5*100</f>
        <v>0</v>
      </c>
      <c r="AD5" s="10"/>
      <c r="AE5" s="10">
        <f>IF(AD5&gt;0,70,AD5)</f>
        <v>0</v>
      </c>
      <c r="AF5" s="10">
        <f>IF((AA5+AC5+AE5)&gt;420,420,AA5+AC5+AE5)</f>
        <v>350</v>
      </c>
      <c r="AG5" s="10">
        <v>4</v>
      </c>
      <c r="AH5" s="10">
        <f>AG5*5</f>
        <v>20</v>
      </c>
      <c r="AI5" s="10">
        <f>IF(AH5&gt;20,20,AH5)</f>
        <v>20</v>
      </c>
      <c r="AJ5" s="10">
        <v>1</v>
      </c>
      <c r="AK5" s="10">
        <f>AJ5*50</f>
        <v>50</v>
      </c>
      <c r="AL5" s="10"/>
      <c r="AM5" s="10">
        <f>AL5*30</f>
        <v>0</v>
      </c>
      <c r="AN5" s="10"/>
      <c r="AO5" s="10">
        <f>AN5*10</f>
        <v>0</v>
      </c>
      <c r="AP5" s="10">
        <f>IF((AK5+AM5+AO5)&gt;100,100,AK5+AM5+AO5)</f>
        <v>50</v>
      </c>
      <c r="AQ5" s="10">
        <v>300</v>
      </c>
      <c r="AR5" s="10">
        <f>IF(AQ5&gt;396,396,AQ5)</f>
        <v>300</v>
      </c>
      <c r="AS5" s="10">
        <f>AR5-BN5</f>
        <v>180</v>
      </c>
      <c r="AT5" s="10">
        <f>AS5*1.5</f>
        <v>270</v>
      </c>
      <c r="AU5" s="10">
        <v>26</v>
      </c>
      <c r="AV5" s="10">
        <f>AU5*1</f>
        <v>26</v>
      </c>
      <c r="AW5" s="10">
        <f>IF(AV5&gt;84,84,AV5)</f>
        <v>26</v>
      </c>
      <c r="AX5" s="10">
        <v>24</v>
      </c>
      <c r="AY5" s="10">
        <v>85</v>
      </c>
      <c r="AZ5" s="10">
        <f>IF(BK5+BL5+BD5+BE5+AX5&lt;120,AX5,120-BK5-BL5-BD5-BE5)</f>
        <v>24</v>
      </c>
      <c r="BA5" s="10">
        <f>IF(BK5+BL5+BD5+BE5+AZ5+AY5&lt;120,AY5,120-BK5-BL5-BD5-BE5-AZ5)</f>
        <v>0</v>
      </c>
      <c r="BB5" s="10">
        <v>94</v>
      </c>
      <c r="BC5" s="10">
        <v>2</v>
      </c>
      <c r="BD5" s="10">
        <f>IF(BK5+BL5+BB5&lt;120,BB5,120-BK5-BL5)</f>
        <v>94</v>
      </c>
      <c r="BE5" s="10">
        <f>IF(BK5+BL5+BB5+BC5&lt;120,BC5,120-BK5-BL5-BD5)</f>
        <v>2</v>
      </c>
      <c r="BF5" s="10"/>
      <c r="BG5" s="10"/>
      <c r="BH5" s="5"/>
      <c r="BI5" s="5"/>
      <c r="BJ5" s="5"/>
      <c r="BK5" s="5">
        <f>IF(BF5&lt;120,BF5,120)</f>
        <v>0</v>
      </c>
      <c r="BL5" s="5">
        <f>IF(BF5+BG5&lt;120,BG5,120-BF5-BG5)</f>
        <v>0</v>
      </c>
      <c r="BM5" s="5">
        <f>AX5+AY5+BB5+BC5+BF5+BG5</f>
        <v>205</v>
      </c>
      <c r="BN5" s="5">
        <f>IF(BM5&gt;120,120,BM5)</f>
        <v>120</v>
      </c>
      <c r="BO5" s="5">
        <f>IF(AY5+BC5+BG5&lt;BM5/2,(BK5+BL5)*5.5+(BD5+BE5)*4+(AZ5+BA5)*3,BK5*5.5+BL5*5.5*0.85+BD5*4+BE5*4*0.85+AZ5*3+BA5*3*0.85)</f>
        <v>456</v>
      </c>
    </row>
    <row r="6" spans="1:67" s="1" customFormat="1" ht="15.75" x14ac:dyDescent="0.25">
      <c r="A6" s="4">
        <v>4</v>
      </c>
      <c r="B6" s="6" t="s">
        <v>71</v>
      </c>
      <c r="C6" s="6" t="s">
        <v>72</v>
      </c>
      <c r="D6" s="4">
        <f>IF((L6+N6+W6+Y6+AF6+AI6+AP6)&gt;1000,1000,L6+N6+W6+Y6+AF6+AI6+AP6)</f>
        <v>645</v>
      </c>
      <c r="E6" s="4">
        <f>IF(D6&gt;1000,1000,D6)</f>
        <v>645</v>
      </c>
      <c r="F6" s="3">
        <f>D6*33%</f>
        <v>212.85000000000002</v>
      </c>
      <c r="G6" s="3">
        <f>AT6+AV6+BO6</f>
        <v>688.5</v>
      </c>
      <c r="H6" s="3">
        <f>IF(G6&gt;1000,1000,G6)</f>
        <v>688.5</v>
      </c>
      <c r="I6" s="3">
        <f>H6*33%</f>
        <v>227.20500000000001</v>
      </c>
      <c r="J6" s="11">
        <f>F6+I6</f>
        <v>440.05500000000006</v>
      </c>
      <c r="K6" s="5">
        <v>1</v>
      </c>
      <c r="L6" s="5">
        <f>K6*100</f>
        <v>100</v>
      </c>
      <c r="M6" s="5"/>
      <c r="N6" s="5">
        <f>M6*30</f>
        <v>0</v>
      </c>
      <c r="O6" s="5">
        <v>1</v>
      </c>
      <c r="P6" s="5">
        <f>O6*200</f>
        <v>200</v>
      </c>
      <c r="Q6" s="5"/>
      <c r="R6" s="5">
        <f>Q6*70</f>
        <v>0</v>
      </c>
      <c r="S6" s="5"/>
      <c r="T6" s="5">
        <f>S6*150</f>
        <v>0</v>
      </c>
      <c r="U6" s="5"/>
      <c r="V6" s="5">
        <f>IF(U6&gt;0,50,U6)</f>
        <v>0</v>
      </c>
      <c r="W6" s="5">
        <f>IF((P6+R6+T6+V6)&gt;250,250,P6+R6+T6+V6)</f>
        <v>200</v>
      </c>
      <c r="X6" s="5">
        <v>1</v>
      </c>
      <c r="Y6" s="5">
        <f>X6*275</f>
        <v>275</v>
      </c>
      <c r="Z6" s="5"/>
      <c r="AA6" s="5">
        <f>Z6*350</f>
        <v>0</v>
      </c>
      <c r="AB6" s="5"/>
      <c r="AC6" s="5">
        <f>AB6*100</f>
        <v>0</v>
      </c>
      <c r="AD6" s="5"/>
      <c r="AE6" s="5">
        <f>IF(AD6&gt;0,70,AD6)</f>
        <v>0</v>
      </c>
      <c r="AF6" s="5">
        <f>IF((AA6+AC6+AE6)&gt;420,420,AA6+AC6+AE6)</f>
        <v>0</v>
      </c>
      <c r="AG6" s="5">
        <v>4</v>
      </c>
      <c r="AH6" s="5">
        <f>AG6*5</f>
        <v>20</v>
      </c>
      <c r="AI6" s="5">
        <f>IF(AH6&gt;20,20,AH6)</f>
        <v>20</v>
      </c>
      <c r="AJ6" s="5">
        <v>1</v>
      </c>
      <c r="AK6" s="5">
        <f>AJ6*50</f>
        <v>50</v>
      </c>
      <c r="AL6" s="5"/>
      <c r="AM6" s="5">
        <f>AL6*30</f>
        <v>0</v>
      </c>
      <c r="AN6" s="5"/>
      <c r="AO6" s="5">
        <f>AN6*10</f>
        <v>0</v>
      </c>
      <c r="AP6" s="5">
        <f>IF((AK6+AM6+AO6)&gt;100,100,AK6+AM6+AO6)</f>
        <v>50</v>
      </c>
      <c r="AQ6" s="5">
        <v>341</v>
      </c>
      <c r="AR6" s="5">
        <f>IF(AQ6&gt;396,396,AQ6)</f>
        <v>341</v>
      </c>
      <c r="AS6" s="5">
        <f>AR6-BN6</f>
        <v>261</v>
      </c>
      <c r="AT6" s="5">
        <f>AS6*1.5</f>
        <v>391.5</v>
      </c>
      <c r="AU6" s="5"/>
      <c r="AV6" s="5">
        <f>AU6*1</f>
        <v>0</v>
      </c>
      <c r="AW6" s="5">
        <f>IF(AV6&gt;84,84,AV6)</f>
        <v>0</v>
      </c>
      <c r="AX6" s="5">
        <v>23</v>
      </c>
      <c r="AY6" s="5"/>
      <c r="AZ6" s="5">
        <f>IF(BK6+BL6+BD6+BE6+AX6&lt;120,AX6,120-BK6-BL6-BD6-BE6)</f>
        <v>23</v>
      </c>
      <c r="BA6" s="5">
        <f>IF(BK6+BL6+BD6+BE6+AZ6+AY6&lt;120,AY6,120-BK6-BL6-BD6-BE6-AZ6)</f>
        <v>0</v>
      </c>
      <c r="BB6" s="5">
        <v>57</v>
      </c>
      <c r="BC6" s="5"/>
      <c r="BD6" s="5">
        <f>IF(BK6+BL6+BB6&lt;120,BB6,120-BK6-BL6)</f>
        <v>57</v>
      </c>
      <c r="BE6" s="5">
        <f>IF(BK6+BL6+BB6+BC6&lt;120,BC6,120-BK6-BL6-BD6)</f>
        <v>0</v>
      </c>
      <c r="BF6" s="5"/>
      <c r="BG6" s="5"/>
      <c r="BH6" s="5"/>
      <c r="BI6" s="5"/>
      <c r="BJ6" s="5"/>
      <c r="BK6" s="5">
        <f>IF(BF6&lt;120,BF6,120)</f>
        <v>0</v>
      </c>
      <c r="BL6" s="5">
        <f>IF(BF6+BG6&lt;120,BG6,120-BF6-BG6)</f>
        <v>0</v>
      </c>
      <c r="BM6" s="5">
        <f>AX6+AY6+BB6+BC6+BF6+BG6</f>
        <v>80</v>
      </c>
      <c r="BN6" s="5">
        <f>IF(BM6&gt;120,120,BM6)</f>
        <v>80</v>
      </c>
      <c r="BO6" s="5">
        <f>IF(AY6+BC6+BG6&lt;BM6/2,(BK6+BL6)*5.5+(BD6+BE6)*4+(AZ6+BA6)*3,BK6*5.5+BL6*5.5*0.85+BD6*4+BE6*4*0.85+AZ6*3+BA6*3*0.85)</f>
        <v>297</v>
      </c>
    </row>
    <row r="7" spans="1:67" s="1" customFormat="1" ht="15.75" x14ac:dyDescent="0.25">
      <c r="A7" s="4">
        <v>5</v>
      </c>
      <c r="B7" s="6" t="s">
        <v>60</v>
      </c>
      <c r="C7" s="6" t="s">
        <v>61</v>
      </c>
      <c r="D7" s="4">
        <f>IF((L7+N7+W7+Y7+AF7+AI7+AP7)&gt;1000,1000,L7+N7+W7+Y7+AF7+AI7+AP7)</f>
        <v>570</v>
      </c>
      <c r="E7" s="4">
        <f>IF(D7&gt;1000,1000,D7)</f>
        <v>570</v>
      </c>
      <c r="F7" s="3">
        <f>D7*33%</f>
        <v>188.10000000000002</v>
      </c>
      <c r="G7" s="3">
        <f>AT7+AV7+BO7</f>
        <v>711</v>
      </c>
      <c r="H7" s="3">
        <f>IF(G7&gt;1000,1000,G7)</f>
        <v>711</v>
      </c>
      <c r="I7" s="3">
        <f>H7*33%</f>
        <v>234.63000000000002</v>
      </c>
      <c r="J7" s="11">
        <f>F7+I7</f>
        <v>422.73</v>
      </c>
      <c r="K7" s="5">
        <v>1</v>
      </c>
      <c r="L7" s="5">
        <f>K7*100</f>
        <v>100</v>
      </c>
      <c r="M7" s="5"/>
      <c r="N7" s="5">
        <f>M7*30</f>
        <v>0</v>
      </c>
      <c r="O7" s="5">
        <v>1</v>
      </c>
      <c r="P7" s="5">
        <f>O7*200</f>
        <v>200</v>
      </c>
      <c r="Q7" s="5"/>
      <c r="R7" s="5">
        <f>Q7*70</f>
        <v>0</v>
      </c>
      <c r="S7" s="5"/>
      <c r="T7" s="5">
        <f>S7*150</f>
        <v>0</v>
      </c>
      <c r="U7" s="5">
        <v>1</v>
      </c>
      <c r="V7" s="5">
        <f>IF(U7&gt;0,50,U7)</f>
        <v>50</v>
      </c>
      <c r="W7" s="5">
        <f>IF((P7+R7+T7+V7)&gt;250,250,P7+R7+T7+V7)</f>
        <v>250</v>
      </c>
      <c r="X7" s="5"/>
      <c r="Y7" s="5">
        <f>X7*275</f>
        <v>0</v>
      </c>
      <c r="Z7" s="5"/>
      <c r="AA7" s="5">
        <f>Z7*350</f>
        <v>0</v>
      </c>
      <c r="AB7" s="5">
        <v>1</v>
      </c>
      <c r="AC7" s="5">
        <f>AB7*100</f>
        <v>100</v>
      </c>
      <c r="AD7" s="5"/>
      <c r="AE7" s="5">
        <f>IF(AD7&gt;0,70,AD7)</f>
        <v>0</v>
      </c>
      <c r="AF7" s="5">
        <f>IF((AA7+AC7+AE7)&gt;420,420,AA7+AC7+AE7)</f>
        <v>100</v>
      </c>
      <c r="AG7" s="5">
        <v>4</v>
      </c>
      <c r="AH7" s="5">
        <f>AG7*5</f>
        <v>20</v>
      </c>
      <c r="AI7" s="5">
        <f>IF(AH7&gt;20,20,AH7)</f>
        <v>20</v>
      </c>
      <c r="AJ7" s="5">
        <v>2</v>
      </c>
      <c r="AK7" s="5">
        <f>AJ7*50</f>
        <v>100</v>
      </c>
      <c r="AL7" s="5"/>
      <c r="AM7" s="5">
        <f>AL7*30</f>
        <v>0</v>
      </c>
      <c r="AN7" s="5"/>
      <c r="AO7" s="5">
        <f>AN7*10</f>
        <v>0</v>
      </c>
      <c r="AP7" s="5">
        <f>IF((AK7+AM7+AO7)&gt;100,100,AK7+AM7+AO7)</f>
        <v>100</v>
      </c>
      <c r="AQ7" s="5">
        <v>400</v>
      </c>
      <c r="AR7" s="5">
        <f>IF(AQ7&gt;396,396,AQ7)</f>
        <v>396</v>
      </c>
      <c r="AS7" s="5">
        <f>AR7-BN7</f>
        <v>318</v>
      </c>
      <c r="AT7" s="5">
        <f>AS7*1.5</f>
        <v>477</v>
      </c>
      <c r="AU7" s="5"/>
      <c r="AV7" s="5">
        <f>AU7*1</f>
        <v>0</v>
      </c>
      <c r="AW7" s="5">
        <f>IF(AV7&gt;84,84,AV7)</f>
        <v>0</v>
      </c>
      <c r="AX7" s="5">
        <v>63</v>
      </c>
      <c r="AY7" s="5">
        <v>15</v>
      </c>
      <c r="AZ7" s="5">
        <f>IF(BK7+BL7+BD7+BE7+AX7&lt;120,AX7,120-BK7-BL7-BD7-BE7)</f>
        <v>63</v>
      </c>
      <c r="BA7" s="5">
        <f>IF(BK7+BL7+BD7+BE7+AZ7+AY7&lt;120,AY7,120-BK7-BL7-BD7-BE7-AZ7)</f>
        <v>15</v>
      </c>
      <c r="BB7" s="5"/>
      <c r="BC7" s="5"/>
      <c r="BD7" s="5">
        <f>IF(BK7+BL7+BB7&lt;120,BB7,120-BK7-BL7)</f>
        <v>0</v>
      </c>
      <c r="BE7" s="5">
        <f>IF(BK7+BL7+BB7+BC7&lt;120,BC7,120-BK7-BL7-BD7)</f>
        <v>0</v>
      </c>
      <c r="BF7" s="5"/>
      <c r="BG7" s="5"/>
      <c r="BH7" s="5"/>
      <c r="BI7" s="5"/>
      <c r="BJ7" s="5"/>
      <c r="BK7" s="5">
        <f>IF(BF7&lt;120,BF7,120)</f>
        <v>0</v>
      </c>
      <c r="BL7" s="5">
        <f>IF(BF7+BG7&lt;120,BG7,120-BF7-BG7)</f>
        <v>0</v>
      </c>
      <c r="BM7" s="5">
        <f>AX7+AY7+BB7+BC7+BF7+BG7</f>
        <v>78</v>
      </c>
      <c r="BN7" s="5">
        <f>IF(BM7&gt;120,120,BM7)</f>
        <v>78</v>
      </c>
      <c r="BO7" s="5">
        <f>IF(AY7+BC7+BG7&lt;BM7/2,(BK7+BL7)*5.5+(BD7+BE7)*4+(AZ7+BA7)*3,BK7*5.5+BL7*5.5*0.85+BD7*4+BE7*4*0.85+AZ7*3+BA7*3*0.85)</f>
        <v>234</v>
      </c>
    </row>
    <row r="8" spans="1:67" s="1" customFormat="1" ht="15.75" x14ac:dyDescent="0.25">
      <c r="A8" s="4">
        <v>6</v>
      </c>
      <c r="B8" s="6" t="s">
        <v>76</v>
      </c>
      <c r="C8" s="6" t="s">
        <v>77</v>
      </c>
      <c r="D8" s="4">
        <f>IF((L8+N8+W8+Y8+AF8+AI8+AP8)&gt;1000,1000,L8+N8+W8+Y8+AF8+AI8+AP8)</f>
        <v>350</v>
      </c>
      <c r="E8" s="4">
        <f>IF(D8&gt;1000,1000,D8)</f>
        <v>350</v>
      </c>
      <c r="F8" s="3">
        <f>D8*33%</f>
        <v>115.5</v>
      </c>
      <c r="G8" s="3">
        <f>AT8+AV8+BO8</f>
        <v>894</v>
      </c>
      <c r="H8" s="3">
        <f>IF(G8&gt;1000,1000,G8)</f>
        <v>894</v>
      </c>
      <c r="I8" s="3">
        <f>H8*33%</f>
        <v>295.02000000000004</v>
      </c>
      <c r="J8" s="11">
        <f>F8+I8</f>
        <v>410.52000000000004</v>
      </c>
      <c r="K8" s="5">
        <v>1</v>
      </c>
      <c r="L8" s="5">
        <f>K8*100</f>
        <v>100</v>
      </c>
      <c r="M8" s="5"/>
      <c r="N8" s="5">
        <f>M8*30</f>
        <v>0</v>
      </c>
      <c r="O8" s="5">
        <v>1</v>
      </c>
      <c r="P8" s="5">
        <f>O8*200</f>
        <v>200</v>
      </c>
      <c r="Q8" s="5"/>
      <c r="R8" s="5">
        <f>Q8*70</f>
        <v>0</v>
      </c>
      <c r="S8" s="5"/>
      <c r="T8" s="5">
        <f>S8*150</f>
        <v>0</v>
      </c>
      <c r="U8" s="5"/>
      <c r="V8" s="5">
        <f>IF(U8&gt;0,50,U8)</f>
        <v>0</v>
      </c>
      <c r="W8" s="5">
        <f>IF((P8+R8+T8+V8)&gt;250,250,P8+R8+T8+V8)</f>
        <v>200</v>
      </c>
      <c r="X8" s="5"/>
      <c r="Y8" s="5">
        <f>X8*275</f>
        <v>0</v>
      </c>
      <c r="Z8" s="5"/>
      <c r="AA8" s="5">
        <f>Z8*350</f>
        <v>0</v>
      </c>
      <c r="AB8" s="5"/>
      <c r="AC8" s="5">
        <f>AB8*100</f>
        <v>0</v>
      </c>
      <c r="AD8" s="5"/>
      <c r="AE8" s="5">
        <f>IF(AD8&gt;0,70,AD8)</f>
        <v>0</v>
      </c>
      <c r="AF8" s="5">
        <f>IF((AA8+AC8+AE8)&gt;420,420,AA8+AC8+AE8)</f>
        <v>0</v>
      </c>
      <c r="AG8" s="5"/>
      <c r="AH8" s="5">
        <f>AG8*5</f>
        <v>0</v>
      </c>
      <c r="AI8" s="5">
        <f>IF(AH8&gt;20,20,AH8)</f>
        <v>0</v>
      </c>
      <c r="AJ8" s="5">
        <v>1</v>
      </c>
      <c r="AK8" s="5">
        <f>AJ8*50</f>
        <v>50</v>
      </c>
      <c r="AL8" s="5"/>
      <c r="AM8" s="5">
        <f>AL8*30</f>
        <v>0</v>
      </c>
      <c r="AN8" s="5"/>
      <c r="AO8" s="5">
        <f>AN8*10</f>
        <v>0</v>
      </c>
      <c r="AP8" s="5">
        <f>IF((AK8+AM8+AO8)&gt;100,100,AK8+AM8+AO8)</f>
        <v>50</v>
      </c>
      <c r="AQ8" s="5">
        <v>438</v>
      </c>
      <c r="AR8" s="5">
        <f>IF(AQ8&gt;396,396,AQ8)</f>
        <v>396</v>
      </c>
      <c r="AS8" s="5">
        <f>AR8-BN8</f>
        <v>276</v>
      </c>
      <c r="AT8" s="5">
        <f>AS8*1.5</f>
        <v>414</v>
      </c>
      <c r="AU8" s="5"/>
      <c r="AV8" s="5">
        <f>AU8*1</f>
        <v>0</v>
      </c>
      <c r="AW8" s="5">
        <f>IF(AV8&gt;84,84,AV8)</f>
        <v>0</v>
      </c>
      <c r="AX8" s="5">
        <v>146</v>
      </c>
      <c r="AY8" s="5"/>
      <c r="AZ8" s="5">
        <f>IF(BK8+BL8+BD8+BE8+AX8&lt;120,AX8,120-BK8-BL8-BD8-BE8)</f>
        <v>0</v>
      </c>
      <c r="BA8" s="5">
        <f>IF(BK8+BL8+BD8+BE8+AZ8+AY8&lt;120,AY8,120-BK8-BL8-BD8-BE8-AZ8)</f>
        <v>0</v>
      </c>
      <c r="BB8" s="5">
        <v>95</v>
      </c>
      <c r="BC8" s="5">
        <v>26</v>
      </c>
      <c r="BD8" s="5">
        <f>IF(BK8+BL8+BB8&lt;120,BB8,120-BK8-BL8)</f>
        <v>95</v>
      </c>
      <c r="BE8" s="5">
        <f>IF(BK8+BL8+BB8+BC8&lt;120,BC8,120-BK8-BL8-BD8)</f>
        <v>25</v>
      </c>
      <c r="BF8" s="5"/>
      <c r="BG8" s="5"/>
      <c r="BH8" s="5"/>
      <c r="BI8" s="5"/>
      <c r="BJ8" s="5"/>
      <c r="BK8" s="5">
        <f>IF(BF8&lt;120,BF8,120)</f>
        <v>0</v>
      </c>
      <c r="BL8" s="5">
        <f>IF(BF8+BG8&lt;120,BG8,120-BF8-BG8)</f>
        <v>0</v>
      </c>
      <c r="BM8" s="5">
        <f>AX8+AY8+BB8+BC8+BF8+BG8</f>
        <v>267</v>
      </c>
      <c r="BN8" s="5">
        <f>IF(BM8&gt;120,120,BM8)</f>
        <v>120</v>
      </c>
      <c r="BO8" s="5">
        <f>IF(AY8+BC8+BG8&lt;BM8/2,(BK8+BL8)*5.5+(BD8+BE8)*4+(AZ8+BA8)*3,BK8*5.5+BL8*5.5*0.85+BD8*4+BE8*4*0.85+AZ8*3+BA8*3*0.85)</f>
        <v>480</v>
      </c>
    </row>
    <row r="9" spans="1:67" s="1" customFormat="1" ht="15.75" x14ac:dyDescent="0.25">
      <c r="A9" s="4">
        <v>7</v>
      </c>
      <c r="B9" s="6" t="s">
        <v>74</v>
      </c>
      <c r="C9" s="6" t="s">
        <v>70</v>
      </c>
      <c r="D9" s="4">
        <f t="shared" si="0"/>
        <v>350</v>
      </c>
      <c r="E9" s="4">
        <f t="shared" si="1"/>
        <v>350</v>
      </c>
      <c r="F9" s="3">
        <f t="shared" si="2"/>
        <v>115.5</v>
      </c>
      <c r="G9" s="3">
        <f t="shared" si="3"/>
        <v>894</v>
      </c>
      <c r="H9" s="3">
        <f t="shared" si="4"/>
        <v>894</v>
      </c>
      <c r="I9" s="3">
        <f t="shared" si="5"/>
        <v>295.02000000000004</v>
      </c>
      <c r="J9" s="11">
        <f t="shared" si="6"/>
        <v>410.52000000000004</v>
      </c>
      <c r="K9" s="5">
        <v>1</v>
      </c>
      <c r="L9" s="5">
        <f t="shared" si="7"/>
        <v>100</v>
      </c>
      <c r="M9" s="5"/>
      <c r="N9" s="5">
        <f t="shared" si="8"/>
        <v>0</v>
      </c>
      <c r="O9" s="5">
        <v>1</v>
      </c>
      <c r="P9" s="5">
        <f t="shared" si="9"/>
        <v>200</v>
      </c>
      <c r="Q9" s="5"/>
      <c r="R9" s="5">
        <f t="shared" si="10"/>
        <v>0</v>
      </c>
      <c r="S9" s="5"/>
      <c r="T9" s="5">
        <f t="shared" si="11"/>
        <v>0</v>
      </c>
      <c r="U9" s="5">
        <v>1</v>
      </c>
      <c r="V9" s="5">
        <f t="shared" si="12"/>
        <v>50</v>
      </c>
      <c r="W9" s="5">
        <f t="shared" si="13"/>
        <v>250</v>
      </c>
      <c r="X9" s="5"/>
      <c r="Y9" s="5">
        <f t="shared" si="14"/>
        <v>0</v>
      </c>
      <c r="Z9" s="5"/>
      <c r="AA9" s="5">
        <f t="shared" si="15"/>
        <v>0</v>
      </c>
      <c r="AB9" s="5"/>
      <c r="AC9" s="5">
        <f t="shared" si="16"/>
        <v>0</v>
      </c>
      <c r="AD9" s="5"/>
      <c r="AE9" s="5">
        <f t="shared" si="17"/>
        <v>0</v>
      </c>
      <c r="AF9" s="5">
        <f t="shared" si="18"/>
        <v>0</v>
      </c>
      <c r="AG9" s="5"/>
      <c r="AH9" s="5">
        <f t="shared" si="19"/>
        <v>0</v>
      </c>
      <c r="AI9" s="5">
        <f t="shared" si="20"/>
        <v>0</v>
      </c>
      <c r="AJ9" s="5"/>
      <c r="AK9" s="5">
        <f t="shared" si="21"/>
        <v>0</v>
      </c>
      <c r="AL9" s="5"/>
      <c r="AM9" s="5">
        <f t="shared" si="22"/>
        <v>0</v>
      </c>
      <c r="AN9" s="5"/>
      <c r="AO9" s="5">
        <f t="shared" si="23"/>
        <v>0</v>
      </c>
      <c r="AP9" s="5">
        <f t="shared" si="24"/>
        <v>0</v>
      </c>
      <c r="AQ9" s="5">
        <v>440</v>
      </c>
      <c r="AR9" s="5">
        <f t="shared" si="25"/>
        <v>396</v>
      </c>
      <c r="AS9" s="5">
        <f t="shared" si="26"/>
        <v>276</v>
      </c>
      <c r="AT9" s="5">
        <f t="shared" si="27"/>
        <v>414</v>
      </c>
      <c r="AU9" s="5"/>
      <c r="AV9" s="5">
        <f t="shared" si="28"/>
        <v>0</v>
      </c>
      <c r="AW9" s="5">
        <f t="shared" si="29"/>
        <v>0</v>
      </c>
      <c r="AX9" s="5">
        <v>117</v>
      </c>
      <c r="AY9" s="5"/>
      <c r="AZ9" s="5">
        <f t="shared" si="30"/>
        <v>0</v>
      </c>
      <c r="BA9" s="5">
        <f t="shared" si="31"/>
        <v>0</v>
      </c>
      <c r="BB9" s="5">
        <v>130</v>
      </c>
      <c r="BC9" s="5">
        <v>3</v>
      </c>
      <c r="BD9" s="5">
        <f t="shared" si="32"/>
        <v>120</v>
      </c>
      <c r="BE9" s="5">
        <f t="shared" si="33"/>
        <v>0</v>
      </c>
      <c r="BF9" s="5"/>
      <c r="BG9" s="5"/>
      <c r="BH9" s="5"/>
      <c r="BI9" s="5"/>
      <c r="BJ9" s="5"/>
      <c r="BK9" s="5">
        <f t="shared" si="34"/>
        <v>0</v>
      </c>
      <c r="BL9" s="5">
        <f t="shared" si="35"/>
        <v>0</v>
      </c>
      <c r="BM9" s="5">
        <f t="shared" si="36"/>
        <v>250</v>
      </c>
      <c r="BN9" s="5">
        <f t="shared" si="37"/>
        <v>120</v>
      </c>
      <c r="BO9" s="5">
        <f t="shared" si="38"/>
        <v>480</v>
      </c>
    </row>
    <row r="10" spans="1:67" s="1" customFormat="1" ht="15" customHeight="1" x14ac:dyDescent="0.25">
      <c r="A10" s="4">
        <v>8</v>
      </c>
      <c r="B10" s="6" t="s">
        <v>62</v>
      </c>
      <c r="C10" s="6" t="s">
        <v>56</v>
      </c>
      <c r="D10" s="4">
        <f>IF((L10+N10+W10+Y10+AF10+AI10+AP10)&gt;1000,1000,L10+N10+W10+Y10+AF10+AI10+AP10)</f>
        <v>325</v>
      </c>
      <c r="E10" s="4">
        <f>IF(D10&gt;1000,1000,D10)</f>
        <v>325</v>
      </c>
      <c r="F10" s="3">
        <f>D10*33%</f>
        <v>107.25</v>
      </c>
      <c r="G10" s="3">
        <f>AT10+AV10+BO10</f>
        <v>918</v>
      </c>
      <c r="H10" s="3">
        <f>IF(G10&gt;1000,1000,G10)</f>
        <v>918</v>
      </c>
      <c r="I10" s="3">
        <f>H10*33%</f>
        <v>302.94</v>
      </c>
      <c r="J10" s="11">
        <f>F10+I10</f>
        <v>410.19</v>
      </c>
      <c r="K10" s="5">
        <v>1</v>
      </c>
      <c r="L10" s="5">
        <f>K10*100</f>
        <v>100</v>
      </c>
      <c r="M10" s="5">
        <v>0</v>
      </c>
      <c r="N10" s="5">
        <f>M10*30</f>
        <v>0</v>
      </c>
      <c r="O10" s="5"/>
      <c r="P10" s="5">
        <f>O10*200</f>
        <v>0</v>
      </c>
      <c r="Q10" s="5">
        <v>1</v>
      </c>
      <c r="R10" s="5">
        <f>Q10*70</f>
        <v>70</v>
      </c>
      <c r="S10" s="5"/>
      <c r="T10" s="5">
        <f>S10*150</f>
        <v>0</v>
      </c>
      <c r="U10" s="5"/>
      <c r="V10" s="5">
        <f>IF(U10&gt;0,50,U10)</f>
        <v>0</v>
      </c>
      <c r="W10" s="5">
        <f>IF((P10+R10+T10+V10)&gt;250,250,P10+R10+T10+V10)</f>
        <v>70</v>
      </c>
      <c r="X10" s="5"/>
      <c r="Y10" s="5">
        <f>X10*275</f>
        <v>0</v>
      </c>
      <c r="Z10" s="5"/>
      <c r="AA10" s="5">
        <f>Z10*350</f>
        <v>0</v>
      </c>
      <c r="AB10" s="5">
        <v>1</v>
      </c>
      <c r="AC10" s="5">
        <f>AB10*100</f>
        <v>100</v>
      </c>
      <c r="AD10" s="5"/>
      <c r="AE10" s="5">
        <f>IF(AD10&gt;0,70,AD10)</f>
        <v>0</v>
      </c>
      <c r="AF10" s="5">
        <f>IF((AA10+AC10+AE10)&gt;420,420,AA10+AC10+AE10)</f>
        <v>100</v>
      </c>
      <c r="AG10" s="5">
        <v>1</v>
      </c>
      <c r="AH10" s="5">
        <f>AG10*5</f>
        <v>5</v>
      </c>
      <c r="AI10" s="5">
        <f>IF(AH10&gt;20,20,AH10)</f>
        <v>5</v>
      </c>
      <c r="AJ10" s="5">
        <v>1</v>
      </c>
      <c r="AK10" s="5">
        <f>AJ10*50</f>
        <v>50</v>
      </c>
      <c r="AL10" s="5"/>
      <c r="AM10" s="5">
        <f>AL10*30</f>
        <v>0</v>
      </c>
      <c r="AN10" s="5"/>
      <c r="AO10" s="5">
        <f>AN10*10</f>
        <v>0</v>
      </c>
      <c r="AP10" s="5">
        <f>IF((AK10+AM10+AO10)&gt;100,100,AK10+AM10+AO10)</f>
        <v>50</v>
      </c>
      <c r="AQ10" s="5">
        <v>376</v>
      </c>
      <c r="AR10" s="5">
        <f>IF(AQ10&gt;396,396,AQ10)</f>
        <v>376</v>
      </c>
      <c r="AS10" s="5">
        <f>AR10-BN10</f>
        <v>256</v>
      </c>
      <c r="AT10" s="5">
        <f>AS10*1.5</f>
        <v>384</v>
      </c>
      <c r="AU10" s="5"/>
      <c r="AV10" s="5">
        <f>AU10*1</f>
        <v>0</v>
      </c>
      <c r="AW10" s="5">
        <f>IF(AV10&gt;84,84,AV10)</f>
        <v>0</v>
      </c>
      <c r="AX10" s="5">
        <v>17</v>
      </c>
      <c r="AY10" s="5"/>
      <c r="AZ10" s="5">
        <f>IF(BK10+BL10+BD10+BE10+AX10&lt;120,AX10,120-BK10-BL10-BD10-BE10)</f>
        <v>0</v>
      </c>
      <c r="BA10" s="5">
        <f>IF(BK10+BL10+BD10+BE10+AZ10+AY10&lt;120,AY10,120-BK10-BL10-BD10-BE10-AZ10)</f>
        <v>0</v>
      </c>
      <c r="BB10" s="5">
        <v>120</v>
      </c>
      <c r="BC10" s="5"/>
      <c r="BD10" s="5">
        <f>IF(BK10+BL10+BB10&lt;120,BB10,120-BK10-BL10)</f>
        <v>84</v>
      </c>
      <c r="BE10" s="5">
        <f>IF(BK10+BL10+BB10+BC10&lt;120,BC10,120-BK10-BL10-BD10)</f>
        <v>0</v>
      </c>
      <c r="BF10" s="5"/>
      <c r="BG10" s="5">
        <v>36</v>
      </c>
      <c r="BH10" s="5"/>
      <c r="BI10" s="5"/>
      <c r="BJ10" s="5"/>
      <c r="BK10" s="5">
        <f>IF(BF10&lt;120,BF10,120)</f>
        <v>0</v>
      </c>
      <c r="BL10" s="5">
        <f>IF(BF10+BG10&lt;120,BG10,120-BF10-BG10)</f>
        <v>36</v>
      </c>
      <c r="BM10" s="5">
        <f>AX10+AY10+BB10+BC10+BF10+BG10</f>
        <v>173</v>
      </c>
      <c r="BN10" s="5">
        <f>IF(BM10&gt;120,120,BM10)</f>
        <v>120</v>
      </c>
      <c r="BO10" s="5">
        <f>IF(AY10+BC10+BG10&lt;BM10/2,(BK10+BL10)*5.5+(BD10+BE10)*4+(AZ10+BA10)*3,BK10*5.5+BL10*5.5*0.85+BD10*4+BE10*4*0.85+AZ10*3+BA10*3*0.85)</f>
        <v>534</v>
      </c>
    </row>
    <row r="11" spans="1:67" s="1" customFormat="1" ht="15.75" x14ac:dyDescent="0.25">
      <c r="A11" s="4">
        <v>9</v>
      </c>
      <c r="B11" s="6" t="s">
        <v>63</v>
      </c>
      <c r="C11" s="6" t="s">
        <v>64</v>
      </c>
      <c r="D11" s="4">
        <f>IF((L11+N11+W11+Y11+AF11+AI11+AP11)&gt;1000,1000,L11+N11+W11+Y11+AF11+AI11+AP11)</f>
        <v>645</v>
      </c>
      <c r="E11" s="4">
        <f>IF(D11&gt;1000,1000,D11)</f>
        <v>645</v>
      </c>
      <c r="F11" s="3">
        <f>D11*33%</f>
        <v>212.85000000000002</v>
      </c>
      <c r="G11" s="3">
        <f>AT11+AV11+BO11</f>
        <v>582</v>
      </c>
      <c r="H11" s="3">
        <f>IF(G11&gt;1000,1000,G11)</f>
        <v>582</v>
      </c>
      <c r="I11" s="3">
        <f>H11*33%</f>
        <v>192.06</v>
      </c>
      <c r="J11" s="11">
        <f>F11+I11</f>
        <v>404.91</v>
      </c>
      <c r="K11" s="5">
        <v>1</v>
      </c>
      <c r="L11" s="5">
        <f>K11*100</f>
        <v>100</v>
      </c>
      <c r="M11" s="5"/>
      <c r="N11" s="5">
        <f>M11*30</f>
        <v>0</v>
      </c>
      <c r="O11" s="5"/>
      <c r="P11" s="5">
        <f>O11*200</f>
        <v>0</v>
      </c>
      <c r="Q11" s="5">
        <v>1</v>
      </c>
      <c r="R11" s="5">
        <f>Q11*70</f>
        <v>70</v>
      </c>
      <c r="S11" s="5">
        <v>1</v>
      </c>
      <c r="T11" s="5">
        <f>S11*150</f>
        <v>150</v>
      </c>
      <c r="U11" s="5">
        <v>0</v>
      </c>
      <c r="V11" s="5">
        <f>IF(U11&gt;0,50,U11)</f>
        <v>0</v>
      </c>
      <c r="W11" s="5">
        <f>IF((P11+R11+T11+V11)&gt;250,250,P11+R11+T11+V11)</f>
        <v>220</v>
      </c>
      <c r="X11" s="5">
        <v>1</v>
      </c>
      <c r="Y11" s="5">
        <f>X11*275</f>
        <v>275</v>
      </c>
      <c r="Z11" s="5"/>
      <c r="AA11" s="5">
        <f>Z11*350</f>
        <v>0</v>
      </c>
      <c r="AB11" s="5"/>
      <c r="AC11" s="5">
        <f>AB11*100</f>
        <v>0</v>
      </c>
      <c r="AD11" s="5"/>
      <c r="AE11" s="5">
        <f>IF(AD11&gt;0,70,AD11)</f>
        <v>0</v>
      </c>
      <c r="AF11" s="5">
        <f>IF((AA11+AC11+AE11)&gt;420,420,AA11+AC11+AE11)</f>
        <v>0</v>
      </c>
      <c r="AG11" s="5"/>
      <c r="AH11" s="5">
        <f>AG11*5</f>
        <v>0</v>
      </c>
      <c r="AI11" s="5">
        <f>IF(AH11&gt;20,20,AH11)</f>
        <v>0</v>
      </c>
      <c r="AJ11" s="5">
        <v>1</v>
      </c>
      <c r="AK11" s="5">
        <f>AJ11*50</f>
        <v>50</v>
      </c>
      <c r="AL11" s="5"/>
      <c r="AM11" s="5">
        <f>AL11*30</f>
        <v>0</v>
      </c>
      <c r="AN11" s="5"/>
      <c r="AO11" s="5">
        <f>AN11*10</f>
        <v>0</v>
      </c>
      <c r="AP11" s="5">
        <f>IF((AK11+AM11+AO11)&gt;100,100,AK11+AM11+AO11)</f>
        <v>50</v>
      </c>
      <c r="AQ11" s="5">
        <v>251</v>
      </c>
      <c r="AR11" s="5">
        <f>IF(AQ11&gt;396,396,AQ11)</f>
        <v>251</v>
      </c>
      <c r="AS11" s="5">
        <f>AR11-BN11</f>
        <v>170</v>
      </c>
      <c r="AT11" s="5">
        <f>AS11*1.5</f>
        <v>255</v>
      </c>
      <c r="AU11" s="5">
        <v>84</v>
      </c>
      <c r="AV11" s="5">
        <f>AU11*1</f>
        <v>84</v>
      </c>
      <c r="AW11" s="5">
        <f>IF(AV11&gt;84,84,AV11)</f>
        <v>84</v>
      </c>
      <c r="AX11" s="5">
        <v>51</v>
      </c>
      <c r="AY11" s="5">
        <v>30</v>
      </c>
      <c r="AZ11" s="5">
        <f>IF(BK11+BL11+BD11+BE11+AX11&lt;120,AX11,120-BK11-BL11-BD11-BE11)</f>
        <v>51</v>
      </c>
      <c r="BA11" s="5">
        <f>IF(BK11+BL11+BD11+BE11+AZ11+AY11&lt;120,AY11,120-BK11-BL11-BD11-BE11-AZ11)</f>
        <v>30</v>
      </c>
      <c r="BB11" s="5"/>
      <c r="BC11" s="5"/>
      <c r="BD11" s="5">
        <f>IF(BK11+BL11+BB11&lt;120,BB11,120-BK11-BL11)</f>
        <v>0</v>
      </c>
      <c r="BE11" s="5">
        <f>IF(BK11+BL11+BB11+BC11&lt;120,BC11,120-BK11-BL11-BD11)</f>
        <v>0</v>
      </c>
      <c r="BF11" s="5"/>
      <c r="BG11" s="5"/>
      <c r="BH11" s="5"/>
      <c r="BI11" s="5"/>
      <c r="BJ11" s="5"/>
      <c r="BK11" s="5">
        <f>IF(BF11&lt;120,BF11,120)</f>
        <v>0</v>
      </c>
      <c r="BL11" s="5">
        <f>IF(BF11+BG11&lt;120,BG11,120-BF11-BG11)</f>
        <v>0</v>
      </c>
      <c r="BM11" s="5">
        <f>AX11+AY11+BB11+BC11+BF11+BG11</f>
        <v>81</v>
      </c>
      <c r="BN11" s="5">
        <f>IF(BM11&gt;120,120,BM11)</f>
        <v>81</v>
      </c>
      <c r="BO11" s="5">
        <f>IF(AY11+BC11+BG11&lt;BM11/2,(BK11+BL11)*5.5+(BD11+BE11)*4+(AZ11+BA11)*3,BK11*5.5+BL11*5.5*0.85+BD11*4+BE11*4*0.85+AZ11*3+BA11*3*0.85)</f>
        <v>243</v>
      </c>
    </row>
    <row r="12" spans="1:67" s="1" customFormat="1" ht="15.75" x14ac:dyDescent="0.25">
      <c r="A12" s="4">
        <v>10</v>
      </c>
      <c r="B12" s="6" t="s">
        <v>57</v>
      </c>
      <c r="C12" s="6" t="s">
        <v>58</v>
      </c>
      <c r="D12" s="4">
        <f>IF((L12+N12+W12+Y12+AF12+AI12+AP12)&gt;1000,1000,L12+N12+W12+Y12+AF12+AI12+AP12)</f>
        <v>545</v>
      </c>
      <c r="E12" s="4">
        <f>IF(D12&gt;1000,1000,D12)</f>
        <v>545</v>
      </c>
      <c r="F12" s="3">
        <f>D12*33%</f>
        <v>179.85</v>
      </c>
      <c r="G12" s="3">
        <f>AT12+AV12+BO12</f>
        <v>628.04999999999995</v>
      </c>
      <c r="H12" s="3">
        <f>IF(G12&gt;1000,1000,G12)</f>
        <v>628.04999999999995</v>
      </c>
      <c r="I12" s="3">
        <f>H12*33%</f>
        <v>207.25649999999999</v>
      </c>
      <c r="J12" s="11">
        <f>F12+I12</f>
        <v>387.10649999999998</v>
      </c>
      <c r="K12" s="5">
        <v>1</v>
      </c>
      <c r="L12" s="5">
        <f>K12*100</f>
        <v>100</v>
      </c>
      <c r="M12" s="5"/>
      <c r="N12" s="5">
        <f>M12*30</f>
        <v>0</v>
      </c>
      <c r="O12" s="5"/>
      <c r="P12" s="5">
        <f>O12*200</f>
        <v>0</v>
      </c>
      <c r="Q12" s="5">
        <v>1</v>
      </c>
      <c r="R12" s="5">
        <f>Q12*70</f>
        <v>70</v>
      </c>
      <c r="S12" s="5"/>
      <c r="T12" s="5">
        <f>S12*150</f>
        <v>0</v>
      </c>
      <c r="U12" s="5"/>
      <c r="V12" s="5">
        <f>IF(U12&gt;0,50,U12)</f>
        <v>0</v>
      </c>
      <c r="W12" s="5">
        <f>IF((P12+R12+T12+V12)&gt;250,250,P12+R12+T12+V12)</f>
        <v>70</v>
      </c>
      <c r="X12" s="5">
        <v>1</v>
      </c>
      <c r="Y12" s="5">
        <f>X12*275</f>
        <v>275</v>
      </c>
      <c r="Z12" s="5"/>
      <c r="AA12" s="5">
        <f>Z12*350</f>
        <v>0</v>
      </c>
      <c r="AB12" s="5"/>
      <c r="AC12" s="5">
        <f>AB12*100</f>
        <v>0</v>
      </c>
      <c r="AD12" s="5"/>
      <c r="AE12" s="5">
        <f>IF(AD12&gt;0,70,AD12)</f>
        <v>0</v>
      </c>
      <c r="AF12" s="5">
        <f>IF((AA12+AC12+AE12)&gt;420,420,AA12+AC12+AE12)</f>
        <v>0</v>
      </c>
      <c r="AG12" s="5"/>
      <c r="AH12" s="5">
        <f>AG12*5</f>
        <v>0</v>
      </c>
      <c r="AI12" s="5">
        <f>IF(AH12&gt;20,20,AH12)</f>
        <v>0</v>
      </c>
      <c r="AJ12" s="5">
        <v>2</v>
      </c>
      <c r="AK12" s="5">
        <f>AJ12*50</f>
        <v>100</v>
      </c>
      <c r="AL12" s="5"/>
      <c r="AM12" s="5">
        <f>AL12*30</f>
        <v>0</v>
      </c>
      <c r="AN12" s="5"/>
      <c r="AO12" s="5">
        <f>AN12*10</f>
        <v>0</v>
      </c>
      <c r="AP12" s="5">
        <f>IF((AK12+AM12+AO12)&gt;100,100,AK12+AM12+AO12)</f>
        <v>100</v>
      </c>
      <c r="AQ12" s="5">
        <v>352</v>
      </c>
      <c r="AR12" s="5">
        <f>IF(AQ12&gt;396,396,AQ12)</f>
        <v>352</v>
      </c>
      <c r="AS12" s="5">
        <f>AR12-BN12</f>
        <v>273</v>
      </c>
      <c r="AT12" s="5">
        <f>AS12*1.5</f>
        <v>409.5</v>
      </c>
      <c r="AU12" s="5"/>
      <c r="AV12" s="5">
        <f>AU12*1</f>
        <v>0</v>
      </c>
      <c r="AW12" s="5">
        <f>IF(AV12&gt;84,84,AV12)</f>
        <v>0</v>
      </c>
      <c r="AX12" s="5">
        <v>38</v>
      </c>
      <c r="AY12" s="5">
        <v>41</v>
      </c>
      <c r="AZ12" s="5">
        <f>IF(BK12+BL12+BD12+BE12+AX12&lt;120,AX12,120-BK12-BL12-BD12-BE12)</f>
        <v>38</v>
      </c>
      <c r="BA12" s="5">
        <f>IF(BK12+BL12+BD12+BE12+AZ12+AY12&lt;120,AY12,120-BK12-BL12-BD12-BE12-AZ12)</f>
        <v>41</v>
      </c>
      <c r="BB12" s="5"/>
      <c r="BC12" s="5"/>
      <c r="BD12" s="5">
        <f>IF(BK12+BL12+BB12&lt;120,BB12,120-BK12-BL12)</f>
        <v>0</v>
      </c>
      <c r="BE12" s="5">
        <f>IF(BK12+BL12+BB12+BC12&lt;120,BC12,120-BK12-BL12-BD12)</f>
        <v>0</v>
      </c>
      <c r="BF12" s="5"/>
      <c r="BG12" s="5"/>
      <c r="BH12" s="5"/>
      <c r="BI12" s="5"/>
      <c r="BJ12" s="5"/>
      <c r="BK12" s="5">
        <f>IF(BF12&lt;120,BF12,120)</f>
        <v>0</v>
      </c>
      <c r="BL12" s="5">
        <f>IF(BF12+BG12&lt;120,BG12,120-BF12-BG12)</f>
        <v>0</v>
      </c>
      <c r="BM12" s="5">
        <f>AX12+AY12+BB12+BC12+BF12+BG12</f>
        <v>79</v>
      </c>
      <c r="BN12" s="5">
        <f>IF(BM12&gt;120,120,BM12)</f>
        <v>79</v>
      </c>
      <c r="BO12" s="5">
        <f>IF(AY12+BC12+BG12&lt;BM12/2,(BK12+BL12)*5.5+(BD12+BE12)*4+(AZ12+BA12)*3,BK12*5.5+BL12*5.5*0.85+BD12*4+BE12*4*0.85+AZ12*3+BA12*3*0.85)</f>
        <v>218.55</v>
      </c>
    </row>
    <row r="13" spans="1:67" s="1" customFormat="1" ht="15.75" x14ac:dyDescent="0.25">
      <c r="A13" s="4">
        <v>11</v>
      </c>
      <c r="B13" s="6" t="s">
        <v>55</v>
      </c>
      <c r="C13" s="6" t="s">
        <v>56</v>
      </c>
      <c r="D13" s="4">
        <f>IF((L13+N13+W13+Y13+AF13+AI13+AP13)&gt;1000,1000,L13+N13+W13+Y13+AF13+AI13+AP13)</f>
        <v>655</v>
      </c>
      <c r="E13" s="4">
        <f>IF(D13&gt;1000,1000,D13)</f>
        <v>655</v>
      </c>
      <c r="F13" s="3">
        <f>D13*33%</f>
        <v>216.15</v>
      </c>
      <c r="G13" s="3">
        <f>AT13+AV13+BO13</f>
        <v>498.5</v>
      </c>
      <c r="H13" s="3">
        <f>IF(G13&gt;1000,1000,G13)</f>
        <v>498.5</v>
      </c>
      <c r="I13" s="3">
        <f>H13*33%</f>
        <v>164.505</v>
      </c>
      <c r="J13" s="11">
        <f>F13+I13</f>
        <v>380.65499999999997</v>
      </c>
      <c r="K13" s="5">
        <v>1</v>
      </c>
      <c r="L13" s="5">
        <f>K13*100</f>
        <v>100</v>
      </c>
      <c r="M13" s="5">
        <v>1</v>
      </c>
      <c r="N13" s="5">
        <f>M13*30</f>
        <v>30</v>
      </c>
      <c r="O13" s="5"/>
      <c r="P13" s="5">
        <f>O13*200</f>
        <v>0</v>
      </c>
      <c r="Q13" s="5">
        <v>1</v>
      </c>
      <c r="R13" s="5">
        <f>Q13*70</f>
        <v>70</v>
      </c>
      <c r="S13" s="5"/>
      <c r="T13" s="5">
        <f>S13*150</f>
        <v>0</v>
      </c>
      <c r="U13" s="5"/>
      <c r="V13" s="5">
        <f>IF(U13&gt;0,50,U13)</f>
        <v>0</v>
      </c>
      <c r="W13" s="5">
        <f>IF((P13+R13+T13+V13)&gt;250,250,P13+R13+T13+V13)</f>
        <v>70</v>
      </c>
      <c r="X13" s="5">
        <v>1</v>
      </c>
      <c r="Y13" s="5">
        <f>X13*275</f>
        <v>275</v>
      </c>
      <c r="Z13" s="5"/>
      <c r="AA13" s="5">
        <f>Z13*350</f>
        <v>0</v>
      </c>
      <c r="AB13" s="5">
        <v>1</v>
      </c>
      <c r="AC13" s="5">
        <f>AB13*100</f>
        <v>100</v>
      </c>
      <c r="AD13" s="5"/>
      <c r="AE13" s="5">
        <f>IF(AD13&gt;0,70,AD13)</f>
        <v>0</v>
      </c>
      <c r="AF13" s="5">
        <f>IF((AA13+AC13+AE13)&gt;420,420,AA13+AC13+AE13)</f>
        <v>100</v>
      </c>
      <c r="AG13" s="5">
        <v>4</v>
      </c>
      <c r="AH13" s="5">
        <f>AG13*5</f>
        <v>20</v>
      </c>
      <c r="AI13" s="5">
        <f>IF(AH13&gt;20,20,AH13)</f>
        <v>20</v>
      </c>
      <c r="AJ13" s="5">
        <v>1</v>
      </c>
      <c r="AK13" s="5">
        <f>AJ13*50</f>
        <v>50</v>
      </c>
      <c r="AL13" s="5"/>
      <c r="AM13" s="5">
        <f>AL13*30</f>
        <v>0</v>
      </c>
      <c r="AN13" s="5">
        <v>1</v>
      </c>
      <c r="AO13" s="5">
        <f>AN13*10</f>
        <v>10</v>
      </c>
      <c r="AP13" s="5">
        <f>IF((AK13+AM13+AO13)&gt;100,100,AK13+AM13+AO13)</f>
        <v>60</v>
      </c>
      <c r="AQ13" s="5">
        <v>217</v>
      </c>
      <c r="AR13" s="5">
        <f>IF(AQ13&gt;396,396,AQ13)</f>
        <v>217</v>
      </c>
      <c r="AS13" s="5">
        <f>AR13-BN13</f>
        <v>170</v>
      </c>
      <c r="AT13" s="5">
        <f>AS13*1.5</f>
        <v>255</v>
      </c>
      <c r="AU13" s="5"/>
      <c r="AV13" s="5">
        <f>AU13*1</f>
        <v>0</v>
      </c>
      <c r="AW13" s="5">
        <f>IF(AV13&gt;84,84,AV13)</f>
        <v>0</v>
      </c>
      <c r="AX13" s="5"/>
      <c r="AY13" s="5">
        <v>6</v>
      </c>
      <c r="AZ13" s="5">
        <f>IF(BK13+BL13+BD13+BE13+AX13&lt;120,AX13,120-BK13-BL13-BD13-BE13)</f>
        <v>0</v>
      </c>
      <c r="BA13" s="5">
        <f>IF(BK13+BL13+BD13+BE13+AZ13+AY13&lt;120,AY13,120-BK13-BL13-BD13-BE13-AZ13)</f>
        <v>6</v>
      </c>
      <c r="BB13" s="5"/>
      <c r="BC13" s="5"/>
      <c r="BD13" s="5">
        <f>IF(BK13+BL13+BB13&lt;120,BB13,120-BK13-BL13)</f>
        <v>0</v>
      </c>
      <c r="BE13" s="5">
        <f>IF(BK13+BL13+BB13+BC13&lt;120,BC13,120-BK13-BL13-BD13)</f>
        <v>0</v>
      </c>
      <c r="BF13" s="5">
        <v>41</v>
      </c>
      <c r="BG13" s="5"/>
      <c r="BH13" s="5"/>
      <c r="BI13" s="5"/>
      <c r="BJ13" s="5"/>
      <c r="BK13" s="5">
        <f>IF(BF13&lt;120,BF13,120)</f>
        <v>41</v>
      </c>
      <c r="BL13" s="5">
        <f>IF(BF13+BG13&lt;120,BG13,120-BF13-BG13)</f>
        <v>0</v>
      </c>
      <c r="BM13" s="5">
        <f>AX13+AY13+BB13+BC13+BF13+BG13</f>
        <v>47</v>
      </c>
      <c r="BN13" s="5">
        <f>IF(BM13&gt;120,120,BM13)</f>
        <v>47</v>
      </c>
      <c r="BO13" s="5">
        <f>IF(AY13+BC13+BG13&lt;BM13/2,(BK13+BL13)*5.5+(BD13+BE13)*4+(AZ13+BA13)*3,BK13*5.5+BL13*5.5*0.85+BD13*4+BE13*4*0.85+AZ13*3+BA13*3*0.85)</f>
        <v>243.5</v>
      </c>
    </row>
    <row r="14" spans="1:67" s="1" customFormat="1" ht="15.75" x14ac:dyDescent="0.25">
      <c r="A14" s="4">
        <v>12</v>
      </c>
      <c r="B14" s="6" t="s">
        <v>57</v>
      </c>
      <c r="C14" s="6" t="s">
        <v>59</v>
      </c>
      <c r="D14" s="4">
        <f t="shared" si="0"/>
        <v>545</v>
      </c>
      <c r="E14" s="4">
        <f t="shared" si="1"/>
        <v>545</v>
      </c>
      <c r="F14" s="3">
        <f t="shared" si="2"/>
        <v>179.85</v>
      </c>
      <c r="G14" s="3">
        <f t="shared" si="3"/>
        <v>596.25</v>
      </c>
      <c r="H14" s="3">
        <f t="shared" si="4"/>
        <v>596.25</v>
      </c>
      <c r="I14" s="3">
        <f t="shared" si="5"/>
        <v>196.76250000000002</v>
      </c>
      <c r="J14" s="11">
        <f t="shared" si="6"/>
        <v>376.61250000000001</v>
      </c>
      <c r="K14" s="5">
        <v>1</v>
      </c>
      <c r="L14" s="5">
        <f t="shared" si="7"/>
        <v>100</v>
      </c>
      <c r="M14" s="5"/>
      <c r="N14" s="5">
        <f t="shared" si="8"/>
        <v>0</v>
      </c>
      <c r="O14" s="5"/>
      <c r="P14" s="5">
        <f t="shared" si="9"/>
        <v>0</v>
      </c>
      <c r="Q14" s="5">
        <v>1</v>
      </c>
      <c r="R14" s="5">
        <f t="shared" si="10"/>
        <v>70</v>
      </c>
      <c r="S14" s="5"/>
      <c r="T14" s="5">
        <f t="shared" si="11"/>
        <v>0</v>
      </c>
      <c r="U14" s="5"/>
      <c r="V14" s="5">
        <f t="shared" si="12"/>
        <v>0</v>
      </c>
      <c r="W14" s="5">
        <f t="shared" si="13"/>
        <v>70</v>
      </c>
      <c r="X14" s="5">
        <v>1</v>
      </c>
      <c r="Y14" s="5">
        <f t="shared" si="14"/>
        <v>275</v>
      </c>
      <c r="Z14" s="5"/>
      <c r="AA14" s="5">
        <f t="shared" si="15"/>
        <v>0</v>
      </c>
      <c r="AB14" s="5"/>
      <c r="AC14" s="5">
        <f t="shared" si="16"/>
        <v>0</v>
      </c>
      <c r="AD14" s="5"/>
      <c r="AE14" s="5">
        <f t="shared" si="17"/>
        <v>0</v>
      </c>
      <c r="AF14" s="5">
        <f t="shared" si="18"/>
        <v>0</v>
      </c>
      <c r="AG14" s="5"/>
      <c r="AH14" s="5">
        <f t="shared" si="19"/>
        <v>0</v>
      </c>
      <c r="AI14" s="5">
        <f t="shared" si="20"/>
        <v>0</v>
      </c>
      <c r="AJ14" s="5">
        <v>2</v>
      </c>
      <c r="AK14" s="5">
        <f t="shared" si="21"/>
        <v>100</v>
      </c>
      <c r="AL14" s="5"/>
      <c r="AM14" s="5">
        <f t="shared" si="22"/>
        <v>0</v>
      </c>
      <c r="AN14" s="5"/>
      <c r="AO14" s="5">
        <f t="shared" si="23"/>
        <v>0</v>
      </c>
      <c r="AP14" s="5">
        <f t="shared" si="24"/>
        <v>100</v>
      </c>
      <c r="AQ14" s="5">
        <v>352</v>
      </c>
      <c r="AR14" s="5">
        <f t="shared" si="25"/>
        <v>352</v>
      </c>
      <c r="AS14" s="5">
        <f t="shared" si="26"/>
        <v>287</v>
      </c>
      <c r="AT14" s="5">
        <f t="shared" si="27"/>
        <v>430.5</v>
      </c>
      <c r="AU14" s="5"/>
      <c r="AV14" s="5">
        <f t="shared" si="28"/>
        <v>0</v>
      </c>
      <c r="AW14" s="5">
        <f t="shared" si="29"/>
        <v>0</v>
      </c>
      <c r="AX14" s="5"/>
      <c r="AY14" s="5">
        <v>65</v>
      </c>
      <c r="AZ14" s="5">
        <f t="shared" si="30"/>
        <v>0</v>
      </c>
      <c r="BA14" s="5">
        <f t="shared" si="31"/>
        <v>65</v>
      </c>
      <c r="BB14" s="5"/>
      <c r="BC14" s="5"/>
      <c r="BD14" s="5">
        <f t="shared" si="32"/>
        <v>0</v>
      </c>
      <c r="BE14" s="5">
        <f t="shared" si="33"/>
        <v>0</v>
      </c>
      <c r="BF14" s="5"/>
      <c r="BG14" s="5"/>
      <c r="BH14" s="5"/>
      <c r="BI14" s="5"/>
      <c r="BJ14" s="5"/>
      <c r="BK14" s="5">
        <f t="shared" si="34"/>
        <v>0</v>
      </c>
      <c r="BL14" s="5">
        <f t="shared" si="35"/>
        <v>0</v>
      </c>
      <c r="BM14" s="5">
        <f t="shared" si="36"/>
        <v>65</v>
      </c>
      <c r="BN14" s="5">
        <f t="shared" si="37"/>
        <v>65</v>
      </c>
      <c r="BO14" s="5">
        <f t="shared" si="38"/>
        <v>165.75</v>
      </c>
    </row>
    <row r="15" spans="1:67" s="1" customFormat="1" ht="15.75" x14ac:dyDescent="0.25">
      <c r="A15" s="4">
        <v>13</v>
      </c>
      <c r="B15" s="6" t="s">
        <v>73</v>
      </c>
      <c r="C15" s="6" t="s">
        <v>62</v>
      </c>
      <c r="D15" s="4">
        <f t="shared" si="0"/>
        <v>450</v>
      </c>
      <c r="E15" s="4">
        <f t="shared" si="1"/>
        <v>450</v>
      </c>
      <c r="F15" s="3">
        <f t="shared" si="2"/>
        <v>148.5</v>
      </c>
      <c r="G15" s="3">
        <f t="shared" si="3"/>
        <v>686.5</v>
      </c>
      <c r="H15" s="3">
        <f t="shared" si="4"/>
        <v>686.5</v>
      </c>
      <c r="I15" s="3">
        <f t="shared" si="5"/>
        <v>226.54500000000002</v>
      </c>
      <c r="J15" s="11">
        <f t="shared" si="6"/>
        <v>375.04500000000002</v>
      </c>
      <c r="K15" s="5">
        <v>1</v>
      </c>
      <c r="L15" s="5">
        <f t="shared" si="7"/>
        <v>100</v>
      </c>
      <c r="M15" s="5">
        <v>1</v>
      </c>
      <c r="N15" s="5">
        <f t="shared" si="8"/>
        <v>30</v>
      </c>
      <c r="O15" s="5">
        <v>1</v>
      </c>
      <c r="P15" s="5">
        <f t="shared" si="9"/>
        <v>200</v>
      </c>
      <c r="Q15" s="5"/>
      <c r="R15" s="5">
        <f t="shared" si="10"/>
        <v>0</v>
      </c>
      <c r="S15" s="5">
        <v>1</v>
      </c>
      <c r="T15" s="5">
        <f t="shared" si="11"/>
        <v>150</v>
      </c>
      <c r="U15" s="5">
        <v>1</v>
      </c>
      <c r="V15" s="5">
        <f t="shared" si="12"/>
        <v>50</v>
      </c>
      <c r="W15" s="5">
        <f t="shared" si="13"/>
        <v>250</v>
      </c>
      <c r="X15" s="5"/>
      <c r="Y15" s="5">
        <f t="shared" si="14"/>
        <v>0</v>
      </c>
      <c r="Z15" s="5"/>
      <c r="AA15" s="5">
        <f t="shared" si="15"/>
        <v>0</v>
      </c>
      <c r="AB15" s="5"/>
      <c r="AC15" s="5">
        <f t="shared" si="16"/>
        <v>0</v>
      </c>
      <c r="AD15" s="5"/>
      <c r="AE15" s="5">
        <f t="shared" si="17"/>
        <v>0</v>
      </c>
      <c r="AF15" s="5">
        <f t="shared" si="18"/>
        <v>0</v>
      </c>
      <c r="AG15" s="5">
        <v>4</v>
      </c>
      <c r="AH15" s="5">
        <f t="shared" si="19"/>
        <v>20</v>
      </c>
      <c r="AI15" s="5">
        <f t="shared" si="20"/>
        <v>20</v>
      </c>
      <c r="AJ15" s="5">
        <v>1</v>
      </c>
      <c r="AK15" s="5">
        <f t="shared" si="21"/>
        <v>50</v>
      </c>
      <c r="AL15" s="5"/>
      <c r="AM15" s="5">
        <f t="shared" si="22"/>
        <v>0</v>
      </c>
      <c r="AN15" s="5"/>
      <c r="AO15" s="5">
        <f t="shared" si="23"/>
        <v>0</v>
      </c>
      <c r="AP15" s="5">
        <f t="shared" si="24"/>
        <v>50</v>
      </c>
      <c r="AQ15" s="5">
        <v>322</v>
      </c>
      <c r="AR15" s="5">
        <f t="shared" si="25"/>
        <v>322</v>
      </c>
      <c r="AS15" s="5">
        <f t="shared" si="26"/>
        <v>213</v>
      </c>
      <c r="AT15" s="5">
        <f t="shared" si="27"/>
        <v>319.5</v>
      </c>
      <c r="AU15" s="5"/>
      <c r="AV15" s="5">
        <f t="shared" si="28"/>
        <v>0</v>
      </c>
      <c r="AW15" s="5">
        <f t="shared" si="29"/>
        <v>0</v>
      </c>
      <c r="AX15" s="5">
        <v>69</v>
      </c>
      <c r="AY15" s="5"/>
      <c r="AZ15" s="5">
        <f t="shared" si="30"/>
        <v>69</v>
      </c>
      <c r="BA15" s="5">
        <f t="shared" si="31"/>
        <v>0</v>
      </c>
      <c r="BB15" s="5">
        <v>40</v>
      </c>
      <c r="BC15" s="5"/>
      <c r="BD15" s="5">
        <f t="shared" si="32"/>
        <v>40</v>
      </c>
      <c r="BE15" s="5">
        <f t="shared" si="33"/>
        <v>0</v>
      </c>
      <c r="BF15" s="5"/>
      <c r="BG15" s="5"/>
      <c r="BH15" s="5"/>
      <c r="BI15" s="5"/>
      <c r="BJ15" s="5"/>
      <c r="BK15" s="5">
        <f t="shared" si="34"/>
        <v>0</v>
      </c>
      <c r="BL15" s="5">
        <f t="shared" si="35"/>
        <v>0</v>
      </c>
      <c r="BM15" s="5">
        <f t="shared" si="36"/>
        <v>109</v>
      </c>
      <c r="BN15" s="5">
        <f t="shared" si="37"/>
        <v>109</v>
      </c>
      <c r="BO15" s="5">
        <f t="shared" si="38"/>
        <v>367</v>
      </c>
    </row>
    <row r="16" spans="1:67" s="1" customFormat="1" ht="15.75" x14ac:dyDescent="0.25">
      <c r="A16" s="4">
        <v>14</v>
      </c>
      <c r="B16" s="6" t="s">
        <v>65</v>
      </c>
      <c r="C16" s="6" t="s">
        <v>66</v>
      </c>
      <c r="D16" s="4">
        <f t="shared" si="0"/>
        <v>530</v>
      </c>
      <c r="E16" s="4">
        <f t="shared" si="1"/>
        <v>530</v>
      </c>
      <c r="F16" s="3">
        <f t="shared" si="2"/>
        <v>174.9</v>
      </c>
      <c r="G16" s="3">
        <f t="shared" si="3"/>
        <v>503</v>
      </c>
      <c r="H16" s="3">
        <f t="shared" si="4"/>
        <v>503</v>
      </c>
      <c r="I16" s="3">
        <f t="shared" si="5"/>
        <v>165.99</v>
      </c>
      <c r="J16" s="11">
        <f t="shared" si="6"/>
        <v>340.89</v>
      </c>
      <c r="K16" s="5">
        <v>1</v>
      </c>
      <c r="L16" s="5">
        <f t="shared" si="7"/>
        <v>100</v>
      </c>
      <c r="M16" s="5"/>
      <c r="N16" s="5">
        <f t="shared" si="8"/>
        <v>0</v>
      </c>
      <c r="O16" s="5"/>
      <c r="P16" s="5">
        <f t="shared" si="9"/>
        <v>0</v>
      </c>
      <c r="Q16" s="5"/>
      <c r="R16" s="5">
        <f t="shared" si="10"/>
        <v>0</v>
      </c>
      <c r="S16" s="5"/>
      <c r="T16" s="5">
        <f t="shared" si="11"/>
        <v>0</v>
      </c>
      <c r="U16" s="5"/>
      <c r="V16" s="5">
        <f t="shared" si="12"/>
        <v>0</v>
      </c>
      <c r="W16" s="5">
        <f t="shared" si="13"/>
        <v>0</v>
      </c>
      <c r="X16" s="5"/>
      <c r="Y16" s="5">
        <f t="shared" si="14"/>
        <v>0</v>
      </c>
      <c r="Z16" s="5">
        <v>1</v>
      </c>
      <c r="AA16" s="5">
        <f t="shared" si="15"/>
        <v>350</v>
      </c>
      <c r="AB16" s="5"/>
      <c r="AC16" s="5">
        <f t="shared" si="16"/>
        <v>0</v>
      </c>
      <c r="AD16" s="5"/>
      <c r="AE16" s="5">
        <f t="shared" si="17"/>
        <v>0</v>
      </c>
      <c r="AF16" s="5">
        <f t="shared" si="18"/>
        <v>350</v>
      </c>
      <c r="AG16" s="5">
        <v>4</v>
      </c>
      <c r="AH16" s="5">
        <f t="shared" si="19"/>
        <v>20</v>
      </c>
      <c r="AI16" s="5">
        <f t="shared" si="20"/>
        <v>20</v>
      </c>
      <c r="AJ16" s="5">
        <v>1</v>
      </c>
      <c r="AK16" s="5">
        <f t="shared" si="21"/>
        <v>50</v>
      </c>
      <c r="AL16" s="5"/>
      <c r="AM16" s="5">
        <f t="shared" si="22"/>
        <v>0</v>
      </c>
      <c r="AN16" s="5">
        <v>1</v>
      </c>
      <c r="AO16" s="5">
        <f t="shared" si="23"/>
        <v>10</v>
      </c>
      <c r="AP16" s="5">
        <f t="shared" si="24"/>
        <v>60</v>
      </c>
      <c r="AQ16" s="5">
        <v>201</v>
      </c>
      <c r="AR16" s="5">
        <f t="shared" si="25"/>
        <v>201</v>
      </c>
      <c r="AS16" s="5">
        <f t="shared" si="26"/>
        <v>96</v>
      </c>
      <c r="AT16" s="5">
        <f t="shared" si="27"/>
        <v>144</v>
      </c>
      <c r="AU16" s="5">
        <v>44</v>
      </c>
      <c r="AV16" s="5">
        <f t="shared" si="28"/>
        <v>44</v>
      </c>
      <c r="AW16" s="5">
        <f t="shared" si="29"/>
        <v>44</v>
      </c>
      <c r="AX16" s="5">
        <v>95</v>
      </c>
      <c r="AY16" s="5">
        <v>10</v>
      </c>
      <c r="AZ16" s="5">
        <f t="shared" si="30"/>
        <v>95</v>
      </c>
      <c r="BA16" s="5">
        <f t="shared" si="31"/>
        <v>10</v>
      </c>
      <c r="BB16" s="5"/>
      <c r="BC16" s="5"/>
      <c r="BD16" s="5">
        <f t="shared" si="32"/>
        <v>0</v>
      </c>
      <c r="BE16" s="5">
        <f t="shared" si="33"/>
        <v>0</v>
      </c>
      <c r="BF16" s="5"/>
      <c r="BG16" s="5"/>
      <c r="BH16" s="5"/>
      <c r="BI16" s="5"/>
      <c r="BJ16" s="5"/>
      <c r="BK16" s="5">
        <f t="shared" si="34"/>
        <v>0</v>
      </c>
      <c r="BL16" s="5">
        <f t="shared" si="35"/>
        <v>0</v>
      </c>
      <c r="BM16" s="5">
        <f t="shared" si="36"/>
        <v>105</v>
      </c>
      <c r="BN16" s="5">
        <f t="shared" si="37"/>
        <v>105</v>
      </c>
      <c r="BO16" s="5">
        <f t="shared" si="38"/>
        <v>315</v>
      </c>
    </row>
    <row r="17" spans="1:67" s="1" customFormat="1" ht="15.75" x14ac:dyDescent="0.25">
      <c r="A17" s="4">
        <v>15</v>
      </c>
      <c r="B17" s="6" t="s">
        <v>78</v>
      </c>
      <c r="C17" s="6" t="s">
        <v>56</v>
      </c>
      <c r="D17" s="4">
        <f>IF((L17+N17+W17+Y17+AF17+AI17+AP17)&gt;1000,1000,L17+N17+W17+Y17+AF17+AI17+AP17)</f>
        <v>370</v>
      </c>
      <c r="E17" s="4">
        <f>IF(D17&gt;1000,1000,D17)</f>
        <v>370</v>
      </c>
      <c r="F17" s="3">
        <f>D17*33%</f>
        <v>122.10000000000001</v>
      </c>
      <c r="G17" s="3">
        <f>AT17+AV17+BO17</f>
        <v>564</v>
      </c>
      <c r="H17" s="3">
        <f>IF(G17&gt;1000,1000,G17)</f>
        <v>564</v>
      </c>
      <c r="I17" s="3">
        <f>H17*33%</f>
        <v>186.12</v>
      </c>
      <c r="J17" s="13">
        <f>F17+I17</f>
        <v>308.22000000000003</v>
      </c>
      <c r="K17" s="5">
        <v>1</v>
      </c>
      <c r="L17" s="5">
        <f>K17*100</f>
        <v>100</v>
      </c>
      <c r="M17" s="5">
        <v>0</v>
      </c>
      <c r="N17" s="5"/>
      <c r="O17" s="5">
        <v>0</v>
      </c>
      <c r="P17" s="5">
        <f>O17*200</f>
        <v>0</v>
      </c>
      <c r="Q17" s="5">
        <v>1</v>
      </c>
      <c r="R17" s="5">
        <f>Q17*70</f>
        <v>70</v>
      </c>
      <c r="S17" s="5">
        <v>0</v>
      </c>
      <c r="T17" s="5">
        <f>S17*150</f>
        <v>0</v>
      </c>
      <c r="U17" s="5">
        <v>0</v>
      </c>
      <c r="V17" s="5">
        <f>IF(U17&gt;0,50,U17)</f>
        <v>0</v>
      </c>
      <c r="W17" s="5">
        <f>IF((P17+R17+T17+V17)&gt;250,250,P17+R17+T17+V17)</f>
        <v>70</v>
      </c>
      <c r="X17" s="5">
        <v>0</v>
      </c>
      <c r="Y17" s="5">
        <f>X17*275</f>
        <v>0</v>
      </c>
      <c r="Z17" s="5">
        <v>0</v>
      </c>
      <c r="AA17" s="5">
        <f>Z17*350</f>
        <v>0</v>
      </c>
      <c r="AB17" s="5">
        <v>1</v>
      </c>
      <c r="AC17" s="5">
        <f>AB17*100</f>
        <v>100</v>
      </c>
      <c r="AD17" s="5">
        <v>0</v>
      </c>
      <c r="AE17" s="5">
        <f>IF(AD17&gt;0,70,AD17)</f>
        <v>0</v>
      </c>
      <c r="AF17" s="5">
        <f>IF((AA17+AC17+AE17)&gt;420,420,AA17+AC17+AE17)</f>
        <v>100</v>
      </c>
      <c r="AG17" s="5">
        <v>4</v>
      </c>
      <c r="AH17" s="5">
        <f>AG17*5</f>
        <v>20</v>
      </c>
      <c r="AI17" s="5">
        <f>IF(AH17&gt;20,20,AH17)</f>
        <v>20</v>
      </c>
      <c r="AJ17" s="5">
        <v>1</v>
      </c>
      <c r="AK17" s="5">
        <f>AJ17*50</f>
        <v>50</v>
      </c>
      <c r="AL17" s="5">
        <v>1</v>
      </c>
      <c r="AM17" s="5">
        <f>AL17*30</f>
        <v>30</v>
      </c>
      <c r="AN17" s="5">
        <v>0</v>
      </c>
      <c r="AO17" s="5">
        <f>AN17*10</f>
        <v>0</v>
      </c>
      <c r="AP17" s="5">
        <f>IF((AK17+AM17+AO17)&gt;100,100,AK17+AM17+AO17)</f>
        <v>80</v>
      </c>
      <c r="AQ17" s="5">
        <v>275</v>
      </c>
      <c r="AR17" s="5">
        <f>IF(AQ17&gt;396,396,AQ17)</f>
        <v>275</v>
      </c>
      <c r="AS17" s="5">
        <f>AR17-BN17</f>
        <v>174</v>
      </c>
      <c r="AT17" s="5">
        <f>AS17*1.5</f>
        <v>261</v>
      </c>
      <c r="AU17" s="5">
        <v>0</v>
      </c>
      <c r="AV17" s="5">
        <f>AU17*1</f>
        <v>0</v>
      </c>
      <c r="AW17" s="5">
        <f>IF(AV17&gt;84,84,AV17)</f>
        <v>0</v>
      </c>
      <c r="AX17" s="5">
        <v>83</v>
      </c>
      <c r="AY17" s="5">
        <v>18</v>
      </c>
      <c r="AZ17" s="5">
        <f>IF(BK17+BL17+BD17+BE17+AX17&lt;120,AX17,120-BK17-BL17-BD17-BE17)</f>
        <v>83</v>
      </c>
      <c r="BA17" s="5">
        <f>IF(BK17+BL17+BD17+BE17+AZ17+AY17&lt;120,AY17,120-BK17-BL17-BD17-BE17-AZ17)</f>
        <v>18</v>
      </c>
      <c r="BB17" s="5">
        <v>0</v>
      </c>
      <c r="BC17" s="5">
        <v>0</v>
      </c>
      <c r="BD17" s="5">
        <f>IF(BK17+BL17+BB17&lt;120,BB17,120-BK17-BL17)</f>
        <v>0</v>
      </c>
      <c r="BE17" s="5">
        <f>IF(BK17+BL17+BB17+BC17&lt;120,BC17,120-BK17-BL17-BD17)</f>
        <v>0</v>
      </c>
      <c r="BF17" s="5"/>
      <c r="BG17" s="5"/>
      <c r="BH17" s="5"/>
      <c r="BI17" s="5"/>
      <c r="BJ17" s="5"/>
      <c r="BK17" s="5">
        <f>IF(BF17&lt;120,BF17,120)</f>
        <v>0</v>
      </c>
      <c r="BL17" s="5">
        <f>IF(BF17+BG17&lt;120,BG17,120-BF17-BG17)</f>
        <v>0</v>
      </c>
      <c r="BM17" s="5">
        <f>AX17+AY17+BB17+BC17+BF17+BG17</f>
        <v>101</v>
      </c>
      <c r="BN17" s="5">
        <f>IF(BM17&gt;120,120,BM17)</f>
        <v>101</v>
      </c>
      <c r="BO17" s="5">
        <f>IF(AY17+BC17+BG17&lt;BM17/2,(BK17+BL17)*5.5+(BD17+BE17)*4+(AZ17+BA17)*3,BK17*5.5+BL17*5.5*0.85+BD17*4+BE17*4*0.85+AZ17*3+BA17*3*0.85)</f>
        <v>303</v>
      </c>
    </row>
    <row r="18" spans="1:67" s="1" customFormat="1" ht="15.75" x14ac:dyDescent="0.25">
      <c r="A18" s="4">
        <v>16</v>
      </c>
      <c r="B18" s="6" t="s">
        <v>52</v>
      </c>
      <c r="C18" s="6" t="s">
        <v>53</v>
      </c>
      <c r="D18" s="4">
        <f t="shared" si="0"/>
        <v>270</v>
      </c>
      <c r="E18" s="4">
        <f t="shared" si="1"/>
        <v>270</v>
      </c>
      <c r="F18" s="3">
        <f t="shared" si="2"/>
        <v>89.100000000000009</v>
      </c>
      <c r="G18" s="3">
        <f t="shared" si="3"/>
        <v>505</v>
      </c>
      <c r="H18" s="3">
        <f t="shared" si="4"/>
        <v>505</v>
      </c>
      <c r="I18" s="3">
        <f t="shared" si="5"/>
        <v>166.65</v>
      </c>
      <c r="J18" s="11">
        <f t="shared" si="6"/>
        <v>255.75</v>
      </c>
      <c r="K18" s="5">
        <v>1</v>
      </c>
      <c r="L18" s="5">
        <f t="shared" si="7"/>
        <v>100</v>
      </c>
      <c r="M18" s="5"/>
      <c r="N18" s="5">
        <f t="shared" si="8"/>
        <v>0</v>
      </c>
      <c r="O18" s="5"/>
      <c r="P18" s="5">
        <f t="shared" si="9"/>
        <v>0</v>
      </c>
      <c r="Q18" s="5">
        <v>1</v>
      </c>
      <c r="R18" s="5">
        <f t="shared" si="10"/>
        <v>70</v>
      </c>
      <c r="S18" s="5"/>
      <c r="T18" s="5">
        <f t="shared" si="11"/>
        <v>0</v>
      </c>
      <c r="U18" s="5"/>
      <c r="V18" s="5">
        <f t="shared" si="12"/>
        <v>0</v>
      </c>
      <c r="W18" s="5">
        <f t="shared" si="13"/>
        <v>70</v>
      </c>
      <c r="X18" s="5"/>
      <c r="Y18" s="5">
        <f t="shared" si="14"/>
        <v>0</v>
      </c>
      <c r="Z18" s="5"/>
      <c r="AA18" s="5">
        <f t="shared" si="15"/>
        <v>0</v>
      </c>
      <c r="AB18" s="5"/>
      <c r="AC18" s="5">
        <f t="shared" si="16"/>
        <v>0</v>
      </c>
      <c r="AD18" s="5"/>
      <c r="AE18" s="5">
        <f t="shared" si="17"/>
        <v>0</v>
      </c>
      <c r="AF18" s="5">
        <f t="shared" si="18"/>
        <v>0</v>
      </c>
      <c r="AG18" s="5"/>
      <c r="AH18" s="5">
        <f t="shared" si="19"/>
        <v>0</v>
      </c>
      <c r="AI18" s="5">
        <f t="shared" si="20"/>
        <v>0</v>
      </c>
      <c r="AJ18" s="5">
        <v>2</v>
      </c>
      <c r="AK18" s="5">
        <f t="shared" si="21"/>
        <v>100</v>
      </c>
      <c r="AL18" s="5"/>
      <c r="AM18" s="5">
        <f t="shared" si="22"/>
        <v>0</v>
      </c>
      <c r="AN18" s="5"/>
      <c r="AO18" s="5">
        <f t="shared" si="23"/>
        <v>0</v>
      </c>
      <c r="AP18" s="5">
        <f t="shared" si="24"/>
        <v>100</v>
      </c>
      <c r="AQ18" s="5">
        <v>172</v>
      </c>
      <c r="AR18" s="5">
        <f t="shared" si="25"/>
        <v>172</v>
      </c>
      <c r="AS18" s="5">
        <f t="shared" si="26"/>
        <v>76</v>
      </c>
      <c r="AT18" s="5">
        <f t="shared" si="27"/>
        <v>114</v>
      </c>
      <c r="AU18" s="5">
        <v>84</v>
      </c>
      <c r="AV18" s="5">
        <f t="shared" si="28"/>
        <v>84</v>
      </c>
      <c r="AW18" s="5">
        <f t="shared" si="29"/>
        <v>84</v>
      </c>
      <c r="AX18" s="5">
        <v>70</v>
      </c>
      <c r="AY18" s="5">
        <v>7</v>
      </c>
      <c r="AZ18" s="5">
        <f t="shared" si="30"/>
        <v>70</v>
      </c>
      <c r="BA18" s="5">
        <f t="shared" si="31"/>
        <v>7</v>
      </c>
      <c r="BB18" s="5">
        <v>19</v>
      </c>
      <c r="BC18" s="5"/>
      <c r="BD18" s="5">
        <f t="shared" si="32"/>
        <v>19</v>
      </c>
      <c r="BE18" s="5">
        <f t="shared" si="33"/>
        <v>0</v>
      </c>
      <c r="BF18" s="5"/>
      <c r="BG18" s="5"/>
      <c r="BH18" s="5"/>
      <c r="BI18" s="5"/>
      <c r="BJ18" s="5"/>
      <c r="BK18" s="5">
        <f t="shared" si="34"/>
        <v>0</v>
      </c>
      <c r="BL18" s="5">
        <f t="shared" si="35"/>
        <v>0</v>
      </c>
      <c r="BM18" s="5">
        <f t="shared" si="36"/>
        <v>96</v>
      </c>
      <c r="BN18" s="5">
        <f t="shared" si="37"/>
        <v>96</v>
      </c>
      <c r="BO18" s="5">
        <f t="shared" si="38"/>
        <v>307</v>
      </c>
    </row>
  </sheetData>
  <sortState ref="A2:BO18">
    <sortCondition descending="1" ref="J2:J18"/>
  </sortState>
  <mergeCells count="16">
    <mergeCell ref="AL2:AM2"/>
    <mergeCell ref="AN2:AO2"/>
    <mergeCell ref="AU2:AV2"/>
    <mergeCell ref="A1:P1"/>
    <mergeCell ref="X2:Y2"/>
    <mergeCell ref="Z2:AA2"/>
    <mergeCell ref="AB2:AC2"/>
    <mergeCell ref="AD2:AE2"/>
    <mergeCell ref="AG2:AH2"/>
    <mergeCell ref="AJ2:AK2"/>
    <mergeCell ref="K2:L2"/>
    <mergeCell ref="M2:N2"/>
    <mergeCell ref="O2:P2"/>
    <mergeCell ref="Q2:R2"/>
    <mergeCell ref="S2:T2"/>
    <mergeCell ref="U2:V2"/>
  </mergeCells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ΦΘΙΝΟΥΣΑ ΣΕΙΡΑ</vt:lpstr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Emmanouilidou Ilia</cp:lastModifiedBy>
  <cp:lastPrinted>2022-10-18T10:29:46Z</cp:lastPrinted>
  <dcterms:created xsi:type="dcterms:W3CDTF">2018-03-21T16:26:00Z</dcterms:created>
  <dcterms:modified xsi:type="dcterms:W3CDTF">2023-02-21T12:35:09Z</dcterms:modified>
</cp:coreProperties>
</file>