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40" windowHeight="12240"/>
  </bookViews>
  <sheets>
    <sheet name="ΦΘΙΝΟΥΣΑ ΣΕΙΡΑ" sheetId="5" r:id="rId1"/>
    <sheet name="Φύλλο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5" l="1"/>
  <c r="N8" i="5"/>
  <c r="P8" i="5"/>
  <c r="R8" i="5"/>
  <c r="T8" i="5"/>
  <c r="V8" i="5"/>
  <c r="Y8" i="5"/>
  <c r="AA8" i="5"/>
  <c r="AC8" i="5"/>
  <c r="AE8" i="5"/>
  <c r="AH8" i="5"/>
  <c r="AI8" i="5" s="1"/>
  <c r="AK8" i="5"/>
  <c r="AM8" i="5"/>
  <c r="AO8" i="5"/>
  <c r="AR8" i="5"/>
  <c r="AV8" i="5"/>
  <c r="AW8" i="5" s="1"/>
  <c r="BK8" i="5"/>
  <c r="BL8" i="5"/>
  <c r="BM8" i="5"/>
  <c r="BN8" i="5"/>
  <c r="AS8" i="5" s="1"/>
  <c r="AT8" i="5" s="1"/>
  <c r="AF8" i="5" l="1"/>
  <c r="W8" i="5"/>
  <c r="AP8" i="5"/>
  <c r="D8" i="5"/>
  <c r="BD8" i="5"/>
  <c r="BM14" i="5"/>
  <c r="BL14" i="5"/>
  <c r="BK14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L13" i="5"/>
  <c r="E8" i="5" l="1"/>
  <c r="F8" i="5"/>
  <c r="BE8" i="5"/>
  <c r="AZ8" i="5" s="1"/>
  <c r="W13" i="5"/>
  <c r="AP13" i="5"/>
  <c r="AF13" i="5"/>
  <c r="BN14" i="5"/>
  <c r="BA8" i="5" l="1"/>
  <c r="BO8" i="5" s="1"/>
  <c r="G8" i="5" s="1"/>
  <c r="H8" i="5" s="1"/>
  <c r="I8" i="5" s="1"/>
  <c r="J8" i="5" s="1"/>
  <c r="D13" i="5"/>
  <c r="F13" i="5" s="1"/>
  <c r="E13" i="5" l="1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AP5" i="5" l="1"/>
  <c r="W5" i="5"/>
  <c r="AF5" i="5"/>
  <c r="D5" i="5" l="1"/>
  <c r="E5" i="5" s="1"/>
  <c r="F5" i="5" l="1"/>
  <c r="BM12" i="5"/>
  <c r="BM3" i="5"/>
  <c r="BM6" i="5"/>
  <c r="BM7" i="5"/>
  <c r="BM13" i="5"/>
  <c r="BM5" i="5"/>
  <c r="BM11" i="5"/>
  <c r="BM10" i="5"/>
  <c r="BM9" i="5"/>
  <c r="BM4" i="5"/>
  <c r="BL12" i="5"/>
  <c r="BL3" i="5"/>
  <c r="BL6" i="5"/>
  <c r="BL7" i="5"/>
  <c r="BL13" i="5"/>
  <c r="BL5" i="5"/>
  <c r="BL11" i="5"/>
  <c r="BL10" i="5"/>
  <c r="BL9" i="5"/>
  <c r="BL4" i="5"/>
  <c r="BK12" i="5"/>
  <c r="BK3" i="5"/>
  <c r="BK6" i="5"/>
  <c r="BK7" i="5"/>
  <c r="BK13" i="5"/>
  <c r="BK5" i="5"/>
  <c r="BK11" i="5"/>
  <c r="BK10" i="5"/>
  <c r="BK9" i="5"/>
  <c r="BK4" i="5"/>
  <c r="AV14" i="5"/>
  <c r="AW14" i="5" s="1"/>
  <c r="AV3" i="5"/>
  <c r="AW3" i="5" s="1"/>
  <c r="AV7" i="5"/>
  <c r="AW7" i="5" s="1"/>
  <c r="AV9" i="5"/>
  <c r="AW9" i="5" s="1"/>
  <c r="AV6" i="5"/>
  <c r="AW6" i="5" s="1"/>
  <c r="AV12" i="5"/>
  <c r="AW12" i="5" s="1"/>
  <c r="AV10" i="5"/>
  <c r="AW10" i="5" s="1"/>
  <c r="AV4" i="5"/>
  <c r="AW4" i="5" s="1"/>
  <c r="AV11" i="5"/>
  <c r="AW11" i="5" s="1"/>
  <c r="AR14" i="5"/>
  <c r="AR3" i="5"/>
  <c r="AR7" i="5"/>
  <c r="AR9" i="5"/>
  <c r="AR6" i="5"/>
  <c r="AR12" i="5"/>
  <c r="AR10" i="5"/>
  <c r="AR4" i="5"/>
  <c r="AR11" i="5"/>
  <c r="AO14" i="5"/>
  <c r="AO3" i="5"/>
  <c r="AO7" i="5"/>
  <c r="AO9" i="5"/>
  <c r="AO6" i="5"/>
  <c r="AO12" i="5"/>
  <c r="AO10" i="5"/>
  <c r="AO4" i="5"/>
  <c r="AO11" i="5"/>
  <c r="AM14" i="5"/>
  <c r="AM3" i="5"/>
  <c r="AM7" i="5"/>
  <c r="AM9" i="5"/>
  <c r="AM6" i="5"/>
  <c r="AM12" i="5"/>
  <c r="AM10" i="5"/>
  <c r="AM4" i="5"/>
  <c r="AM11" i="5"/>
  <c r="AK14" i="5"/>
  <c r="AK3" i="5"/>
  <c r="AK7" i="5"/>
  <c r="AK9" i="5"/>
  <c r="AK6" i="5"/>
  <c r="AK12" i="5"/>
  <c r="AK10" i="5"/>
  <c r="AK4" i="5"/>
  <c r="AK11" i="5"/>
  <c r="AH14" i="5"/>
  <c r="AI14" i="5" s="1"/>
  <c r="AH3" i="5"/>
  <c r="AI3" i="5" s="1"/>
  <c r="AH7" i="5"/>
  <c r="AI7" i="5" s="1"/>
  <c r="AH9" i="5"/>
  <c r="AI9" i="5" s="1"/>
  <c r="AH6" i="5"/>
  <c r="AI6" i="5" s="1"/>
  <c r="AH12" i="5"/>
  <c r="AI12" i="5" s="1"/>
  <c r="AH10" i="5"/>
  <c r="AI10" i="5" s="1"/>
  <c r="AH4" i="5"/>
  <c r="AI4" i="5" s="1"/>
  <c r="AH11" i="5"/>
  <c r="AI11" i="5" s="1"/>
  <c r="AE14" i="5"/>
  <c r="AE3" i="5"/>
  <c r="AE7" i="5"/>
  <c r="AE9" i="5"/>
  <c r="AE6" i="5"/>
  <c r="AE12" i="5"/>
  <c r="AE10" i="5"/>
  <c r="AE4" i="5"/>
  <c r="AE11" i="5"/>
  <c r="AC14" i="5"/>
  <c r="AC3" i="5"/>
  <c r="AC7" i="5"/>
  <c r="AC9" i="5"/>
  <c r="AC6" i="5"/>
  <c r="AC12" i="5"/>
  <c r="AC10" i="5"/>
  <c r="AC4" i="5"/>
  <c r="AC11" i="5"/>
  <c r="AA14" i="5"/>
  <c r="AA3" i="5"/>
  <c r="AA7" i="5"/>
  <c r="AA9" i="5"/>
  <c r="AA6" i="5"/>
  <c r="AA12" i="5"/>
  <c r="AA10" i="5"/>
  <c r="AA4" i="5"/>
  <c r="AA11" i="5"/>
  <c r="Y14" i="5"/>
  <c r="Y3" i="5"/>
  <c r="Y7" i="5"/>
  <c r="Y9" i="5"/>
  <c r="Y6" i="5"/>
  <c r="Y12" i="5"/>
  <c r="Y10" i="5"/>
  <c r="Y4" i="5"/>
  <c r="Y11" i="5"/>
  <c r="V14" i="5"/>
  <c r="V3" i="5"/>
  <c r="V7" i="5"/>
  <c r="V9" i="5"/>
  <c r="V6" i="5"/>
  <c r="V12" i="5"/>
  <c r="V10" i="5"/>
  <c r="V4" i="5"/>
  <c r="V11" i="5"/>
  <c r="T14" i="5"/>
  <c r="T3" i="5"/>
  <c r="T7" i="5"/>
  <c r="T9" i="5"/>
  <c r="T6" i="5"/>
  <c r="T12" i="5"/>
  <c r="T10" i="5"/>
  <c r="T4" i="5"/>
  <c r="T11" i="5"/>
  <c r="R14" i="5"/>
  <c r="R3" i="5"/>
  <c r="R7" i="5"/>
  <c r="R9" i="5"/>
  <c r="R6" i="5"/>
  <c r="R12" i="5"/>
  <c r="R10" i="5"/>
  <c r="R4" i="5"/>
  <c r="R11" i="5"/>
  <c r="P14" i="5"/>
  <c r="P3" i="5"/>
  <c r="P7" i="5"/>
  <c r="P9" i="5"/>
  <c r="P6" i="5"/>
  <c r="P12" i="5"/>
  <c r="P10" i="5"/>
  <c r="P4" i="5"/>
  <c r="P11" i="5"/>
  <c r="N14" i="5"/>
  <c r="N3" i="5"/>
  <c r="N7" i="5"/>
  <c r="N9" i="5"/>
  <c r="N6" i="5"/>
  <c r="N12" i="5"/>
  <c r="N10" i="5"/>
  <c r="N4" i="5"/>
  <c r="N11" i="5"/>
  <c r="L14" i="5"/>
  <c r="L3" i="5"/>
  <c r="L7" i="5"/>
  <c r="L9" i="5"/>
  <c r="L6" i="5"/>
  <c r="L12" i="5"/>
  <c r="L10" i="5"/>
  <c r="L4" i="5"/>
  <c r="L11" i="5"/>
  <c r="BD5" i="5" l="1"/>
  <c r="BE5" i="5"/>
  <c r="BE13" i="5"/>
  <c r="BD13" i="5"/>
  <c r="AF14" i="5"/>
  <c r="BE10" i="5"/>
  <c r="BD10" i="5"/>
  <c r="W6" i="5"/>
  <c r="AF7" i="5"/>
  <c r="AF4" i="5"/>
  <c r="AF9" i="5"/>
  <c r="AF3" i="5"/>
  <c r="AP10" i="5"/>
  <c r="AP6" i="5"/>
  <c r="BE11" i="5"/>
  <c r="BE12" i="5"/>
  <c r="AF6" i="5"/>
  <c r="AP11" i="5"/>
  <c r="AP12" i="5"/>
  <c r="BN9" i="5"/>
  <c r="BN13" i="5"/>
  <c r="AP4" i="5"/>
  <c r="AP9" i="5"/>
  <c r="AP7" i="5"/>
  <c r="AP3" i="5"/>
  <c r="AP14" i="5"/>
  <c r="BN10" i="5"/>
  <c r="BE7" i="5"/>
  <c r="BE14" i="5"/>
  <c r="BN4" i="5"/>
  <c r="AS4" i="5" s="1"/>
  <c r="AT4" i="5" s="1"/>
  <c r="BN11" i="5"/>
  <c r="BN7" i="5"/>
  <c r="BN6" i="5"/>
  <c r="BN3" i="5"/>
  <c r="AS3" i="5" s="1"/>
  <c r="AT3" i="5" s="1"/>
  <c r="BN12" i="5"/>
  <c r="AS14" i="5" s="1"/>
  <c r="AT14" i="5" s="1"/>
  <c r="BD6" i="5"/>
  <c r="BN5" i="5"/>
  <c r="BE6" i="5"/>
  <c r="BD4" i="5"/>
  <c r="BE4" i="5" s="1"/>
  <c r="BD9" i="5"/>
  <c r="BE9" i="5" s="1"/>
  <c r="BD7" i="5"/>
  <c r="BD3" i="5"/>
  <c r="BE3" i="5" s="1"/>
  <c r="BD14" i="5"/>
  <c r="BD11" i="5"/>
  <c r="BD12" i="5"/>
  <c r="W10" i="5"/>
  <c r="AF11" i="5"/>
  <c r="AF12" i="5"/>
  <c r="AF10" i="5"/>
  <c r="W11" i="5"/>
  <c r="W12" i="5"/>
  <c r="W4" i="5"/>
  <c r="W9" i="5"/>
  <c r="W7" i="5"/>
  <c r="W3" i="5"/>
  <c r="W14" i="5"/>
  <c r="AZ5" i="5" l="1"/>
  <c r="BA5" i="5" s="1"/>
  <c r="AS11" i="5"/>
  <c r="AT11" i="5" s="1"/>
  <c r="AS9" i="5"/>
  <c r="AT9" i="5" s="1"/>
  <c r="AZ13" i="5"/>
  <c r="BA13" i="5" s="1"/>
  <c r="AS7" i="5"/>
  <c r="AT7" i="5" s="1"/>
  <c r="AS10" i="5"/>
  <c r="AT10" i="5" s="1"/>
  <c r="AS6" i="5"/>
  <c r="AT6" i="5" s="1"/>
  <c r="AS5" i="5"/>
  <c r="AT5" i="5" s="1"/>
  <c r="AS12" i="5"/>
  <c r="AT12" i="5" s="1"/>
  <c r="AS13" i="5"/>
  <c r="AT13" i="5" s="1"/>
  <c r="AZ10" i="5"/>
  <c r="BA10" i="5" s="1"/>
  <c r="AZ11" i="5"/>
  <c r="BA11" i="5" s="1"/>
  <c r="D6" i="5"/>
  <c r="F6" i="5" s="1"/>
  <c r="D14" i="5"/>
  <c r="E14" i="5" s="1"/>
  <c r="D3" i="5"/>
  <c r="E3" i="5" s="1"/>
  <c r="D4" i="5"/>
  <c r="E4" i="5" s="1"/>
  <c r="AZ9" i="5"/>
  <c r="BA9" i="5" s="1"/>
  <c r="D7" i="5"/>
  <c r="F7" i="5" s="1"/>
  <c r="AZ12" i="5"/>
  <c r="BA12" i="5" s="1"/>
  <c r="AZ14" i="5"/>
  <c r="BA14" i="5" s="1"/>
  <c r="BO12" i="5" s="1"/>
  <c r="AZ7" i="5"/>
  <c r="D9" i="5"/>
  <c r="E9" i="5" s="1"/>
  <c r="D12" i="5"/>
  <c r="E12" i="5" s="1"/>
  <c r="AZ3" i="5"/>
  <c r="BA3" i="5" s="1"/>
  <c r="AZ4" i="5"/>
  <c r="BA4" i="5" s="1"/>
  <c r="D10" i="5"/>
  <c r="F10" i="5" s="1"/>
  <c r="AZ6" i="5"/>
  <c r="BA6" i="5" s="1"/>
  <c r="D11" i="5"/>
  <c r="F11" i="5" s="1"/>
  <c r="BO11" i="5" l="1"/>
  <c r="BO13" i="5"/>
  <c r="G11" i="5"/>
  <c r="H11" i="5" s="1"/>
  <c r="I11" i="5" s="1"/>
  <c r="J11" i="5" s="1"/>
  <c r="BO14" i="5"/>
  <c r="BO9" i="5"/>
  <c r="E6" i="5"/>
  <c r="F3" i="5"/>
  <c r="F4" i="5"/>
  <c r="F9" i="5"/>
  <c r="E7" i="5"/>
  <c r="F14" i="5"/>
  <c r="F12" i="5"/>
  <c r="BO10" i="5"/>
  <c r="G12" i="5" s="1"/>
  <c r="H12" i="5" s="1"/>
  <c r="I12" i="5" s="1"/>
  <c r="BA7" i="5"/>
  <c r="BO6" i="5" s="1"/>
  <c r="BO5" i="5"/>
  <c r="G5" i="5" s="1"/>
  <c r="H5" i="5" s="1"/>
  <c r="I5" i="5" s="1"/>
  <c r="J5" i="5" s="1"/>
  <c r="BO4" i="5"/>
  <c r="G4" i="5" s="1"/>
  <c r="H4" i="5" s="1"/>
  <c r="I4" i="5" s="1"/>
  <c r="E10" i="5"/>
  <c r="BO3" i="5"/>
  <c r="G3" i="5" s="1"/>
  <c r="H3" i="5" s="1"/>
  <c r="I3" i="5" s="1"/>
  <c r="E11" i="5"/>
  <c r="G13" i="5" l="1"/>
  <c r="H13" i="5" s="1"/>
  <c r="I13" i="5" s="1"/>
  <c r="J13" i="5" s="1"/>
  <c r="G10" i="5"/>
  <c r="H10" i="5" s="1"/>
  <c r="I10" i="5" s="1"/>
  <c r="J10" i="5" s="1"/>
  <c r="G6" i="5"/>
  <c r="H6" i="5" s="1"/>
  <c r="I6" i="5" s="1"/>
  <c r="J6" i="5" s="1"/>
  <c r="BO7" i="5"/>
  <c r="G9" i="5" s="1"/>
  <c r="H9" i="5" s="1"/>
  <c r="I9" i="5" s="1"/>
  <c r="J9" i="5" s="1"/>
  <c r="G14" i="5"/>
  <c r="H14" i="5" s="1"/>
  <c r="I14" i="5" s="1"/>
  <c r="J14" i="5" s="1"/>
  <c r="J3" i="5"/>
  <c r="J4" i="5"/>
  <c r="J12" i="5"/>
  <c r="G7" i="5" l="1"/>
  <c r="H7" i="5" s="1"/>
  <c r="I7" i="5" s="1"/>
  <c r="J7" i="5" s="1"/>
</calcChain>
</file>

<file path=xl/sharedStrings.xml><?xml version="1.0" encoding="utf-8"?>
<sst xmlns="http://schemas.openxmlformats.org/spreadsheetml/2006/main" count="77" uniqueCount="77">
  <si>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</si>
  <si>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</si>
  <si>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</si>
  <si>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</si>
  <si>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</si>
  <si>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</si>
  <si>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</si>
  <si>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</si>
  <si>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</si>
  <si>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</si>
  <si>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</si>
  <si>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</si>
  <si>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</si>
  <si>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</si>
  <si>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</si>
  <si>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</si>
  <si>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</si>
  <si>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</si>
  <si>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</si>
  <si>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</si>
  <si>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</si>
  <si>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</si>
  <si>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</si>
  <si>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</si>
  <si>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</si>
  <si>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</si>
  <si>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</si>
  <si>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</si>
  <si>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</si>
  <si>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</si>
  <si>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</si>
  <si>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</si>
  <si>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</si>
  <si>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</si>
  <si>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</si>
  <si>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</si>
  <si>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</si>
  <si>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</si>
  <si>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</si>
  <si>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</si>
  <si>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</si>
  <si>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</si>
  <si>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</si>
  <si>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</si>
  <si>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</si>
  <si>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</si>
  <si>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</si>
  <si>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</si>
  <si>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 ΜΗΝΕΣ ΜΕ ΑΝΑΠΛΗΡΩΣΗ ΣΕ ΤΜΗΜΑ</t>
  </si>
  <si>
    <t>ΜΟΡΙΟΔΟΤΟΥΜΕΝΟΙ ΜΗΝΕΣ ΜΕ ΚΡΙΣΗ ΣΕ Δ/ΝΣΗ</t>
  </si>
  <si>
    <t>ΜΟΡΙΟΔΟΤΟΥΜΕΝΟΙ ΜΗΝΕΣ ΜΕ ΑΝΑΠΛ ΣΕ Δ/ΝΣΗ</t>
  </si>
  <si>
    <t xml:space="preserve">ΔΗΜΗΤΡΟΠΟΥΛΟΥ </t>
  </si>
  <si>
    <t>ΧΡΙΣΤΙΝΑ</t>
  </si>
  <si>
    <t>ΔΗΜΟΣΘΕΝΗΣ</t>
  </si>
  <si>
    <t>ΠΑΣΧΑΛΗ</t>
  </si>
  <si>
    <t>ΠΑΝΑΓΟΥΛΑ</t>
  </si>
  <si>
    <t>ΒΟΙΒΟΝΤΑΣ</t>
  </si>
  <si>
    <t>ΓΕΩΡΓΙΟΣ</t>
  </si>
  <si>
    <t>ΚΟΛΟΦΩΤΙΑ</t>
  </si>
  <si>
    <t>ΕΛΕΝΗ</t>
  </si>
  <si>
    <t>ΛΟΓΟΘΕΤΗΣ</t>
  </si>
  <si>
    <t>ΑΘΑΝΑΣΙΟΥ</t>
  </si>
  <si>
    <t>ΠΙΠΕΡΑΚΗ</t>
  </si>
  <si>
    <t>ΑΝΔΡΟΜΑΧΗ</t>
  </si>
  <si>
    <t>ΒΑΡΔΑΚΩΣΤΑΣ</t>
  </si>
  <si>
    <t>ΒΑΓΓΕΛΗΣ</t>
  </si>
  <si>
    <t>ΠΑΠΑΚΩΣΤΟΠΟΥΛΟΥ</t>
  </si>
  <si>
    <t>ΒΑΣΙΛΙΚΗ</t>
  </si>
  <si>
    <t>ΛΑΜΠΡΙΝΟΣ</t>
  </si>
  <si>
    <t>ΠΑΝΑΓΙΩΤΗΣ</t>
  </si>
  <si>
    <t>ΠΑΝΤΑΖΗΣ</t>
  </si>
  <si>
    <t>ΑΘΑΝΑΣΙΟΣ</t>
  </si>
  <si>
    <t>ΥΠΟΛΟΓΙΣΜΟΣ ΧΡΟΝΟΣ ΥΠΗΡΕΣΙΑΣ (ΜΗΝΕΣ) ΜΕ ΑΦΑΙΡΕΣΗ ΘΗΤΕΙΩΝ</t>
  </si>
  <si>
    <t>ΙΑΚΩΒΙΔΗΣ</t>
  </si>
  <si>
    <t>ΙΩΑΝΝΗΣ</t>
  </si>
  <si>
    <t>ΣΩΤΗΡΙΟΣ</t>
  </si>
  <si>
    <t>Οριστικός πίνακας κατάταξης υποψηφίων 
της Γενικής Διεύθυνσης  Αναπτυξιακών Νόμων και Άμεσων Ξένων Επενδύσεων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</si>
</sst>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"/>
  <sheetViews>
    <sheetView tabSelected="1" topLeftCell="K1" workbookViewId="0">
      <selection activeCell="O2" sqref="O2:P2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1" max="11" width="8.85546875" customWidth="1"/>
    <col min="12" max="12" width="8.5703125" customWidth="1"/>
    <col min="13" max="14" width="10.28515625" customWidth="1"/>
    <col min="15" max="15" width="8.140625" customWidth="1"/>
    <col min="16" max="16" width="8.42578125" customWidth="1"/>
    <col min="17" max="17" width="8" customWidth="1"/>
    <col min="18" max="18" width="7" customWidth="1"/>
    <col min="19" max="19" width="9.42578125" customWidth="1"/>
    <col min="20" max="20" width="7.28515625" customWidth="1"/>
    <col min="21" max="21" width="7.7109375" customWidth="1"/>
    <col min="22" max="22" width="9.28515625" customWidth="1"/>
    <col min="23" max="23" width="8.7109375" customWidth="1"/>
    <col min="24" max="24" width="10.85546875" customWidth="1"/>
    <col min="25" max="25" width="8.5703125" customWidth="1"/>
    <col min="26" max="26" width="9.28515625" customWidth="1"/>
    <col min="27" max="27" width="6.85546875" customWidth="1"/>
    <col min="28" max="28" width="9.28515625" customWidth="1"/>
    <col min="29" max="29" width="6.42578125" customWidth="1"/>
    <col min="30" max="30" width="9.28515625" customWidth="1"/>
    <col min="31" max="31" width="7.5703125" customWidth="1"/>
    <col min="32" max="32" width="12.85546875" customWidth="1"/>
    <col min="33" max="33" width="9.42578125" customWidth="1"/>
    <col min="34" max="34" width="8.7109375" customWidth="1"/>
    <col min="35" max="35" width="14.28515625" customWidth="1"/>
    <col min="36" max="36" width="10.28515625" customWidth="1"/>
    <col min="37" max="37" width="8.85546875" customWidth="1"/>
    <col min="38" max="38" width="11.28515625" customWidth="1"/>
    <col min="39" max="39" width="9" customWidth="1"/>
    <col min="40" max="41" width="8.42578125" customWidth="1"/>
    <col min="42" max="42" width="12.28515625" customWidth="1"/>
    <col min="43" max="43" width="13" customWidth="1"/>
    <col min="44" max="44" width="11.42578125" customWidth="1"/>
    <col min="45" max="45" width="20.7109375" customWidth="1"/>
    <col min="46" max="46" width="13.42578125" customWidth="1"/>
    <col min="47" max="47" width="10.85546875" customWidth="1"/>
    <col min="48" max="48" width="8.42578125" customWidth="1"/>
    <col min="49" max="49" width="14.85546875" customWidth="1"/>
    <col min="50" max="50" width="12.28515625" customWidth="1"/>
    <col min="51" max="51" width="15.28515625" customWidth="1"/>
    <col min="52" max="52" width="16.42578125" bestFit="1" customWidth="1"/>
    <col min="53" max="53" width="17.85546875" customWidth="1"/>
    <col min="54" max="54" width="14.85546875" customWidth="1"/>
    <col min="55" max="55" width="13.85546875" bestFit="1" customWidth="1"/>
    <col min="56" max="56" width="19.140625" customWidth="1"/>
    <col min="57" max="57" width="20.28515625" customWidth="1"/>
    <col min="58" max="58" width="15.42578125" bestFit="1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6.15" customHeight="1" x14ac:dyDescent="0.3">
      <c r="A1" s="12" t="s">
        <v>76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4"/>
    </row>
    <row r="2" spans="1:67" s="2" customFormat="1" ht="66.599999999999994" customHeight="1" x14ac:dyDescent="0.25">
      <c r="A2" s="8" t="s">
        <v>0</v>
      </c>
      <c r="B2" s="8" t="s">
        <v>10</v>
      </c>
      <c r="C2" s="8" t="s">
        <v>11</v>
      </c>
      <c r="D2" s="9" t="s">
        <v>1</v>
      </c>
      <c r="E2" s="8" t="s">
        <v>46</v>
      </c>
      <c r="F2" s="8" t="s">
        <v>43</v>
      </c>
      <c r="G2" s="8" t="s">
        <v>44</v>
      </c>
      <c r="H2" s="8" t="s">
        <v>47</v>
      </c>
      <c r="I2" s="8" t="s">
        <v>42</v>
      </c>
      <c r="J2" s="8" t="s">
        <v>45</v>
      </c>
      <c r="K2" s="10" t="s">
        <v>2</v>
      </c>
      <c r="L2" s="11"/>
      <c r="M2" s="10" t="s">
        <v>3</v>
      </c>
      <c r="N2" s="11"/>
      <c r="O2" s="10" t="s">
        <v>5</v>
      </c>
      <c r="P2" s="11"/>
      <c r="Q2" s="10" t="s">
        <v>14</v>
      </c>
      <c r="R2" s="11"/>
      <c r="S2" s="10" t="s">
        <v>12</v>
      </c>
      <c r="T2" s="11"/>
      <c r="U2" s="10" t="s">
        <v>13</v>
      </c>
      <c r="V2" s="11"/>
      <c r="W2" s="8" t="s">
        <v>36</v>
      </c>
      <c r="X2" s="10" t="s">
        <v>37</v>
      </c>
      <c r="Y2" s="11"/>
      <c r="Z2" s="10" t="s">
        <v>4</v>
      </c>
      <c r="AA2" s="11"/>
      <c r="AB2" s="10" t="s">
        <v>15</v>
      </c>
      <c r="AC2" s="11"/>
      <c r="AD2" s="10" t="s">
        <v>16</v>
      </c>
      <c r="AE2" s="11"/>
      <c r="AF2" s="8" t="s">
        <v>38</v>
      </c>
      <c r="AG2" s="10" t="s">
        <v>8</v>
      </c>
      <c r="AH2" s="11"/>
      <c r="AI2" s="8" t="s">
        <v>39</v>
      </c>
      <c r="AJ2" s="10" t="s">
        <v>6</v>
      </c>
      <c r="AK2" s="11"/>
      <c r="AL2" s="10" t="s">
        <v>40</v>
      </c>
      <c r="AM2" s="11"/>
      <c r="AN2" s="10" t="s">
        <v>7</v>
      </c>
      <c r="AO2" s="11"/>
      <c r="AP2" s="8" t="s">
        <v>41</v>
      </c>
      <c r="AQ2" s="8" t="s">
        <v>17</v>
      </c>
      <c r="AR2" s="8" t="s">
        <v>29</v>
      </c>
      <c r="AS2" s="8" t="s">
        <v>72</v>
      </c>
      <c r="AT2" s="8" t="s">
        <v>28</v>
      </c>
      <c r="AU2" s="10" t="s">
        <v>18</v>
      </c>
      <c r="AV2" s="11"/>
      <c r="AW2" s="8" t="s">
        <v>9</v>
      </c>
      <c r="AX2" s="8" t="s">
        <v>19</v>
      </c>
      <c r="AY2" s="8" t="s">
        <v>20</v>
      </c>
      <c r="AZ2" s="8" t="s">
        <v>33</v>
      </c>
      <c r="BA2" s="8" t="s">
        <v>48</v>
      </c>
      <c r="BB2" s="8" t="s">
        <v>21</v>
      </c>
      <c r="BC2" s="8" t="s">
        <v>22</v>
      </c>
      <c r="BD2" s="8" t="s">
        <v>49</v>
      </c>
      <c r="BE2" s="8" t="s">
        <v>50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34</v>
      </c>
      <c r="BL2" s="8" t="s">
        <v>35</v>
      </c>
      <c r="BM2" s="8" t="s">
        <v>30</v>
      </c>
      <c r="BN2" s="8" t="s">
        <v>31</v>
      </c>
      <c r="BO2" s="8" t="s">
        <v>32</v>
      </c>
    </row>
    <row r="3" spans="1:67" s="1" customFormat="1" ht="15.75" x14ac:dyDescent="0.25">
      <c r="A3" s="4">
        <v>1</v>
      </c>
      <c r="B3" s="6" t="s">
        <v>54</v>
      </c>
      <c r="C3" s="6" t="s">
        <v>55</v>
      </c>
      <c r="D3" s="4">
        <f t="shared" ref="D3:D14" si="0">IF((L3+N3+W3+Y3+AF3+AI3+AP3)&gt;1000,1000,L3+N3+W3+Y3+AF3+AI3+AP3)</f>
        <v>705</v>
      </c>
      <c r="E3" s="4">
        <f t="shared" ref="E3:E14" si="1">IF(D3&gt;1000,1000,D3)</f>
        <v>705</v>
      </c>
      <c r="F3" s="3">
        <f t="shared" ref="F3:F14" si="2">D3*33%</f>
        <v>232.65</v>
      </c>
      <c r="G3" s="3">
        <f t="shared" ref="G3:G14" si="3">AT3+AV3+BO3</f>
        <v>912</v>
      </c>
      <c r="H3" s="3">
        <f t="shared" ref="H3:H14" si="4">IF(G3&gt;1000,1000,G3)</f>
        <v>912</v>
      </c>
      <c r="I3" s="3">
        <f t="shared" ref="I3:I14" si="5">H3*33%</f>
        <v>300.96000000000004</v>
      </c>
      <c r="J3" s="7">
        <f t="shared" ref="J3:J14" si="6">F3+I3</f>
        <v>533.61</v>
      </c>
      <c r="K3" s="5">
        <v>1</v>
      </c>
      <c r="L3" s="5">
        <f t="shared" ref="L3:L14" si="7">K3*100</f>
        <v>100</v>
      </c>
      <c r="M3" s="5"/>
      <c r="N3" s="5">
        <f t="shared" ref="N3:N8" si="8">M3*30</f>
        <v>0</v>
      </c>
      <c r="O3" s="5">
        <v>1</v>
      </c>
      <c r="P3" s="5">
        <f t="shared" ref="P3:P14" si="9">O3*200</f>
        <v>200</v>
      </c>
      <c r="Q3" s="5">
        <v>1</v>
      </c>
      <c r="R3" s="5">
        <f t="shared" ref="R3:R14" si="10">Q3*70</f>
        <v>70</v>
      </c>
      <c r="S3" s="5">
        <v>1</v>
      </c>
      <c r="T3" s="5">
        <f t="shared" ref="T3:T14" si="11">S3*150</f>
        <v>150</v>
      </c>
      <c r="U3" s="5"/>
      <c r="V3" s="5">
        <f t="shared" ref="V3:V14" si="12">IF(U3&gt;0,50,U3)</f>
        <v>0</v>
      </c>
      <c r="W3" s="5">
        <f t="shared" ref="W3:W14" si="13">IF((P3+R3+T3+V3)&gt;250,250,P3+R3+T3+V3)</f>
        <v>250</v>
      </c>
      <c r="X3" s="5">
        <v>1</v>
      </c>
      <c r="Y3" s="5">
        <f t="shared" ref="Y3:Y14" si="14">X3*275</f>
        <v>275</v>
      </c>
      <c r="Z3" s="5"/>
      <c r="AA3" s="5">
        <f t="shared" ref="AA3:AA14" si="15">Z3*350</f>
        <v>0</v>
      </c>
      <c r="AB3" s="5"/>
      <c r="AC3" s="5">
        <f t="shared" ref="AC3:AC14" si="16">AB3*100</f>
        <v>0</v>
      </c>
      <c r="AD3" s="5"/>
      <c r="AE3" s="5">
        <f t="shared" ref="AE3:AE14" si="17">IF(AD3&gt;0,70,AD3)</f>
        <v>0</v>
      </c>
      <c r="AF3" s="5">
        <f t="shared" ref="AF3:AF14" si="18">IF((AA3+AC3+AE3)&gt;420,420,AA3+AC3+AE3)</f>
        <v>0</v>
      </c>
      <c r="AG3" s="5">
        <v>4</v>
      </c>
      <c r="AH3" s="5">
        <f t="shared" ref="AH3:AH14" si="19">AG3*5</f>
        <v>20</v>
      </c>
      <c r="AI3" s="5">
        <f t="shared" ref="AI3:AI14" si="20">IF(AH3&gt;20,20,AH3)</f>
        <v>20</v>
      </c>
      <c r="AJ3" s="5">
        <v>1</v>
      </c>
      <c r="AK3" s="5">
        <f t="shared" ref="AK3:AK14" si="21">AJ3*50</f>
        <v>50</v>
      </c>
      <c r="AL3" s="5"/>
      <c r="AM3" s="5">
        <f t="shared" ref="AM3:AM14" si="22">AL3*30</f>
        <v>0</v>
      </c>
      <c r="AN3" s="5">
        <v>1</v>
      </c>
      <c r="AO3" s="5">
        <f t="shared" ref="AO3:AO14" si="23">AN3*10</f>
        <v>10</v>
      </c>
      <c r="AP3" s="5">
        <f t="shared" ref="AP3:AP14" si="24">IF((AK3+AM3+AO3)&gt;100,100,AK3+AM3+AO3)</f>
        <v>60</v>
      </c>
      <c r="AQ3" s="5">
        <v>301</v>
      </c>
      <c r="AR3" s="5">
        <f t="shared" ref="AR3:AR14" si="25">IF(AQ3&gt;396,396,AQ3)</f>
        <v>301</v>
      </c>
      <c r="AS3" s="5">
        <f t="shared" ref="AS3:AS14" si="26">AR3-BN3</f>
        <v>181</v>
      </c>
      <c r="AT3" s="5">
        <f t="shared" ref="AT3:AT14" si="27">AS3*1.5</f>
        <v>271.5</v>
      </c>
      <c r="AU3" s="5">
        <v>84</v>
      </c>
      <c r="AV3" s="5">
        <f t="shared" ref="AV3:AV14" si="28">AU3*1</f>
        <v>84</v>
      </c>
      <c r="AW3" s="5">
        <f t="shared" ref="AW3:AW14" si="29">IF(AV3&gt;84,84,AV3)</f>
        <v>84</v>
      </c>
      <c r="AX3" s="5">
        <v>101</v>
      </c>
      <c r="AY3" s="5">
        <v>10</v>
      </c>
      <c r="AZ3" s="5">
        <f t="shared" ref="AZ3:AZ14" si="30">IF(BK3+BL3+BD3+BE3+AX3&lt;120,AX3,120-BK3-BL3-BD3-BE3)</f>
        <v>0</v>
      </c>
      <c r="BA3" s="5">
        <f t="shared" ref="BA3:BA14" si="31">IF(BK3+BL3+BD3+BE3+AZ3+AY3&lt;120,AY3,120-BK3-BL3-BD3-BE3-AZ3)</f>
        <v>0</v>
      </c>
      <c r="BB3" s="5">
        <v>92</v>
      </c>
      <c r="BC3" s="5"/>
      <c r="BD3" s="5">
        <f t="shared" ref="BD3:BD14" si="32">IF(BK3+BL3+BB3&lt;120,BB3,120-BK3-BL3)</f>
        <v>69</v>
      </c>
      <c r="BE3" s="5">
        <f t="shared" ref="BE3:BE14" si="33">IF(BK3+BL3+BB3+BC3&lt;120,BC3,120-BK3-BL3-BD3)</f>
        <v>0</v>
      </c>
      <c r="BF3" s="5">
        <v>51</v>
      </c>
      <c r="BG3" s="5"/>
      <c r="BH3" s="5"/>
      <c r="BI3" s="5"/>
      <c r="BJ3" s="5"/>
      <c r="BK3" s="5">
        <f t="shared" ref="BK3:BK14" si="34">IF(BF3&lt;120,BF3,120)</f>
        <v>51</v>
      </c>
      <c r="BL3" s="5">
        <f t="shared" ref="BL3:BL14" si="35">IF(BF3+BG3&lt;120,BG3,120-BF3-BG3)</f>
        <v>0</v>
      </c>
      <c r="BM3" s="5">
        <f t="shared" ref="BM3:BM14" si="36">AX3+AY3+BB3+BC3+BF3+BG3</f>
        <v>254</v>
      </c>
      <c r="BN3" s="5">
        <f t="shared" ref="BN3:BN14" si="37">IF(BM3&gt;120,120,BM3)</f>
        <v>120</v>
      </c>
      <c r="BO3" s="5">
        <f t="shared" ref="BO3:BO14" si="38">IF(AY3+BC3+BG3&lt;BM3/2,(BK3+BL3)*5.5+(BD3+BE3)*4+(AZ3+BA3)*3,BK3*5.5+BL3*5.5*0.85+BD3*4+BE3*4*0.85+AZ3*3+BA3*3*0.85)</f>
        <v>556.5</v>
      </c>
    </row>
    <row r="4" spans="1:67" s="1" customFormat="1" ht="15.75" x14ac:dyDescent="0.25">
      <c r="A4" s="4">
        <v>2</v>
      </c>
      <c r="B4" s="6" t="s">
        <v>68</v>
      </c>
      <c r="C4" s="6" t="s">
        <v>69</v>
      </c>
      <c r="D4" s="4">
        <f t="shared" si="0"/>
        <v>615</v>
      </c>
      <c r="E4" s="4">
        <f t="shared" si="1"/>
        <v>615</v>
      </c>
      <c r="F4" s="3">
        <f t="shared" si="2"/>
        <v>202.95000000000002</v>
      </c>
      <c r="G4" s="3">
        <f t="shared" si="3"/>
        <v>1003.5</v>
      </c>
      <c r="H4" s="3">
        <f t="shared" si="4"/>
        <v>1000</v>
      </c>
      <c r="I4" s="3">
        <f t="shared" si="5"/>
        <v>330</v>
      </c>
      <c r="J4" s="7">
        <f t="shared" si="6"/>
        <v>532.95000000000005</v>
      </c>
      <c r="K4" s="5">
        <v>1</v>
      </c>
      <c r="L4" s="5">
        <f t="shared" si="7"/>
        <v>100</v>
      </c>
      <c r="M4" s="5"/>
      <c r="N4" s="5">
        <f t="shared" si="8"/>
        <v>0</v>
      </c>
      <c r="O4" s="5">
        <v>1</v>
      </c>
      <c r="P4" s="5">
        <f t="shared" si="9"/>
        <v>200</v>
      </c>
      <c r="Q4" s="5"/>
      <c r="R4" s="5">
        <f t="shared" si="10"/>
        <v>0</v>
      </c>
      <c r="S4" s="5"/>
      <c r="T4" s="5">
        <f t="shared" si="11"/>
        <v>0</v>
      </c>
      <c r="U4" s="5"/>
      <c r="V4" s="5">
        <f t="shared" si="12"/>
        <v>0</v>
      </c>
      <c r="W4" s="5">
        <f t="shared" si="13"/>
        <v>200</v>
      </c>
      <c r="X4" s="5">
        <v>1</v>
      </c>
      <c r="Y4" s="5">
        <f t="shared" si="14"/>
        <v>275</v>
      </c>
      <c r="Z4" s="5"/>
      <c r="AA4" s="5">
        <f t="shared" si="15"/>
        <v>0</v>
      </c>
      <c r="AB4" s="5"/>
      <c r="AC4" s="5">
        <f t="shared" si="16"/>
        <v>0</v>
      </c>
      <c r="AD4" s="5"/>
      <c r="AE4" s="5">
        <f t="shared" si="17"/>
        <v>0</v>
      </c>
      <c r="AF4" s="5">
        <f t="shared" si="18"/>
        <v>0</v>
      </c>
      <c r="AG4" s="5">
        <v>2</v>
      </c>
      <c r="AH4" s="5">
        <f t="shared" si="19"/>
        <v>10</v>
      </c>
      <c r="AI4" s="5">
        <f t="shared" si="20"/>
        <v>10</v>
      </c>
      <c r="AJ4" s="5"/>
      <c r="AK4" s="5">
        <f t="shared" si="21"/>
        <v>0</v>
      </c>
      <c r="AL4" s="5">
        <v>1</v>
      </c>
      <c r="AM4" s="5">
        <f t="shared" si="22"/>
        <v>30</v>
      </c>
      <c r="AN4" s="5"/>
      <c r="AO4" s="5">
        <f t="shared" si="23"/>
        <v>0</v>
      </c>
      <c r="AP4" s="5">
        <f t="shared" si="24"/>
        <v>30</v>
      </c>
      <c r="AQ4" s="5">
        <v>374</v>
      </c>
      <c r="AR4" s="5">
        <f t="shared" si="25"/>
        <v>374</v>
      </c>
      <c r="AS4" s="5">
        <f t="shared" si="26"/>
        <v>254</v>
      </c>
      <c r="AT4" s="5">
        <f t="shared" si="27"/>
        <v>381</v>
      </c>
      <c r="AU4" s="5"/>
      <c r="AV4" s="5">
        <f t="shared" si="28"/>
        <v>0</v>
      </c>
      <c r="AW4" s="5">
        <f t="shared" si="29"/>
        <v>0</v>
      </c>
      <c r="AX4" s="5">
        <v>115</v>
      </c>
      <c r="AY4" s="5"/>
      <c r="AZ4" s="5">
        <f t="shared" si="30"/>
        <v>0</v>
      </c>
      <c r="BA4" s="5">
        <f t="shared" si="31"/>
        <v>0</v>
      </c>
      <c r="BB4" s="5">
        <v>36</v>
      </c>
      <c r="BC4" s="5"/>
      <c r="BD4" s="5">
        <f t="shared" si="32"/>
        <v>25</v>
      </c>
      <c r="BE4" s="5">
        <f t="shared" si="33"/>
        <v>0</v>
      </c>
      <c r="BF4" s="5">
        <v>95</v>
      </c>
      <c r="BG4" s="5"/>
      <c r="BH4" s="5"/>
      <c r="BI4" s="5"/>
      <c r="BJ4" s="5"/>
      <c r="BK4" s="5">
        <f t="shared" si="34"/>
        <v>95</v>
      </c>
      <c r="BL4" s="5">
        <f t="shared" si="35"/>
        <v>0</v>
      </c>
      <c r="BM4" s="5">
        <f t="shared" si="36"/>
        <v>246</v>
      </c>
      <c r="BN4" s="5">
        <f t="shared" si="37"/>
        <v>120</v>
      </c>
      <c r="BO4" s="5">
        <f t="shared" si="38"/>
        <v>622.5</v>
      </c>
    </row>
    <row r="5" spans="1:67" s="1" customFormat="1" ht="15.75" x14ac:dyDescent="0.25">
      <c r="A5" s="4">
        <v>3</v>
      </c>
      <c r="B5" s="6" t="s">
        <v>56</v>
      </c>
      <c r="C5" s="6" t="s">
        <v>53</v>
      </c>
      <c r="D5" s="4">
        <f t="shared" si="0"/>
        <v>770</v>
      </c>
      <c r="E5" s="4">
        <f t="shared" si="1"/>
        <v>770</v>
      </c>
      <c r="F5" s="3">
        <f t="shared" si="2"/>
        <v>254.10000000000002</v>
      </c>
      <c r="G5" s="3">
        <f t="shared" si="3"/>
        <v>752</v>
      </c>
      <c r="H5" s="3">
        <f t="shared" si="4"/>
        <v>752</v>
      </c>
      <c r="I5" s="3">
        <f t="shared" si="5"/>
        <v>248.16000000000003</v>
      </c>
      <c r="J5" s="7">
        <f t="shared" si="6"/>
        <v>502.26000000000005</v>
      </c>
      <c r="K5" s="5">
        <v>1</v>
      </c>
      <c r="L5" s="5">
        <f t="shared" si="7"/>
        <v>100</v>
      </c>
      <c r="M5" s="5"/>
      <c r="N5" s="5">
        <f t="shared" si="8"/>
        <v>0</v>
      </c>
      <c r="O5" s="5">
        <v>1</v>
      </c>
      <c r="P5" s="5">
        <f t="shared" si="9"/>
        <v>200</v>
      </c>
      <c r="Q5" s="5"/>
      <c r="R5" s="5">
        <f t="shared" si="10"/>
        <v>0</v>
      </c>
      <c r="S5" s="5">
        <v>1</v>
      </c>
      <c r="T5" s="5">
        <f t="shared" si="11"/>
        <v>150</v>
      </c>
      <c r="U5" s="5"/>
      <c r="V5" s="5">
        <f t="shared" si="12"/>
        <v>0</v>
      </c>
      <c r="W5" s="5">
        <f t="shared" si="13"/>
        <v>250</v>
      </c>
      <c r="X5" s="5"/>
      <c r="Y5" s="5">
        <f t="shared" si="14"/>
        <v>0</v>
      </c>
      <c r="Z5" s="5">
        <v>1</v>
      </c>
      <c r="AA5" s="5">
        <f t="shared" si="15"/>
        <v>350</v>
      </c>
      <c r="AB5" s="5"/>
      <c r="AC5" s="5">
        <f t="shared" si="16"/>
        <v>0</v>
      </c>
      <c r="AD5" s="5"/>
      <c r="AE5" s="5">
        <f t="shared" si="17"/>
        <v>0</v>
      </c>
      <c r="AF5" s="5">
        <f t="shared" si="18"/>
        <v>350</v>
      </c>
      <c r="AG5" s="5">
        <v>4</v>
      </c>
      <c r="AH5" s="5">
        <f t="shared" si="19"/>
        <v>20</v>
      </c>
      <c r="AI5" s="5">
        <f t="shared" si="20"/>
        <v>20</v>
      </c>
      <c r="AJ5" s="5">
        <v>1</v>
      </c>
      <c r="AK5" s="5">
        <f t="shared" si="21"/>
        <v>50</v>
      </c>
      <c r="AL5" s="5"/>
      <c r="AM5" s="5">
        <f t="shared" si="22"/>
        <v>0</v>
      </c>
      <c r="AN5" s="5"/>
      <c r="AO5" s="5">
        <f t="shared" si="23"/>
        <v>0</v>
      </c>
      <c r="AP5" s="5">
        <f t="shared" si="24"/>
        <v>50</v>
      </c>
      <c r="AQ5" s="5">
        <v>300</v>
      </c>
      <c r="AR5" s="5">
        <f t="shared" si="25"/>
        <v>300</v>
      </c>
      <c r="AS5" s="5">
        <f t="shared" si="26"/>
        <v>180</v>
      </c>
      <c r="AT5" s="5">
        <f t="shared" si="27"/>
        <v>270</v>
      </c>
      <c r="AU5" s="5">
        <v>26</v>
      </c>
      <c r="AV5" s="5">
        <f t="shared" si="28"/>
        <v>26</v>
      </c>
      <c r="AW5" s="5">
        <f t="shared" si="29"/>
        <v>26</v>
      </c>
      <c r="AX5" s="5">
        <v>24</v>
      </c>
      <c r="AY5" s="5">
        <v>85</v>
      </c>
      <c r="AZ5" s="5">
        <f t="shared" si="30"/>
        <v>24</v>
      </c>
      <c r="BA5" s="5">
        <f t="shared" si="31"/>
        <v>0</v>
      </c>
      <c r="BB5" s="5">
        <v>94</v>
      </c>
      <c r="BC5" s="5">
        <v>2</v>
      </c>
      <c r="BD5" s="5">
        <f t="shared" si="32"/>
        <v>94</v>
      </c>
      <c r="BE5" s="5">
        <f t="shared" si="33"/>
        <v>2</v>
      </c>
      <c r="BF5" s="5"/>
      <c r="BG5" s="5"/>
      <c r="BH5" s="5"/>
      <c r="BI5" s="5"/>
      <c r="BJ5" s="5"/>
      <c r="BK5" s="5">
        <f t="shared" si="34"/>
        <v>0</v>
      </c>
      <c r="BL5" s="5">
        <f t="shared" si="35"/>
        <v>0</v>
      </c>
      <c r="BM5" s="5">
        <f t="shared" si="36"/>
        <v>205</v>
      </c>
      <c r="BN5" s="5">
        <f t="shared" si="37"/>
        <v>120</v>
      </c>
      <c r="BO5" s="5">
        <f t="shared" si="38"/>
        <v>456</v>
      </c>
    </row>
    <row r="6" spans="1:67" s="1" customFormat="1" ht="15.75" x14ac:dyDescent="0.25">
      <c r="A6" s="4">
        <v>4</v>
      </c>
      <c r="B6" s="6" t="s">
        <v>62</v>
      </c>
      <c r="C6" s="6" t="s">
        <v>63</v>
      </c>
      <c r="D6" s="4">
        <f t="shared" si="0"/>
        <v>705</v>
      </c>
      <c r="E6" s="4">
        <f t="shared" si="1"/>
        <v>705</v>
      </c>
      <c r="F6" s="3">
        <f t="shared" si="2"/>
        <v>232.65</v>
      </c>
      <c r="G6" s="3">
        <f t="shared" si="3"/>
        <v>808</v>
      </c>
      <c r="H6" s="3">
        <f t="shared" si="4"/>
        <v>808</v>
      </c>
      <c r="I6" s="3">
        <f t="shared" si="5"/>
        <v>266.64</v>
      </c>
      <c r="J6" s="7">
        <f t="shared" si="6"/>
        <v>499.28999999999996</v>
      </c>
      <c r="K6" s="5">
        <v>1</v>
      </c>
      <c r="L6" s="5">
        <f t="shared" si="7"/>
        <v>100</v>
      </c>
      <c r="M6" s="5"/>
      <c r="N6" s="5">
        <f t="shared" si="8"/>
        <v>0</v>
      </c>
      <c r="O6" s="5">
        <v>1</v>
      </c>
      <c r="P6" s="5">
        <f t="shared" si="9"/>
        <v>200</v>
      </c>
      <c r="Q6" s="5"/>
      <c r="R6" s="5">
        <f t="shared" si="10"/>
        <v>0</v>
      </c>
      <c r="S6" s="5"/>
      <c r="T6" s="5">
        <f t="shared" si="11"/>
        <v>0</v>
      </c>
      <c r="U6" s="5"/>
      <c r="V6" s="5">
        <f t="shared" si="12"/>
        <v>0</v>
      </c>
      <c r="W6" s="5">
        <f t="shared" si="13"/>
        <v>200</v>
      </c>
      <c r="X6" s="5"/>
      <c r="Y6" s="5">
        <f t="shared" si="14"/>
        <v>0</v>
      </c>
      <c r="Z6" s="5">
        <v>1</v>
      </c>
      <c r="AA6" s="5">
        <f t="shared" si="15"/>
        <v>350</v>
      </c>
      <c r="AB6" s="5"/>
      <c r="AC6" s="5">
        <f t="shared" si="16"/>
        <v>0</v>
      </c>
      <c r="AD6" s="5"/>
      <c r="AE6" s="5">
        <f t="shared" si="17"/>
        <v>0</v>
      </c>
      <c r="AF6" s="5">
        <f t="shared" si="18"/>
        <v>350</v>
      </c>
      <c r="AG6" s="5">
        <v>1</v>
      </c>
      <c r="AH6" s="5">
        <f t="shared" si="19"/>
        <v>5</v>
      </c>
      <c r="AI6" s="5">
        <f t="shared" si="20"/>
        <v>5</v>
      </c>
      <c r="AJ6" s="5">
        <v>1</v>
      </c>
      <c r="AK6" s="5">
        <f t="shared" si="21"/>
        <v>50</v>
      </c>
      <c r="AL6" s="5"/>
      <c r="AM6" s="5">
        <f t="shared" si="22"/>
        <v>0</v>
      </c>
      <c r="AN6" s="5"/>
      <c r="AO6" s="5">
        <f t="shared" si="23"/>
        <v>0</v>
      </c>
      <c r="AP6" s="5">
        <f t="shared" si="24"/>
        <v>50</v>
      </c>
      <c r="AQ6" s="5">
        <v>352</v>
      </c>
      <c r="AR6" s="5">
        <f t="shared" si="25"/>
        <v>352</v>
      </c>
      <c r="AS6" s="5">
        <f t="shared" si="26"/>
        <v>232</v>
      </c>
      <c r="AT6" s="5">
        <f t="shared" si="27"/>
        <v>348</v>
      </c>
      <c r="AU6" s="5"/>
      <c r="AV6" s="5">
        <f t="shared" si="28"/>
        <v>0</v>
      </c>
      <c r="AW6" s="5">
        <f t="shared" si="29"/>
        <v>0</v>
      </c>
      <c r="AX6" s="5">
        <v>39</v>
      </c>
      <c r="AY6" s="5"/>
      <c r="AZ6" s="5">
        <f t="shared" si="30"/>
        <v>20</v>
      </c>
      <c r="BA6" s="5">
        <f t="shared" si="31"/>
        <v>0</v>
      </c>
      <c r="BB6" s="5">
        <v>100</v>
      </c>
      <c r="BC6" s="5"/>
      <c r="BD6" s="5">
        <f t="shared" si="32"/>
        <v>100</v>
      </c>
      <c r="BE6" s="5">
        <f t="shared" si="33"/>
        <v>0</v>
      </c>
      <c r="BF6" s="5"/>
      <c r="BG6" s="5"/>
      <c r="BH6" s="5"/>
      <c r="BI6" s="5"/>
      <c r="BJ6" s="5"/>
      <c r="BK6" s="5">
        <f t="shared" si="34"/>
        <v>0</v>
      </c>
      <c r="BL6" s="5">
        <f t="shared" si="35"/>
        <v>0</v>
      </c>
      <c r="BM6" s="5">
        <f t="shared" si="36"/>
        <v>139</v>
      </c>
      <c r="BN6" s="5">
        <f t="shared" si="37"/>
        <v>120</v>
      </c>
      <c r="BO6" s="5">
        <f t="shared" si="38"/>
        <v>460</v>
      </c>
    </row>
    <row r="7" spans="1:67" s="1" customFormat="1" ht="15.75" x14ac:dyDescent="0.25">
      <c r="A7" s="4">
        <v>5</v>
      </c>
      <c r="B7" s="6" t="s">
        <v>58</v>
      </c>
      <c r="C7" s="6" t="s">
        <v>59</v>
      </c>
      <c r="D7" s="4">
        <f>IF((L7+N7+W7+Y7+AF7+AI7+AP7)&gt;1000,1000,L7+N7+W7+Y7+AF7+AI7+AP7)</f>
        <v>645</v>
      </c>
      <c r="E7" s="4">
        <f>IF(D7&gt;1000,1000,D7)</f>
        <v>645</v>
      </c>
      <c r="F7" s="3">
        <f>D7*33%</f>
        <v>212.85000000000002</v>
      </c>
      <c r="G7" s="3">
        <f>AT7+AV7+BO7</f>
        <v>688.5</v>
      </c>
      <c r="H7" s="3">
        <f>IF(G7&gt;1000,1000,G7)</f>
        <v>688.5</v>
      </c>
      <c r="I7" s="3">
        <f>H7*33%</f>
        <v>227.20500000000001</v>
      </c>
      <c r="J7" s="7">
        <f>F7+I7</f>
        <v>440.05500000000006</v>
      </c>
      <c r="K7" s="5">
        <v>1</v>
      </c>
      <c r="L7" s="5">
        <f>K7*100</f>
        <v>100</v>
      </c>
      <c r="M7" s="5"/>
      <c r="N7" s="5">
        <f t="shared" si="8"/>
        <v>0</v>
      </c>
      <c r="O7" s="5">
        <v>1</v>
      </c>
      <c r="P7" s="5">
        <f>O7*200</f>
        <v>200</v>
      </c>
      <c r="Q7" s="5"/>
      <c r="R7" s="5">
        <f>Q7*70</f>
        <v>0</v>
      </c>
      <c r="S7" s="5"/>
      <c r="T7" s="5">
        <f>S7*150</f>
        <v>0</v>
      </c>
      <c r="U7" s="5"/>
      <c r="V7" s="5">
        <f>IF(U7&gt;0,50,U7)</f>
        <v>0</v>
      </c>
      <c r="W7" s="5">
        <f>IF((P7+R7+T7+V7)&gt;250,250,P7+R7+T7+V7)</f>
        <v>200</v>
      </c>
      <c r="X7" s="5">
        <v>1</v>
      </c>
      <c r="Y7" s="5">
        <f>X7*275</f>
        <v>275</v>
      </c>
      <c r="Z7" s="5"/>
      <c r="AA7" s="5">
        <f>Z7*350</f>
        <v>0</v>
      </c>
      <c r="AB7" s="5"/>
      <c r="AC7" s="5">
        <f>AB7*100</f>
        <v>0</v>
      </c>
      <c r="AD7" s="5"/>
      <c r="AE7" s="5">
        <f>IF(AD7&gt;0,70,AD7)</f>
        <v>0</v>
      </c>
      <c r="AF7" s="5">
        <f>IF((AA7+AC7+AE7)&gt;420,420,AA7+AC7+AE7)</f>
        <v>0</v>
      </c>
      <c r="AG7" s="5">
        <v>4</v>
      </c>
      <c r="AH7" s="5">
        <f>AG7*5</f>
        <v>20</v>
      </c>
      <c r="AI7" s="5">
        <f>IF(AH7&gt;20,20,AH7)</f>
        <v>20</v>
      </c>
      <c r="AJ7" s="5">
        <v>1</v>
      </c>
      <c r="AK7" s="5">
        <f>AJ7*50</f>
        <v>50</v>
      </c>
      <c r="AL7" s="5"/>
      <c r="AM7" s="5">
        <f>AL7*30</f>
        <v>0</v>
      </c>
      <c r="AN7" s="5"/>
      <c r="AO7" s="5">
        <f>AN7*10</f>
        <v>0</v>
      </c>
      <c r="AP7" s="5">
        <f>IF((AK7+AM7+AO7)&gt;100,100,AK7+AM7+AO7)</f>
        <v>50</v>
      </c>
      <c r="AQ7" s="5">
        <v>341</v>
      </c>
      <c r="AR7" s="5">
        <f>IF(AQ7&gt;396,396,AQ7)</f>
        <v>341</v>
      </c>
      <c r="AS7" s="5">
        <f>AR7-BN7</f>
        <v>261</v>
      </c>
      <c r="AT7" s="5">
        <f>AS7*1.5</f>
        <v>391.5</v>
      </c>
      <c r="AU7" s="5"/>
      <c r="AV7" s="5">
        <f>AU7*1</f>
        <v>0</v>
      </c>
      <c r="AW7" s="5">
        <f>IF(AV7&gt;84,84,AV7)</f>
        <v>0</v>
      </c>
      <c r="AX7" s="5">
        <v>23</v>
      </c>
      <c r="AY7" s="5"/>
      <c r="AZ7" s="5">
        <f>IF(BK7+BL7+BD7+BE7+AX7&lt;120,AX7,120-BK7-BL7-BD7-BE7)</f>
        <v>23</v>
      </c>
      <c r="BA7" s="5">
        <f>IF(BK7+BL7+BD7+BE7+AZ7+AY7&lt;120,AY7,120-BK7-BL7-BD7-BE7-AZ7)</f>
        <v>0</v>
      </c>
      <c r="BB7" s="5">
        <v>57</v>
      </c>
      <c r="BC7" s="5"/>
      <c r="BD7" s="5">
        <f>IF(BK7+BL7+BB7&lt;120,BB7,120-BK7-BL7)</f>
        <v>57</v>
      </c>
      <c r="BE7" s="5">
        <f>IF(BK7+BL7+BB7+BC7&lt;120,BC7,120-BK7-BL7-BD7)</f>
        <v>0</v>
      </c>
      <c r="BF7" s="5"/>
      <c r="BG7" s="5"/>
      <c r="BH7" s="5"/>
      <c r="BI7" s="5"/>
      <c r="BJ7" s="5"/>
      <c r="BK7" s="5">
        <f>IF(BF7&lt;120,BF7,120)</f>
        <v>0</v>
      </c>
      <c r="BL7" s="5">
        <f>IF(BF7+BG7&lt;120,BG7,120-BF7-BG7)</f>
        <v>0</v>
      </c>
      <c r="BM7" s="5">
        <f>AX7+AY7+BB7+BC7+BF7+BG7</f>
        <v>80</v>
      </c>
      <c r="BN7" s="5">
        <f>IF(BM7&gt;120,120,BM7)</f>
        <v>80</v>
      </c>
      <c r="BO7" s="5">
        <f>IF(AY7+BC7+BG7&lt;BM7/2,(BK7+BL7)*5.5+(BD7+BE7)*4+(AZ7+BA7)*3,BK7*5.5+BL7*5.5*0.85+BD7*4+BE7*4*0.85+AZ7*3+BA7*3*0.85)</f>
        <v>297</v>
      </c>
    </row>
    <row r="8" spans="1:67" s="1" customFormat="1" ht="15.75" x14ac:dyDescent="0.25">
      <c r="A8" s="4">
        <v>6</v>
      </c>
      <c r="B8" s="6" t="s">
        <v>61</v>
      </c>
      <c r="C8" s="6" t="s">
        <v>75</v>
      </c>
      <c r="D8" s="4">
        <f>IF((L8+N8+W8+Y8+AF8+AI8+AP8)&gt;1000,1000,L8+N8+W8+Y8+AF8+AI8+AP8)</f>
        <v>350</v>
      </c>
      <c r="E8" s="4">
        <f>IF(D8&gt;1000,1000,D8)</f>
        <v>350</v>
      </c>
      <c r="F8" s="3">
        <f>D8*33%</f>
        <v>115.5</v>
      </c>
      <c r="G8" s="3">
        <f>AT8+AV8+BO8</f>
        <v>894</v>
      </c>
      <c r="H8" s="3">
        <f>IF(G8&gt;1000,1000,G8)</f>
        <v>894</v>
      </c>
      <c r="I8" s="3">
        <f>H8*33%</f>
        <v>295.02000000000004</v>
      </c>
      <c r="J8" s="7">
        <f>F8+I8</f>
        <v>410.52000000000004</v>
      </c>
      <c r="K8" s="5">
        <v>1</v>
      </c>
      <c r="L8" s="5">
        <f>K8*100</f>
        <v>100</v>
      </c>
      <c r="M8" s="5"/>
      <c r="N8" s="5">
        <f t="shared" si="8"/>
        <v>0</v>
      </c>
      <c r="O8" s="5">
        <v>1</v>
      </c>
      <c r="P8" s="5">
        <f>O8*200</f>
        <v>200</v>
      </c>
      <c r="Q8" s="5"/>
      <c r="R8" s="5">
        <f>Q8*70</f>
        <v>0</v>
      </c>
      <c r="S8" s="5"/>
      <c r="T8" s="5">
        <f>S8*150</f>
        <v>0</v>
      </c>
      <c r="U8" s="5"/>
      <c r="V8" s="5">
        <f>IF(U8&gt;0,50,U8)</f>
        <v>0</v>
      </c>
      <c r="W8" s="5">
        <f>IF((P8+R8+T8+V8)&gt;250,250,P8+R8+T8+V8)</f>
        <v>200</v>
      </c>
      <c r="X8" s="5"/>
      <c r="Y8" s="5">
        <f>X8*275</f>
        <v>0</v>
      </c>
      <c r="Z8" s="5"/>
      <c r="AA8" s="5">
        <f>Z8*350</f>
        <v>0</v>
      </c>
      <c r="AB8" s="5"/>
      <c r="AC8" s="5">
        <f>AB8*100</f>
        <v>0</v>
      </c>
      <c r="AD8" s="5"/>
      <c r="AE8" s="5">
        <f>IF(AD8&gt;0,70,AD8)</f>
        <v>0</v>
      </c>
      <c r="AF8" s="5">
        <f>IF((AA8+AC8+AE8)&gt;420,420,AA8+AC8+AE8)</f>
        <v>0</v>
      </c>
      <c r="AG8" s="5"/>
      <c r="AH8" s="5">
        <f>AG8*5</f>
        <v>0</v>
      </c>
      <c r="AI8" s="5">
        <f>IF(AH8&gt;20,20,AH8)</f>
        <v>0</v>
      </c>
      <c r="AJ8" s="5">
        <v>1</v>
      </c>
      <c r="AK8" s="5">
        <f>AJ8*50</f>
        <v>50</v>
      </c>
      <c r="AL8" s="5"/>
      <c r="AM8" s="5">
        <f>AL8*30</f>
        <v>0</v>
      </c>
      <c r="AN8" s="5"/>
      <c r="AO8" s="5">
        <f>AN8*10</f>
        <v>0</v>
      </c>
      <c r="AP8" s="5">
        <f>IF((AK8+AM8+AO8)&gt;100,100,AK8+AM8+AO8)</f>
        <v>50</v>
      </c>
      <c r="AQ8" s="5">
        <v>438</v>
      </c>
      <c r="AR8" s="5">
        <f>IF(AQ8&gt;396,396,AQ8)</f>
        <v>396</v>
      </c>
      <c r="AS8" s="5">
        <f>AR8-BN8</f>
        <v>276</v>
      </c>
      <c r="AT8" s="5">
        <f>AS8*1.5</f>
        <v>414</v>
      </c>
      <c r="AU8" s="5"/>
      <c r="AV8" s="5">
        <f>AU8*1</f>
        <v>0</v>
      </c>
      <c r="AW8" s="5">
        <f>IF(AV8&gt;84,84,AV8)</f>
        <v>0</v>
      </c>
      <c r="AX8" s="5">
        <v>146</v>
      </c>
      <c r="AY8" s="5"/>
      <c r="AZ8" s="5">
        <f>IF(BK8+BL8+BD8+BE8+AX8&lt;120,AX8,120-BK8-BL8-BD8-BE8)</f>
        <v>0</v>
      </c>
      <c r="BA8" s="5">
        <f>IF(BK8+BL8+BD8+BE8+AZ8+AY8&lt;120,AY8,120-BK8-BL8-BD8-BE8-AZ8)</f>
        <v>0</v>
      </c>
      <c r="BB8" s="5">
        <v>95</v>
      </c>
      <c r="BC8" s="5">
        <v>26</v>
      </c>
      <c r="BD8" s="5">
        <f>IF(BK8+BL8+BB8&lt;120,BB8,120-BK8-BL8)</f>
        <v>95</v>
      </c>
      <c r="BE8" s="5">
        <f>IF(BK8+BL8+BB8+BC8&lt;120,BC8,120-BK8-BL8-BD8)</f>
        <v>25</v>
      </c>
      <c r="BF8" s="5"/>
      <c r="BG8" s="5"/>
      <c r="BH8" s="5"/>
      <c r="BI8" s="5"/>
      <c r="BJ8" s="5"/>
      <c r="BK8" s="5">
        <f>IF(BF8&lt;120,BF8,120)</f>
        <v>0</v>
      </c>
      <c r="BL8" s="5">
        <f>IF(BF8+BG8&lt;120,BG8,120-BF8-BG8)</f>
        <v>0</v>
      </c>
      <c r="BM8" s="5">
        <f>AX8+AY8+BB8+BC8+BF8+BG8</f>
        <v>267</v>
      </c>
      <c r="BN8" s="5">
        <f>IF(BM8&gt;120,120,BM8)</f>
        <v>120</v>
      </c>
      <c r="BO8" s="5">
        <f>IF(AY8+BC8+BG8&lt;BM8/2,(BK8+BL8)*5.5+(BD8+BE8)*4+(AZ8+BA8)*3,BK8*5.5+BL8*5.5*0.85+BD8*4+BE8*4*0.85+AZ8*3+BA8*3*0.85)</f>
        <v>480</v>
      </c>
    </row>
    <row r="9" spans="1:67" s="1" customFormat="1" ht="15.75" x14ac:dyDescent="0.25">
      <c r="A9" s="4">
        <v>7</v>
      </c>
      <c r="B9" s="6" t="s">
        <v>60</v>
      </c>
      <c r="C9" s="6" t="s">
        <v>57</v>
      </c>
      <c r="D9" s="4">
        <f t="shared" si="0"/>
        <v>350</v>
      </c>
      <c r="E9" s="4">
        <f t="shared" si="1"/>
        <v>350</v>
      </c>
      <c r="F9" s="3">
        <f t="shared" si="2"/>
        <v>115.5</v>
      </c>
      <c r="G9" s="3">
        <f t="shared" si="3"/>
        <v>894</v>
      </c>
      <c r="H9" s="3">
        <f t="shared" si="4"/>
        <v>894</v>
      </c>
      <c r="I9" s="3">
        <f t="shared" si="5"/>
        <v>295.02000000000004</v>
      </c>
      <c r="J9" s="7">
        <f t="shared" si="6"/>
        <v>410.52000000000004</v>
      </c>
      <c r="K9" s="5">
        <v>1</v>
      </c>
      <c r="L9" s="5">
        <f t="shared" si="7"/>
        <v>100</v>
      </c>
      <c r="M9" s="5"/>
      <c r="N9" s="5">
        <f t="shared" ref="N9:N14" si="39">M9*30</f>
        <v>0</v>
      </c>
      <c r="O9" s="5">
        <v>1</v>
      </c>
      <c r="P9" s="5">
        <f t="shared" si="9"/>
        <v>200</v>
      </c>
      <c r="Q9" s="5"/>
      <c r="R9" s="5">
        <f t="shared" si="10"/>
        <v>0</v>
      </c>
      <c r="S9" s="5"/>
      <c r="T9" s="5">
        <f t="shared" si="11"/>
        <v>0</v>
      </c>
      <c r="U9" s="5">
        <v>1</v>
      </c>
      <c r="V9" s="5">
        <f t="shared" si="12"/>
        <v>50</v>
      </c>
      <c r="W9" s="5">
        <f t="shared" si="13"/>
        <v>250</v>
      </c>
      <c r="X9" s="5"/>
      <c r="Y9" s="5">
        <f t="shared" si="14"/>
        <v>0</v>
      </c>
      <c r="Z9" s="5"/>
      <c r="AA9" s="5">
        <f t="shared" si="15"/>
        <v>0</v>
      </c>
      <c r="AB9" s="5"/>
      <c r="AC9" s="5">
        <f t="shared" si="16"/>
        <v>0</v>
      </c>
      <c r="AD9" s="5"/>
      <c r="AE9" s="5">
        <f t="shared" si="17"/>
        <v>0</v>
      </c>
      <c r="AF9" s="5">
        <f t="shared" si="18"/>
        <v>0</v>
      </c>
      <c r="AG9" s="5"/>
      <c r="AH9" s="5">
        <f t="shared" si="19"/>
        <v>0</v>
      </c>
      <c r="AI9" s="5">
        <f t="shared" si="20"/>
        <v>0</v>
      </c>
      <c r="AJ9" s="5"/>
      <c r="AK9" s="5">
        <f t="shared" si="21"/>
        <v>0</v>
      </c>
      <c r="AL9" s="5"/>
      <c r="AM9" s="5">
        <f t="shared" si="22"/>
        <v>0</v>
      </c>
      <c r="AN9" s="5"/>
      <c r="AO9" s="5">
        <f t="shared" si="23"/>
        <v>0</v>
      </c>
      <c r="AP9" s="5">
        <f t="shared" si="24"/>
        <v>0</v>
      </c>
      <c r="AQ9" s="5">
        <v>440</v>
      </c>
      <c r="AR9" s="5">
        <f t="shared" si="25"/>
        <v>396</v>
      </c>
      <c r="AS9" s="5">
        <f t="shared" si="26"/>
        <v>276</v>
      </c>
      <c r="AT9" s="5">
        <f t="shared" si="27"/>
        <v>414</v>
      </c>
      <c r="AU9" s="5"/>
      <c r="AV9" s="5">
        <f t="shared" si="28"/>
        <v>0</v>
      </c>
      <c r="AW9" s="5">
        <f t="shared" si="29"/>
        <v>0</v>
      </c>
      <c r="AX9" s="5">
        <v>117</v>
      </c>
      <c r="AY9" s="5"/>
      <c r="AZ9" s="5">
        <f t="shared" si="30"/>
        <v>0</v>
      </c>
      <c r="BA9" s="5">
        <f t="shared" si="31"/>
        <v>0</v>
      </c>
      <c r="BB9" s="5">
        <v>130</v>
      </c>
      <c r="BC9" s="5">
        <v>3</v>
      </c>
      <c r="BD9" s="5">
        <f t="shared" si="32"/>
        <v>120</v>
      </c>
      <c r="BE9" s="5">
        <f t="shared" si="33"/>
        <v>0</v>
      </c>
      <c r="BF9" s="5"/>
      <c r="BG9" s="5"/>
      <c r="BH9" s="5"/>
      <c r="BI9" s="5"/>
      <c r="BJ9" s="5"/>
      <c r="BK9" s="5">
        <f t="shared" si="34"/>
        <v>0</v>
      </c>
      <c r="BL9" s="5">
        <f t="shared" si="35"/>
        <v>0</v>
      </c>
      <c r="BM9" s="5">
        <f t="shared" si="36"/>
        <v>250</v>
      </c>
      <c r="BN9" s="5">
        <f t="shared" si="37"/>
        <v>120</v>
      </c>
      <c r="BO9" s="5">
        <f t="shared" si="38"/>
        <v>480</v>
      </c>
    </row>
    <row r="10" spans="1:67" s="1" customFormat="1" ht="15.75" x14ac:dyDescent="0.25">
      <c r="A10" s="4">
        <v>8</v>
      </c>
      <c r="B10" s="6" t="s">
        <v>66</v>
      </c>
      <c r="C10" s="6" t="s">
        <v>67</v>
      </c>
      <c r="D10" s="4">
        <f t="shared" si="0"/>
        <v>315</v>
      </c>
      <c r="E10" s="4">
        <f t="shared" si="1"/>
        <v>315</v>
      </c>
      <c r="F10" s="3">
        <f t="shared" si="2"/>
        <v>103.95</v>
      </c>
      <c r="G10" s="3">
        <f t="shared" si="3"/>
        <v>873</v>
      </c>
      <c r="H10" s="3">
        <f t="shared" si="4"/>
        <v>873</v>
      </c>
      <c r="I10" s="3">
        <f t="shared" si="5"/>
        <v>288.09000000000003</v>
      </c>
      <c r="J10" s="7">
        <f t="shared" si="6"/>
        <v>392.04</v>
      </c>
      <c r="K10" s="5">
        <v>1</v>
      </c>
      <c r="L10" s="5">
        <f t="shared" si="7"/>
        <v>100</v>
      </c>
      <c r="M10" s="5">
        <v>1</v>
      </c>
      <c r="N10" s="5">
        <f t="shared" si="39"/>
        <v>30</v>
      </c>
      <c r="O10" s="5">
        <v>0</v>
      </c>
      <c r="P10" s="5">
        <f t="shared" si="9"/>
        <v>0</v>
      </c>
      <c r="Q10" s="5">
        <v>1</v>
      </c>
      <c r="R10" s="5">
        <f t="shared" si="10"/>
        <v>70</v>
      </c>
      <c r="S10" s="5"/>
      <c r="T10" s="5">
        <f t="shared" si="11"/>
        <v>0</v>
      </c>
      <c r="U10" s="5"/>
      <c r="V10" s="5">
        <f t="shared" si="12"/>
        <v>0</v>
      </c>
      <c r="W10" s="5">
        <f t="shared" si="13"/>
        <v>70</v>
      </c>
      <c r="X10" s="5"/>
      <c r="Y10" s="5">
        <f t="shared" si="14"/>
        <v>0</v>
      </c>
      <c r="Z10" s="5"/>
      <c r="AA10" s="5">
        <f t="shared" si="15"/>
        <v>0</v>
      </c>
      <c r="AB10" s="5"/>
      <c r="AC10" s="5">
        <f t="shared" si="16"/>
        <v>0</v>
      </c>
      <c r="AD10" s="5"/>
      <c r="AE10" s="5">
        <f t="shared" si="17"/>
        <v>0</v>
      </c>
      <c r="AF10" s="5">
        <f t="shared" si="18"/>
        <v>0</v>
      </c>
      <c r="AG10" s="5">
        <v>3</v>
      </c>
      <c r="AH10" s="5">
        <f t="shared" si="19"/>
        <v>15</v>
      </c>
      <c r="AI10" s="5">
        <f t="shared" si="20"/>
        <v>15</v>
      </c>
      <c r="AJ10" s="5">
        <v>2</v>
      </c>
      <c r="AK10" s="5">
        <f t="shared" si="21"/>
        <v>100</v>
      </c>
      <c r="AL10" s="5"/>
      <c r="AM10" s="5">
        <f t="shared" si="22"/>
        <v>0</v>
      </c>
      <c r="AN10" s="5"/>
      <c r="AO10" s="5">
        <f t="shared" si="23"/>
        <v>0</v>
      </c>
      <c r="AP10" s="5">
        <f t="shared" si="24"/>
        <v>100</v>
      </c>
      <c r="AQ10" s="5">
        <v>396</v>
      </c>
      <c r="AR10" s="5">
        <f t="shared" si="25"/>
        <v>396</v>
      </c>
      <c r="AS10" s="5">
        <f t="shared" si="26"/>
        <v>276</v>
      </c>
      <c r="AT10" s="5">
        <f t="shared" si="27"/>
        <v>414</v>
      </c>
      <c r="AU10" s="5"/>
      <c r="AV10" s="5">
        <f t="shared" si="28"/>
        <v>0</v>
      </c>
      <c r="AW10" s="5">
        <f t="shared" si="29"/>
        <v>0</v>
      </c>
      <c r="AX10" s="5">
        <v>34</v>
      </c>
      <c r="AY10" s="5"/>
      <c r="AZ10" s="5">
        <f t="shared" si="30"/>
        <v>21</v>
      </c>
      <c r="BA10" s="5">
        <f t="shared" si="31"/>
        <v>0</v>
      </c>
      <c r="BB10" s="5">
        <v>99</v>
      </c>
      <c r="BC10" s="5"/>
      <c r="BD10" s="5">
        <f t="shared" si="32"/>
        <v>99</v>
      </c>
      <c r="BE10" s="5">
        <f t="shared" si="33"/>
        <v>0</v>
      </c>
      <c r="BF10" s="5"/>
      <c r="BG10" s="5"/>
      <c r="BH10" s="5"/>
      <c r="BI10" s="5"/>
      <c r="BJ10" s="5"/>
      <c r="BK10" s="5">
        <f t="shared" si="34"/>
        <v>0</v>
      </c>
      <c r="BL10" s="5">
        <f t="shared" si="35"/>
        <v>0</v>
      </c>
      <c r="BM10" s="5">
        <f t="shared" si="36"/>
        <v>133</v>
      </c>
      <c r="BN10" s="5">
        <f t="shared" si="37"/>
        <v>120</v>
      </c>
      <c r="BO10" s="5">
        <f t="shared" si="38"/>
        <v>459</v>
      </c>
    </row>
    <row r="11" spans="1:67" s="1" customFormat="1" ht="15.75" x14ac:dyDescent="0.25">
      <c r="A11" s="4">
        <v>9</v>
      </c>
      <c r="B11" s="6" t="s">
        <v>70</v>
      </c>
      <c r="C11" s="6" t="s">
        <v>71</v>
      </c>
      <c r="D11" s="4">
        <f t="shared" si="0"/>
        <v>470</v>
      </c>
      <c r="E11" s="4">
        <f t="shared" si="1"/>
        <v>470</v>
      </c>
      <c r="F11" s="3">
        <f t="shared" si="2"/>
        <v>155.1</v>
      </c>
      <c r="G11" s="3">
        <f t="shared" si="3"/>
        <v>553</v>
      </c>
      <c r="H11" s="3">
        <f t="shared" si="4"/>
        <v>553</v>
      </c>
      <c r="I11" s="3">
        <f t="shared" si="5"/>
        <v>182.49</v>
      </c>
      <c r="J11" s="7">
        <f t="shared" si="6"/>
        <v>337.59000000000003</v>
      </c>
      <c r="K11" s="5">
        <v>1</v>
      </c>
      <c r="L11" s="5">
        <f t="shared" si="7"/>
        <v>100</v>
      </c>
      <c r="M11" s="5"/>
      <c r="N11" s="5">
        <f t="shared" si="39"/>
        <v>0</v>
      </c>
      <c r="O11" s="5">
        <v>1</v>
      </c>
      <c r="P11" s="5">
        <f t="shared" si="9"/>
        <v>200</v>
      </c>
      <c r="Q11" s="5"/>
      <c r="R11" s="5">
        <f t="shared" si="10"/>
        <v>0</v>
      </c>
      <c r="S11" s="5"/>
      <c r="T11" s="5">
        <f t="shared" si="11"/>
        <v>0</v>
      </c>
      <c r="U11" s="5">
        <v>1</v>
      </c>
      <c r="V11" s="5">
        <f t="shared" si="12"/>
        <v>50</v>
      </c>
      <c r="W11" s="5">
        <f t="shared" si="13"/>
        <v>250</v>
      </c>
      <c r="X11" s="5"/>
      <c r="Y11" s="5">
        <f t="shared" si="14"/>
        <v>0</v>
      </c>
      <c r="Z11" s="5"/>
      <c r="AA11" s="5">
        <f t="shared" si="15"/>
        <v>0</v>
      </c>
      <c r="AB11" s="5"/>
      <c r="AC11" s="5">
        <f t="shared" si="16"/>
        <v>0</v>
      </c>
      <c r="AD11" s="5"/>
      <c r="AE11" s="5">
        <f t="shared" si="17"/>
        <v>0</v>
      </c>
      <c r="AF11" s="5">
        <f t="shared" si="18"/>
        <v>0</v>
      </c>
      <c r="AG11" s="5">
        <v>4</v>
      </c>
      <c r="AH11" s="5">
        <f t="shared" si="19"/>
        <v>20</v>
      </c>
      <c r="AI11" s="5">
        <f t="shared" si="20"/>
        <v>20</v>
      </c>
      <c r="AJ11" s="5">
        <v>2</v>
      </c>
      <c r="AK11" s="5">
        <f t="shared" si="21"/>
        <v>100</v>
      </c>
      <c r="AL11" s="5"/>
      <c r="AM11" s="5">
        <f t="shared" si="22"/>
        <v>0</v>
      </c>
      <c r="AN11" s="5"/>
      <c r="AO11" s="5">
        <f t="shared" si="23"/>
        <v>0</v>
      </c>
      <c r="AP11" s="5">
        <f t="shared" si="24"/>
        <v>100</v>
      </c>
      <c r="AQ11" s="5">
        <v>205</v>
      </c>
      <c r="AR11" s="5">
        <f t="shared" si="25"/>
        <v>205</v>
      </c>
      <c r="AS11" s="5">
        <f t="shared" si="26"/>
        <v>122</v>
      </c>
      <c r="AT11" s="5">
        <f t="shared" si="27"/>
        <v>183</v>
      </c>
      <c r="AU11" s="5">
        <v>60</v>
      </c>
      <c r="AV11" s="5">
        <f t="shared" si="28"/>
        <v>60</v>
      </c>
      <c r="AW11" s="5">
        <f t="shared" si="29"/>
        <v>60</v>
      </c>
      <c r="AX11" s="5">
        <v>22</v>
      </c>
      <c r="AY11" s="5"/>
      <c r="AZ11" s="5">
        <f t="shared" si="30"/>
        <v>22</v>
      </c>
      <c r="BA11" s="5">
        <f t="shared" si="31"/>
        <v>0</v>
      </c>
      <c r="BB11" s="5">
        <v>61</v>
      </c>
      <c r="BC11" s="5"/>
      <c r="BD11" s="5">
        <f t="shared" si="32"/>
        <v>61</v>
      </c>
      <c r="BE11" s="5">
        <f t="shared" si="33"/>
        <v>0</v>
      </c>
      <c r="BF11" s="5"/>
      <c r="BG11" s="5">
        <v>0</v>
      </c>
      <c r="BH11" s="5"/>
      <c r="BI11" s="5"/>
      <c r="BJ11" s="5"/>
      <c r="BK11" s="5">
        <f t="shared" si="34"/>
        <v>0</v>
      </c>
      <c r="BL11" s="5">
        <f t="shared" si="35"/>
        <v>0</v>
      </c>
      <c r="BM11" s="5">
        <f t="shared" si="36"/>
        <v>83</v>
      </c>
      <c r="BN11" s="5">
        <f t="shared" si="37"/>
        <v>83</v>
      </c>
      <c r="BO11" s="5">
        <f t="shared" si="38"/>
        <v>310</v>
      </c>
    </row>
    <row r="12" spans="1:67" s="1" customFormat="1" ht="15.75" x14ac:dyDescent="0.25">
      <c r="A12" s="4">
        <v>10</v>
      </c>
      <c r="B12" s="6" t="s">
        <v>64</v>
      </c>
      <c r="C12" s="6" t="s">
        <v>65</v>
      </c>
      <c r="D12" s="4">
        <f t="shared" si="0"/>
        <v>410</v>
      </c>
      <c r="E12" s="4">
        <f t="shared" si="1"/>
        <v>410</v>
      </c>
      <c r="F12" s="3">
        <f t="shared" si="2"/>
        <v>135.30000000000001</v>
      </c>
      <c r="G12" s="3">
        <f t="shared" si="3"/>
        <v>602.1</v>
      </c>
      <c r="H12" s="3">
        <f t="shared" si="4"/>
        <v>602.1</v>
      </c>
      <c r="I12" s="3">
        <f t="shared" si="5"/>
        <v>198.69300000000001</v>
      </c>
      <c r="J12" s="7">
        <f t="shared" si="6"/>
        <v>333.99300000000005</v>
      </c>
      <c r="K12" s="5">
        <v>1</v>
      </c>
      <c r="L12" s="5">
        <f t="shared" si="7"/>
        <v>100</v>
      </c>
      <c r="M12" s="5"/>
      <c r="N12" s="5">
        <f t="shared" si="39"/>
        <v>0</v>
      </c>
      <c r="O12" s="5">
        <v>1</v>
      </c>
      <c r="P12" s="5">
        <f t="shared" si="9"/>
        <v>200</v>
      </c>
      <c r="Q12" s="5"/>
      <c r="R12" s="5">
        <f t="shared" si="10"/>
        <v>0</v>
      </c>
      <c r="S12" s="5"/>
      <c r="T12" s="5">
        <f t="shared" si="11"/>
        <v>0</v>
      </c>
      <c r="U12" s="5">
        <v>1</v>
      </c>
      <c r="V12" s="5">
        <f t="shared" si="12"/>
        <v>50</v>
      </c>
      <c r="W12" s="5">
        <f t="shared" si="13"/>
        <v>250</v>
      </c>
      <c r="X12" s="5"/>
      <c r="Y12" s="5">
        <f t="shared" si="14"/>
        <v>0</v>
      </c>
      <c r="Z12" s="5"/>
      <c r="AA12" s="5">
        <f t="shared" si="15"/>
        <v>0</v>
      </c>
      <c r="AB12" s="5"/>
      <c r="AC12" s="5">
        <f t="shared" si="16"/>
        <v>0</v>
      </c>
      <c r="AD12" s="5"/>
      <c r="AE12" s="5">
        <f t="shared" si="17"/>
        <v>0</v>
      </c>
      <c r="AF12" s="5">
        <f t="shared" si="18"/>
        <v>0</v>
      </c>
      <c r="AG12" s="5">
        <v>4</v>
      </c>
      <c r="AH12" s="5">
        <f t="shared" si="19"/>
        <v>20</v>
      </c>
      <c r="AI12" s="5">
        <f t="shared" si="20"/>
        <v>20</v>
      </c>
      <c r="AJ12" s="5"/>
      <c r="AK12" s="5">
        <f t="shared" si="21"/>
        <v>0</v>
      </c>
      <c r="AL12" s="5">
        <v>1</v>
      </c>
      <c r="AM12" s="5">
        <f t="shared" si="22"/>
        <v>30</v>
      </c>
      <c r="AN12" s="5">
        <v>1</v>
      </c>
      <c r="AO12" s="5">
        <f t="shared" si="23"/>
        <v>10</v>
      </c>
      <c r="AP12" s="5">
        <f t="shared" si="24"/>
        <v>40</v>
      </c>
      <c r="AQ12" s="5">
        <v>351</v>
      </c>
      <c r="AR12" s="5">
        <f t="shared" si="25"/>
        <v>351</v>
      </c>
      <c r="AS12" s="5">
        <f t="shared" si="26"/>
        <v>282</v>
      </c>
      <c r="AT12" s="5">
        <f t="shared" si="27"/>
        <v>423</v>
      </c>
      <c r="AU12" s="5"/>
      <c r="AV12" s="5">
        <f t="shared" si="28"/>
        <v>0</v>
      </c>
      <c r="AW12" s="5">
        <f t="shared" si="29"/>
        <v>0</v>
      </c>
      <c r="AX12" s="5">
        <v>7</v>
      </c>
      <c r="AY12" s="5">
        <v>62</v>
      </c>
      <c r="AZ12" s="5">
        <f t="shared" si="30"/>
        <v>7</v>
      </c>
      <c r="BA12" s="5">
        <f t="shared" si="31"/>
        <v>62</v>
      </c>
      <c r="BB12" s="5"/>
      <c r="BC12" s="5"/>
      <c r="BD12" s="5">
        <f t="shared" si="32"/>
        <v>0</v>
      </c>
      <c r="BE12" s="5">
        <f t="shared" si="33"/>
        <v>0</v>
      </c>
      <c r="BF12" s="5"/>
      <c r="BG12" s="5"/>
      <c r="BH12" s="5"/>
      <c r="BI12" s="5"/>
      <c r="BJ12" s="5"/>
      <c r="BK12" s="5">
        <f t="shared" si="34"/>
        <v>0</v>
      </c>
      <c r="BL12" s="5">
        <f t="shared" si="35"/>
        <v>0</v>
      </c>
      <c r="BM12" s="5">
        <f t="shared" si="36"/>
        <v>69</v>
      </c>
      <c r="BN12" s="5">
        <f t="shared" si="37"/>
        <v>69</v>
      </c>
      <c r="BO12" s="5">
        <f t="shared" si="38"/>
        <v>179.1</v>
      </c>
    </row>
    <row r="13" spans="1:67" s="1" customFormat="1" ht="15.75" x14ac:dyDescent="0.25">
      <c r="A13" s="4">
        <v>11</v>
      </c>
      <c r="B13" s="6" t="s">
        <v>73</v>
      </c>
      <c r="C13" s="6" t="s">
        <v>74</v>
      </c>
      <c r="D13" s="4">
        <f>IF((L13+N13+W13+Y13+AF13+AI13+AP13)&gt;1000,1000,L13+N13+W13+Y13+AF13+AI13+AP13)</f>
        <v>370</v>
      </c>
      <c r="E13" s="4">
        <f>IF(D13&gt;1000,1000,D13)</f>
        <v>370</v>
      </c>
      <c r="F13" s="3">
        <f>D13*33%</f>
        <v>122.10000000000001</v>
      </c>
      <c r="G13" s="3">
        <f>AT13+AV13+BO13</f>
        <v>564</v>
      </c>
      <c r="H13" s="3">
        <f>IF(G13&gt;1000,1000,G13)</f>
        <v>564</v>
      </c>
      <c r="I13" s="3">
        <f>H13*33%</f>
        <v>186.12</v>
      </c>
      <c r="J13" s="7">
        <f>F13+I13</f>
        <v>308.22000000000003</v>
      </c>
      <c r="K13" s="5">
        <v>1</v>
      </c>
      <c r="L13" s="5">
        <f>K13*100</f>
        <v>100</v>
      </c>
      <c r="M13" s="5">
        <v>0</v>
      </c>
      <c r="N13" s="5"/>
      <c r="O13" s="5">
        <v>0</v>
      </c>
      <c r="P13" s="5">
        <f>O13*200</f>
        <v>0</v>
      </c>
      <c r="Q13" s="5">
        <v>1</v>
      </c>
      <c r="R13" s="5">
        <f>Q13*70</f>
        <v>70</v>
      </c>
      <c r="S13" s="5">
        <v>0</v>
      </c>
      <c r="T13" s="5">
        <f>S13*150</f>
        <v>0</v>
      </c>
      <c r="U13" s="5">
        <v>0</v>
      </c>
      <c r="V13" s="5">
        <f>IF(U13&gt;0,50,U13)</f>
        <v>0</v>
      </c>
      <c r="W13" s="5">
        <f>IF((P13+R13+T13+V13)&gt;250,250,P13+R13+T13+V13)</f>
        <v>70</v>
      </c>
      <c r="X13" s="5">
        <v>0</v>
      </c>
      <c r="Y13" s="5">
        <f>X13*275</f>
        <v>0</v>
      </c>
      <c r="Z13" s="5">
        <v>0</v>
      </c>
      <c r="AA13" s="5">
        <f>Z13*350</f>
        <v>0</v>
      </c>
      <c r="AB13" s="5">
        <v>1</v>
      </c>
      <c r="AC13" s="5">
        <f>AB13*100</f>
        <v>100</v>
      </c>
      <c r="AD13" s="5">
        <v>0</v>
      </c>
      <c r="AE13" s="5">
        <f>IF(AD13&gt;0,70,AD13)</f>
        <v>0</v>
      </c>
      <c r="AF13" s="5">
        <f>IF((AA13+AC13+AE13)&gt;420,420,AA13+AC13+AE13)</f>
        <v>100</v>
      </c>
      <c r="AG13" s="5">
        <v>4</v>
      </c>
      <c r="AH13" s="5">
        <f>AG13*5</f>
        <v>20</v>
      </c>
      <c r="AI13" s="5">
        <f>IF(AH13&gt;20,20,AH13)</f>
        <v>20</v>
      </c>
      <c r="AJ13" s="5">
        <v>1</v>
      </c>
      <c r="AK13" s="5">
        <f>AJ13*50</f>
        <v>50</v>
      </c>
      <c r="AL13" s="5">
        <v>1</v>
      </c>
      <c r="AM13" s="5">
        <f>AL13*30</f>
        <v>30</v>
      </c>
      <c r="AN13" s="5">
        <v>0</v>
      </c>
      <c r="AO13" s="5">
        <f>AN13*10</f>
        <v>0</v>
      </c>
      <c r="AP13" s="5">
        <f>IF((AK13+AM13+AO13)&gt;100,100,AK13+AM13+AO13)</f>
        <v>80</v>
      </c>
      <c r="AQ13" s="5">
        <v>275</v>
      </c>
      <c r="AR13" s="5">
        <f>IF(AQ13&gt;396,396,AQ13)</f>
        <v>275</v>
      </c>
      <c r="AS13" s="5">
        <f>AR13-BN13</f>
        <v>174</v>
      </c>
      <c r="AT13" s="5">
        <f>AS13*1.5</f>
        <v>261</v>
      </c>
      <c r="AU13" s="5">
        <v>0</v>
      </c>
      <c r="AV13" s="5">
        <f>AU13*1</f>
        <v>0</v>
      </c>
      <c r="AW13" s="5">
        <f>IF(AV13&gt;84,84,AV13)</f>
        <v>0</v>
      </c>
      <c r="AX13" s="5">
        <v>83</v>
      </c>
      <c r="AY13" s="5">
        <v>18</v>
      </c>
      <c r="AZ13" s="5">
        <f>IF(BK13+BL13+BD13+BE13+AX13&lt;120,AX13,120-BK13-BL13-BD13-BE13)</f>
        <v>83</v>
      </c>
      <c r="BA13" s="5">
        <f>IF(BK13+BL13+BD13+BE13+AZ13+AY13&lt;120,AY13,120-BK13-BL13-BD13-BE13-AZ13)</f>
        <v>18</v>
      </c>
      <c r="BB13" s="5">
        <v>0</v>
      </c>
      <c r="BC13" s="5">
        <v>0</v>
      </c>
      <c r="BD13" s="5">
        <f>IF(BK13+BL13+BB13&lt;120,BB13,120-BK13-BL13)</f>
        <v>0</v>
      </c>
      <c r="BE13" s="5">
        <f>IF(BK13+BL13+BB13+BC13&lt;120,BC13,120-BK13-BL13-BD13)</f>
        <v>0</v>
      </c>
      <c r="BF13" s="5"/>
      <c r="BG13" s="5"/>
      <c r="BH13" s="5"/>
      <c r="BI13" s="5"/>
      <c r="BJ13" s="5"/>
      <c r="BK13" s="5">
        <f>IF(BF13&lt;120,BF13,120)</f>
        <v>0</v>
      </c>
      <c r="BL13" s="5">
        <f>IF(BF13+BG13&lt;120,BG13,120-BF13-BG13)</f>
        <v>0</v>
      </c>
      <c r="BM13" s="5">
        <f>AX13+AY13+BB13+BC13+BF13+BG13</f>
        <v>101</v>
      </c>
      <c r="BN13" s="5">
        <f>IF(BM13&gt;120,120,BM13)</f>
        <v>101</v>
      </c>
      <c r="BO13" s="5">
        <f>IF(AY13+BC13+BG13&lt;BM13/2,(BK13+BL13)*5.5+(BD13+BE13)*4+(AZ13+BA13)*3,BK13*5.5+BL13*5.5*0.85+BD13*4+BE13*4*0.85+AZ13*3+BA13*3*0.85)</f>
        <v>303</v>
      </c>
    </row>
    <row r="14" spans="1:67" s="1" customFormat="1" ht="15.75" x14ac:dyDescent="0.25">
      <c r="A14" s="4">
        <v>12</v>
      </c>
      <c r="B14" s="6" t="s">
        <v>51</v>
      </c>
      <c r="C14" s="6" t="s">
        <v>52</v>
      </c>
      <c r="D14" s="4">
        <f t="shared" si="0"/>
        <v>400</v>
      </c>
      <c r="E14" s="4">
        <f t="shared" si="1"/>
        <v>400</v>
      </c>
      <c r="F14" s="3">
        <f t="shared" si="2"/>
        <v>132</v>
      </c>
      <c r="G14" s="3">
        <f t="shared" si="3"/>
        <v>505</v>
      </c>
      <c r="H14" s="3">
        <f t="shared" si="4"/>
        <v>505</v>
      </c>
      <c r="I14" s="3">
        <f t="shared" si="5"/>
        <v>166.65</v>
      </c>
      <c r="J14" s="7">
        <f t="shared" si="6"/>
        <v>298.64999999999998</v>
      </c>
      <c r="K14" s="5">
        <v>1</v>
      </c>
      <c r="L14" s="5">
        <f t="shared" si="7"/>
        <v>100</v>
      </c>
      <c r="M14" s="5"/>
      <c r="N14" s="5">
        <f t="shared" si="39"/>
        <v>0</v>
      </c>
      <c r="O14" s="5">
        <v>1</v>
      </c>
      <c r="P14" s="5">
        <f t="shared" si="9"/>
        <v>200</v>
      </c>
      <c r="Q14" s="5"/>
      <c r="R14" s="5">
        <f t="shared" si="10"/>
        <v>0</v>
      </c>
      <c r="S14" s="5"/>
      <c r="T14" s="5">
        <f t="shared" si="11"/>
        <v>0</v>
      </c>
      <c r="U14" s="5"/>
      <c r="V14" s="5">
        <f t="shared" si="12"/>
        <v>0</v>
      </c>
      <c r="W14" s="5">
        <f t="shared" si="13"/>
        <v>200</v>
      </c>
      <c r="X14" s="5"/>
      <c r="Y14" s="5">
        <f t="shared" si="14"/>
        <v>0</v>
      </c>
      <c r="Z14" s="5"/>
      <c r="AA14" s="5">
        <f t="shared" si="15"/>
        <v>0</v>
      </c>
      <c r="AB14" s="5"/>
      <c r="AC14" s="5">
        <f t="shared" si="16"/>
        <v>0</v>
      </c>
      <c r="AD14" s="5"/>
      <c r="AE14" s="5">
        <f t="shared" si="17"/>
        <v>0</v>
      </c>
      <c r="AF14" s="5">
        <f t="shared" si="18"/>
        <v>0</v>
      </c>
      <c r="AG14" s="5"/>
      <c r="AH14" s="5">
        <f t="shared" si="19"/>
        <v>0</v>
      </c>
      <c r="AI14" s="5">
        <f t="shared" si="20"/>
        <v>0</v>
      </c>
      <c r="AJ14" s="5">
        <v>2</v>
      </c>
      <c r="AK14" s="5">
        <f t="shared" si="21"/>
        <v>100</v>
      </c>
      <c r="AL14" s="5"/>
      <c r="AM14" s="5">
        <f t="shared" si="22"/>
        <v>0</v>
      </c>
      <c r="AN14" s="5"/>
      <c r="AO14" s="5">
        <f t="shared" si="23"/>
        <v>0</v>
      </c>
      <c r="AP14" s="5">
        <f t="shared" si="24"/>
        <v>100</v>
      </c>
      <c r="AQ14" s="5">
        <v>172</v>
      </c>
      <c r="AR14" s="5">
        <f t="shared" si="25"/>
        <v>172</v>
      </c>
      <c r="AS14" s="5">
        <f t="shared" si="26"/>
        <v>76</v>
      </c>
      <c r="AT14" s="5">
        <f t="shared" si="27"/>
        <v>114</v>
      </c>
      <c r="AU14" s="5">
        <v>84</v>
      </c>
      <c r="AV14" s="5">
        <f t="shared" si="28"/>
        <v>84</v>
      </c>
      <c r="AW14" s="5">
        <f t="shared" si="29"/>
        <v>84</v>
      </c>
      <c r="AX14" s="5">
        <v>70</v>
      </c>
      <c r="AY14" s="5">
        <v>7</v>
      </c>
      <c r="AZ14" s="5">
        <f t="shared" si="30"/>
        <v>70</v>
      </c>
      <c r="BA14" s="5">
        <f t="shared" si="31"/>
        <v>7</v>
      </c>
      <c r="BB14" s="5">
        <v>19</v>
      </c>
      <c r="BC14" s="5"/>
      <c r="BD14" s="5">
        <f t="shared" si="32"/>
        <v>19</v>
      </c>
      <c r="BE14" s="5">
        <f t="shared" si="33"/>
        <v>0</v>
      </c>
      <c r="BF14" s="5"/>
      <c r="BG14" s="5"/>
      <c r="BH14" s="5"/>
      <c r="BI14" s="5"/>
      <c r="BJ14" s="5"/>
      <c r="BK14" s="5">
        <f t="shared" si="34"/>
        <v>0</v>
      </c>
      <c r="BL14" s="5">
        <f t="shared" si="35"/>
        <v>0</v>
      </c>
      <c r="BM14" s="5">
        <f t="shared" si="36"/>
        <v>96</v>
      </c>
      <c r="BN14" s="5">
        <f t="shared" si="37"/>
        <v>96</v>
      </c>
      <c r="BO14" s="5">
        <f t="shared" si="38"/>
        <v>307</v>
      </c>
    </row>
  </sheetData>
  <sortState ref="A1:BG14">
    <sortCondition descending="1" ref="J1:J14"/>
  </sortState>
  <mergeCells count="16">
    <mergeCell ref="AL2:AM2"/>
    <mergeCell ref="AN2:AO2"/>
    <mergeCell ref="AU2:AV2"/>
    <mergeCell ref="A1:P1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Giannis Ntiniakos</cp:lastModifiedBy>
  <cp:lastPrinted>2022-10-18T10:29:46Z</cp:lastPrinted>
  <dcterms:created xsi:type="dcterms:W3CDTF">2018-03-21T16:26:00Z</dcterms:created>
  <dcterms:modified xsi:type="dcterms:W3CDTF">2023-04-04T10:00:36Z</dcterms:modified>
</cp:coreProperties>
</file>