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536" i="1" l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<sst xmlns="http://schemas.openxmlformats.org/spreadsheetml/2006/main" count="1639" uniqueCount="1093">
  <si>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</si>
  <si>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</si>
  <si>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</si>
  <si>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</si>
  <si>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ΔΙΟΙΚΗΤΙΚΟΥ ΘΕΣΗ 501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</si>
  <si>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</si>
  <si>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</si>
  <si>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</si>
  <si>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</si>
  <si>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</si>
  <si>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</si>
  <si>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</si>
  <si>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</si>
  <si>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ΑΦΕΖΟΛΗΣ</t>
  </si>
  <si>
    <t>ΝΙΚΟΛΑΟΣ</t>
  </si>
  <si>
    <t>ΑΡΙΣΤΟΤΕΛΗΣ</t>
  </si>
  <si>
    <t>ΑΖ303400</t>
  </si>
  <si>
    <t>959,2</t>
  </si>
  <si>
    <t>1950,2</t>
  </si>
  <si>
    <t>ΑΝΤΩΝΙΑΔΗΣ</t>
  </si>
  <si>
    <t>ΗΛΙΑΣ</t>
  </si>
  <si>
    <t>ΚΩΝΣΤΑΝΤΙΝΟΣ</t>
  </si>
  <si>
    <t>Χ506321</t>
  </si>
  <si>
    <t>970,2</t>
  </si>
  <si>
    <t>1908,2</t>
  </si>
  <si>
    <t>ΠΑΠΑΔΑΚΑΚΗ</t>
  </si>
  <si>
    <t>ΧΑΡΙΚΛΕΙΑ</t>
  </si>
  <si>
    <t>ΗΡΑΚΛΗΣ</t>
  </si>
  <si>
    <t>ΑΗ622040</t>
  </si>
  <si>
    <t>502-501</t>
  </si>
  <si>
    <t>ΚΟΥΚΟΥΦΙΚΗ</t>
  </si>
  <si>
    <t>ΣΤΑΥΡΟΥΛΑ</t>
  </si>
  <si>
    <t>ΛΑΜΠΡΟΣ</t>
  </si>
  <si>
    <t>Φ474380</t>
  </si>
  <si>
    <t>854,7</t>
  </si>
  <si>
    <t>1860,7</t>
  </si>
  <si>
    <t>501-502</t>
  </si>
  <si>
    <t>ΒΛΑΧΟΔΗΜΟΣ</t>
  </si>
  <si>
    <t>ΧΡΗΣΤΟΣ</t>
  </si>
  <si>
    <t>ΙΩΑΝΝΗΣ</t>
  </si>
  <si>
    <t>Φ276523</t>
  </si>
  <si>
    <t>807,4</t>
  </si>
  <si>
    <t>1845,4</t>
  </si>
  <si>
    <t>ΠΕΤΡΟΠΟΥΛΟΥ</t>
  </si>
  <si>
    <t>ΑΝΑΣΤΑΣΙΑ</t>
  </si>
  <si>
    <t>ΑΠΟΣΤΟΛΟΣ</t>
  </si>
  <si>
    <t>Χ271159</t>
  </si>
  <si>
    <t>855,8</t>
  </si>
  <si>
    <t>1823,8</t>
  </si>
  <si>
    <t>ΑΛΕΞΟΠΟΥΛΟΣ</t>
  </si>
  <si>
    <t>ΑΛΕΞΙΟΣ</t>
  </si>
  <si>
    <t>ΑΚ229403</t>
  </si>
  <si>
    <t>761,2</t>
  </si>
  <si>
    <t>1819,2</t>
  </si>
  <si>
    <t>ΞΙΑΡΧΟΓΙΑΝΝΟΠΟΥΛΟΥ</t>
  </si>
  <si>
    <t>ΕΛΕΝΗ</t>
  </si>
  <si>
    <t>Φ364136</t>
  </si>
  <si>
    <t>764,5</t>
  </si>
  <si>
    <t>1805,5</t>
  </si>
  <si>
    <t>ΚΟΥΡΛΟΣ</t>
  </si>
  <si>
    <t>ΑΕ066941</t>
  </si>
  <si>
    <t>915,2</t>
  </si>
  <si>
    <t>1773,2</t>
  </si>
  <si>
    <t>ΓΙΑΝΝΑΡΟΥ</t>
  </si>
  <si>
    <t>ΛΕΥΚΟΘΕΑ</t>
  </si>
  <si>
    <t>Χ088271</t>
  </si>
  <si>
    <t>801,9</t>
  </si>
  <si>
    <t>1760,9</t>
  </si>
  <si>
    <t>ΠΑΙΤΟΤΣΟΓΛΟΥ</t>
  </si>
  <si>
    <t>ΠΡΟΔΡΟΜΟΣ</t>
  </si>
  <si>
    <t>ΑΗ379412</t>
  </si>
  <si>
    <t>819,5</t>
  </si>
  <si>
    <t>1757,5</t>
  </si>
  <si>
    <t>ΗΛΙΟΠΟΥΛΟΥ</t>
  </si>
  <si>
    <t>ΚΩΝΣΤΑΝΤΙΝΑ</t>
  </si>
  <si>
    <t>ΠΑΝΑΓΙΩΤΗΣ</t>
  </si>
  <si>
    <t>ΑΕ265521</t>
  </si>
  <si>
    <t>872,3</t>
  </si>
  <si>
    <t>1755,3</t>
  </si>
  <si>
    <t>ΚΑΡΑΓΙΑΝΝΗ</t>
  </si>
  <si>
    <t>ΑΚ967275</t>
  </si>
  <si>
    <t>742,5</t>
  </si>
  <si>
    <t>1750,5</t>
  </si>
  <si>
    <t>ΝΑΛΜΠΑΝΤΗ</t>
  </si>
  <si>
    <t>ΠΑΡΑΣΚΕΥΗ</t>
  </si>
  <si>
    <t>ΑΚ449536</t>
  </si>
  <si>
    <t>926,2</t>
  </si>
  <si>
    <t>1741,2</t>
  </si>
  <si>
    <t>ΝΤΕΝΤΑ</t>
  </si>
  <si>
    <t>ΟΛΥΜΠΙΑ</t>
  </si>
  <si>
    <t>ΑΕ809685</t>
  </si>
  <si>
    <t>673,2</t>
  </si>
  <si>
    <t>1731,2</t>
  </si>
  <si>
    <t>501-502-517-515-516</t>
  </si>
  <si>
    <t>ΠΕΤΡΙΚΙΟΖΟΓΛΟΥ</t>
  </si>
  <si>
    <t>ΣΤΕΡΓΙΟΣ</t>
  </si>
  <si>
    <t>ΓΕΩΡΓΙΟΣ</t>
  </si>
  <si>
    <t>ΑΝ078104</t>
  </si>
  <si>
    <t>861,3</t>
  </si>
  <si>
    <t>1719,3</t>
  </si>
  <si>
    <t>ΑΓΓΕΛΗ</t>
  </si>
  <si>
    <t>ΑΖ742742</t>
  </si>
  <si>
    <t>777,7</t>
  </si>
  <si>
    <t>1713,7</t>
  </si>
  <si>
    <t>ΠΑΝΑΓΙΩΤΟΠΟΥΛΟΥ</t>
  </si>
  <si>
    <t>ΜΑΡΙΑ</t>
  </si>
  <si>
    <t>ΔΗΜΗΤΡΙΟΣ</t>
  </si>
  <si>
    <t>ΑΗ730842</t>
  </si>
  <si>
    <t>783,2</t>
  </si>
  <si>
    <t>1711,2</t>
  </si>
  <si>
    <t>ΚΑΡΑΓΚΟΥΝΗΣ</t>
  </si>
  <si>
    <t>ΜΙΛΤΙΑΔΗΣ</t>
  </si>
  <si>
    <t>ΑΕ655108</t>
  </si>
  <si>
    <t>753,5</t>
  </si>
  <si>
    <t>1701,5</t>
  </si>
  <si>
    <t>ΡΙΖΟΥ</t>
  </si>
  <si>
    <t>ΜΑΡΙΑ-ΕΛΕΝΗ</t>
  </si>
  <si>
    <t>ΑΝΑΡΓΥΡΟΣ</t>
  </si>
  <si>
    <t>Χ482572</t>
  </si>
  <si>
    <t>744,7</t>
  </si>
  <si>
    <t>1700,7</t>
  </si>
  <si>
    <t>ΣΚΟΥΡΑ</t>
  </si>
  <si>
    <t>ΑΜ036183</t>
  </si>
  <si>
    <t>806,3</t>
  </si>
  <si>
    <t>1694,3</t>
  </si>
  <si>
    <t>ΛΟΥΖΗΣ</t>
  </si>
  <si>
    <t>ΠΑΥΛΟΣ</t>
  </si>
  <si>
    <t>ΕΥΑΓΓΕΛΟΣ</t>
  </si>
  <si>
    <t>Ρ276321</t>
  </si>
  <si>
    <t>832,7</t>
  </si>
  <si>
    <t>1690,7</t>
  </si>
  <si>
    <t>ΚΑΡΑΒΙΑ</t>
  </si>
  <si>
    <t>ΑΛΙΚΗ</t>
  </si>
  <si>
    <t>ΑΙ406543</t>
  </si>
  <si>
    <t>745,8</t>
  </si>
  <si>
    <t>1688,8</t>
  </si>
  <si>
    <t>ΔΡΟΣΟΥ</t>
  </si>
  <si>
    <t>ΜΑΝΘΟΣ</t>
  </si>
  <si>
    <t>ΑΗ693749</t>
  </si>
  <si>
    <t>ΔΕΣΠΟΤΕΡΗΣ</t>
  </si>
  <si>
    <t>ΓΡΗΓΟΡΙΟΣ</t>
  </si>
  <si>
    <t>ΒΑΣΙΛΕΙΟΣ</t>
  </si>
  <si>
    <t>ΑΒ268472</t>
  </si>
  <si>
    <t>1677,5</t>
  </si>
  <si>
    <t>ΙΩΑΝΝΟΥ</t>
  </si>
  <si>
    <t>ΜΑΡΙΑ - ΕΥΑΝΘΙΑ</t>
  </si>
  <si>
    <t>ΑΝΔΡΕΑΣ</t>
  </si>
  <si>
    <t>ΑΕ574205</t>
  </si>
  <si>
    <t>763,4</t>
  </si>
  <si>
    <t>1676,4</t>
  </si>
  <si>
    <t>ΧΑΤΖΗΓΕΩΡΓΙΟΥ</t>
  </si>
  <si>
    <t>ΑΓΓΕΛΑ</t>
  </si>
  <si>
    <t>ΑΙ621778</t>
  </si>
  <si>
    <t>1674,2</t>
  </si>
  <si>
    <t>ΒΟΥΤΣΗ</t>
  </si>
  <si>
    <t>ΘΕΟΔΩΡΑ</t>
  </si>
  <si>
    <t>ΑΕ070661</t>
  </si>
  <si>
    <t>804,1</t>
  </si>
  <si>
    <t>1672,1</t>
  </si>
  <si>
    <t>ΓΚΑΚΙΔΟΥ</t>
  </si>
  <si>
    <t>ΜΑΡΙΝΑ</t>
  </si>
  <si>
    <t>ΘΕΟΔΩΡΟΣ</t>
  </si>
  <si>
    <t>Χ673467</t>
  </si>
  <si>
    <t>706,2</t>
  </si>
  <si>
    <t>1664,2</t>
  </si>
  <si>
    <t>ΧΟΝΤΖΙΑ</t>
  </si>
  <si>
    <t>ΧΡΙΣΤΙΝΑ</t>
  </si>
  <si>
    <t>ΑΙ845770</t>
  </si>
  <si>
    <t>738,1</t>
  </si>
  <si>
    <t>1656,1</t>
  </si>
  <si>
    <t>Τσονόπουλος</t>
  </si>
  <si>
    <t>Παναγιώτης</t>
  </si>
  <si>
    <t>Νικόλαος</t>
  </si>
  <si>
    <t>ΑΚ553286</t>
  </si>
  <si>
    <t>766,7</t>
  </si>
  <si>
    <t>1654,7</t>
  </si>
  <si>
    <t>ΤΖΙΩΡΑ</t>
  </si>
  <si>
    <t>ΑΙΚΑΤΕΡΙΝΗ</t>
  </si>
  <si>
    <t>Χ480961</t>
  </si>
  <si>
    <t>655,6</t>
  </si>
  <si>
    <t>1650,6</t>
  </si>
  <si>
    <t>ΜΟΙΡΟΓΙΑΝΝΗ</t>
  </si>
  <si>
    <t>ΣΠΥΡΙΔΟΥΛΑ</t>
  </si>
  <si>
    <t>Τ281064</t>
  </si>
  <si>
    <t>850,3</t>
  </si>
  <si>
    <t>1648,3</t>
  </si>
  <si>
    <t>ΦΩΤΕΙΝΟΥ</t>
  </si>
  <si>
    <t>ΒΑΣΙΛΙΚΗ</t>
  </si>
  <si>
    <t>Τ182736</t>
  </si>
  <si>
    <t>716,1</t>
  </si>
  <si>
    <t>1644,1</t>
  </si>
  <si>
    <t>ΣΚΕΡΛΕΤΗΣ</t>
  </si>
  <si>
    <t>ΘΕΟΔΟΣΙΟΣ</t>
  </si>
  <si>
    <t>ΑΖ685211</t>
  </si>
  <si>
    <t>755,7</t>
  </si>
  <si>
    <t>1643,7</t>
  </si>
  <si>
    <t>ΑΔΑΜΟΥ</t>
  </si>
  <si>
    <t>Φ469376</t>
  </si>
  <si>
    <t>1637,4</t>
  </si>
  <si>
    <t>ΚΑΡΑΣΑΒΒΑ</t>
  </si>
  <si>
    <t>ΘΩΜΑΣ</t>
  </si>
  <si>
    <t>ΑΙ721086</t>
  </si>
  <si>
    <t>719,4</t>
  </si>
  <si>
    <t>ΔΙΟΝΥΣΟΠΟΥΛΟΥ</t>
  </si>
  <si>
    <t>ΑΓΓΕΛΙΚΗ</t>
  </si>
  <si>
    <t>Χ006367</t>
  </si>
  <si>
    <t>795,3</t>
  </si>
  <si>
    <t>1633,3</t>
  </si>
  <si>
    <t>ΣΩΤΗΡΟΠΟΥΛΟΥ</t>
  </si>
  <si>
    <t>ΔΗΜΗΤΡΑ</t>
  </si>
  <si>
    <t>ΑΙ761661</t>
  </si>
  <si>
    <t>774,4</t>
  </si>
  <si>
    <t>1632,4</t>
  </si>
  <si>
    <t>ΦΙΛΕΝΤΑ</t>
  </si>
  <si>
    <t>ΠΑΓΩΝΑ</t>
  </si>
  <si>
    <t>ΑΖ849975</t>
  </si>
  <si>
    <t>652,3</t>
  </si>
  <si>
    <t>1625,3</t>
  </si>
  <si>
    <t>ΝΙΚΟΛΑΟΥ</t>
  </si>
  <si>
    <t>ΠΕΡΙΚΛΗΣ</t>
  </si>
  <si>
    <t>Τ282943</t>
  </si>
  <si>
    <t>1623,1</t>
  </si>
  <si>
    <t>501-516-502-517</t>
  </si>
  <si>
    <t>ΚΥΦΩΝΙΔΟΥ</t>
  </si>
  <si>
    <t>ΣΟΦΙΑ</t>
  </si>
  <si>
    <t>ΧΑΡΑΛΑΜΠΟΣ</t>
  </si>
  <si>
    <t>ΑΕ613871</t>
  </si>
  <si>
    <t>1621,4</t>
  </si>
  <si>
    <t>ΒΑΒΛΙΑΚΗΣ</t>
  </si>
  <si>
    <t>Ξ554907</t>
  </si>
  <si>
    <t>827,2</t>
  </si>
  <si>
    <t>1615,2</t>
  </si>
  <si>
    <t>ΜΥΡΩΔΗ</t>
  </si>
  <si>
    <t>ΑΛΕΞΑΝΔΡΑ</t>
  </si>
  <si>
    <t>ΘΕΟΛΟΓΟΣ</t>
  </si>
  <si>
    <t>ΑΙ390371</t>
  </si>
  <si>
    <t>ΒΑΡΒΙΤΣΙΩΤΗΣ</t>
  </si>
  <si>
    <t>ΠΕΤΡΟΣ</t>
  </si>
  <si>
    <t>ΑΕ066929</t>
  </si>
  <si>
    <t>696,3</t>
  </si>
  <si>
    <t>1614,3</t>
  </si>
  <si>
    <t>ΤΡΑΚΑΣ</t>
  </si>
  <si>
    <t>ΑΣΤΕΡΙΟΣ</t>
  </si>
  <si>
    <t>Χ733731</t>
  </si>
  <si>
    <t>1612,4</t>
  </si>
  <si>
    <t>ΠΟΛΥΧΡΟΝΙΔΟΥ</t>
  </si>
  <si>
    <t>ΑΒ864256</t>
  </si>
  <si>
    <t>ΠΟΛΥΖΩΓΟΠΟΥΛΟΥ</t>
  </si>
  <si>
    <t>Σ172646</t>
  </si>
  <si>
    <t>668,8</t>
  </si>
  <si>
    <t>1596,8</t>
  </si>
  <si>
    <t>502-501-515-516-517</t>
  </si>
  <si>
    <t>ΠΑΠΑΛΕΞΙΟΥ</t>
  </si>
  <si>
    <t>Ρ711352</t>
  </si>
  <si>
    <t>674,3</t>
  </si>
  <si>
    <t>1592,3</t>
  </si>
  <si>
    <t>ΠΑΠΑΓΕΩΡΓΙΟΥ</t>
  </si>
  <si>
    <t>ΑΜ637670</t>
  </si>
  <si>
    <t>840,4</t>
  </si>
  <si>
    <t>1574,4</t>
  </si>
  <si>
    <t>ΚΑΛΟΓΕΡΑ</t>
  </si>
  <si>
    <t>ΕΥΘΥΜΙΑ</t>
  </si>
  <si>
    <t>ΧΡΙΣΤΟΦΟΡΟΣ</t>
  </si>
  <si>
    <t>ΑΚ147096</t>
  </si>
  <si>
    <t>1572,1</t>
  </si>
  <si>
    <t>ΑΦΡΟΔΙΤΗ</t>
  </si>
  <si>
    <t>Χ938875</t>
  </si>
  <si>
    <t>966,9</t>
  </si>
  <si>
    <t>1563,9</t>
  </si>
  <si>
    <t>ΠΟΛΥΤΑΡΧΟΥ</t>
  </si>
  <si>
    <t>ΛΟΥΚΑΣ</t>
  </si>
  <si>
    <t>ΑΚ608230</t>
  </si>
  <si>
    <t>787,6</t>
  </si>
  <si>
    <t>1555,6</t>
  </si>
  <si>
    <t>ΚΑΤΑΚΗ</t>
  </si>
  <si>
    <t>Χ962733</t>
  </si>
  <si>
    <t>730,4</t>
  </si>
  <si>
    <t>1554,4</t>
  </si>
  <si>
    <t>ΠΑΠΑΘΑΝΑΣΟΠΟΥΛΟΥ</t>
  </si>
  <si>
    <t>ΑΘΑΝΑΣΙΟΣ</t>
  </si>
  <si>
    <t>ΑΜ178379</t>
  </si>
  <si>
    <t>731,5</t>
  </si>
  <si>
    <t>1549,5</t>
  </si>
  <si>
    <t>ΕΥΘΑΛΙΤΣΙΔΟΥ</t>
  </si>
  <si>
    <t>ΚΥΡΙΑΚΗ</t>
  </si>
  <si>
    <t>Φ275339</t>
  </si>
  <si>
    <t>729,3</t>
  </si>
  <si>
    <t>1541,3</t>
  </si>
  <si>
    <t>ΧΑΛΙΜΟΥΡΔΑ</t>
  </si>
  <si>
    <t>ΧΡΗΣΤΙΝΑ</t>
  </si>
  <si>
    <t>ΣΠΥΡΙΔΩΝ</t>
  </si>
  <si>
    <t>ΑΒ937320</t>
  </si>
  <si>
    <t>720,5</t>
  </si>
  <si>
    <t>1538,5</t>
  </si>
  <si>
    <t>ΠΗΒΟΥΛΟΣ</t>
  </si>
  <si>
    <t>ΑΔΑΜΑΝΤΙΟΣ</t>
  </si>
  <si>
    <t>ΑΝ328394</t>
  </si>
  <si>
    <t>796,4</t>
  </si>
  <si>
    <t>1535,4</t>
  </si>
  <si>
    <t>ΜΠΕΛΛΗ</t>
  </si>
  <si>
    <t>ΧΡΥΣΑΝΘΗ</t>
  </si>
  <si>
    <t>Π544599</t>
  </si>
  <si>
    <t>694,1</t>
  </si>
  <si>
    <t>1532,1</t>
  </si>
  <si>
    <t>ΚΩΤΣΟΠΟΥΛΟΥ</t>
  </si>
  <si>
    <t>ΑΚ962988</t>
  </si>
  <si>
    <t>1531,2</t>
  </si>
  <si>
    <t>ΜΗΤΣΙΟΣ</t>
  </si>
  <si>
    <t>Χ778694</t>
  </si>
  <si>
    <t>ΚΑΛΑΙΤΖΗΣ</t>
  </si>
  <si>
    <t>Φ157148</t>
  </si>
  <si>
    <t>870,1</t>
  </si>
  <si>
    <t>1528,1</t>
  </si>
  <si>
    <t>ΤΣΑΡΑ</t>
  </si>
  <si>
    <t>ΗΛΙΑΝΑ</t>
  </si>
  <si>
    <t>ΑΖ996422</t>
  </si>
  <si>
    <t>656,7</t>
  </si>
  <si>
    <t>1524,7</t>
  </si>
  <si>
    <t>ΚΑΡΑΚΑΣΗ</t>
  </si>
  <si>
    <t>ΕΜΜΑΝΟΥΗΛ</t>
  </si>
  <si>
    <t>ΑΒ860415</t>
  </si>
  <si>
    <t>ΚΟΜΝΗΝΟΥ</t>
  </si>
  <si>
    <t>ΕΙΡΗΝΗ</t>
  </si>
  <si>
    <t>ΑΒ696441</t>
  </si>
  <si>
    <t>699,6</t>
  </si>
  <si>
    <t>1517,6</t>
  </si>
  <si>
    <t>ΒΛΑΧΟΠΟΥΛΟΥ</t>
  </si>
  <si>
    <t>ΙΟΥΣΤΙΝΑ</t>
  </si>
  <si>
    <t>ΑΗ548180</t>
  </si>
  <si>
    <t>826,1</t>
  </si>
  <si>
    <t>1514,1</t>
  </si>
  <si>
    <t>ΚΑΚΑΪΤΣΑ</t>
  </si>
  <si>
    <t>ΒΑΪΟΣ</t>
  </si>
  <si>
    <t>ΑΕ318984</t>
  </si>
  <si>
    <t>653,4</t>
  </si>
  <si>
    <t>1511,4</t>
  </si>
  <si>
    <t>ΓΚΙΖΙΜΗΣ</t>
  </si>
  <si>
    <t>ΑΒ496280</t>
  </si>
  <si>
    <t>ΑΤΣΑΡΟΥ</t>
  </si>
  <si>
    <t>ΑΚ772847</t>
  </si>
  <si>
    <t>1506,8</t>
  </si>
  <si>
    <t>ΜΕΝΑΓΙΑ</t>
  </si>
  <si>
    <t>ΧΡΙΣΤΙΝΑ-ΑΛΘΑΙΑ</t>
  </si>
  <si>
    <t>ΑΖ630630</t>
  </si>
  <si>
    <t>805,2</t>
  </si>
  <si>
    <t>1503,2</t>
  </si>
  <si>
    <t>ΓΙΑΝΝΟΣ</t>
  </si>
  <si>
    <t>ΑΚ115223</t>
  </si>
  <si>
    <t>683,1</t>
  </si>
  <si>
    <t>1501,1</t>
  </si>
  <si>
    <t>ΧΑΣΑΠΗΣ</t>
  </si>
  <si>
    <t>ΕΥΘΥΜΙΟΣ</t>
  </si>
  <si>
    <t>ΑΙ711152</t>
  </si>
  <si>
    <t>ΚΟΛΙΟΥΜΠΑ</t>
  </si>
  <si>
    <t>Ρ891091</t>
  </si>
  <si>
    <t>732,6</t>
  </si>
  <si>
    <t>1490,6</t>
  </si>
  <si>
    <t>ΚΑΝΤΟΥΡΗΣ</t>
  </si>
  <si>
    <t>Ρ180526</t>
  </si>
  <si>
    <t>1482,5</t>
  </si>
  <si>
    <t>ΓΚΡΙΕΛΑ</t>
  </si>
  <si>
    <t>ΕΥΦΡΟΣΥΝΗ</t>
  </si>
  <si>
    <t>ΦΡΑΓΚΙΣΚΟΣ</t>
  </si>
  <si>
    <t>Χ164061</t>
  </si>
  <si>
    <t>955,9</t>
  </si>
  <si>
    <t>1481,9</t>
  </si>
  <si>
    <t>518-519-502-501</t>
  </si>
  <si>
    <t>ΣΚΟΥΡΑΣ</t>
  </si>
  <si>
    <t>ΑΙ481242</t>
  </si>
  <si>
    <t>650,1</t>
  </si>
  <si>
    <t>1468,1</t>
  </si>
  <si>
    <t>ΠΥΛΑΡΙΝΟΣ</t>
  </si>
  <si>
    <t>ΑΝΑΔΣΤΑΣΙΟΣ</t>
  </si>
  <si>
    <t>Φ438879</t>
  </si>
  <si>
    <t>691,9</t>
  </si>
  <si>
    <t>1460,9</t>
  </si>
  <si>
    <t>ΓΡΑΜΜΑΤΙΚΟΥ</t>
  </si>
  <si>
    <t>ΔΑΦΝΗ</t>
  </si>
  <si>
    <t>ΑΜ687431</t>
  </si>
  <si>
    <t>1453,4</t>
  </si>
  <si>
    <t>ΜΠΑΡΟΤΣΑΚΗ</t>
  </si>
  <si>
    <t>ΑΖ988798</t>
  </si>
  <si>
    <t>ΒΑΡΔΑΚΑΡΗ</t>
  </si>
  <si>
    <t>ΣΤΥΛΙΑΝΗ</t>
  </si>
  <si>
    <t>Σ461709</t>
  </si>
  <si>
    <t>ΚΟΛΛΙΑ</t>
  </si>
  <si>
    <t>ΠΗΝΕΛΟΠΗ</t>
  </si>
  <si>
    <t>ΑΝ495331</t>
  </si>
  <si>
    <t>ΣΠΑΡΟΣ</t>
  </si>
  <si>
    <t>ΠΛΟΥΤΑΡΧΟΣ</t>
  </si>
  <si>
    <t>ΑΙ495845</t>
  </si>
  <si>
    <t>ΓΚΟΥΛΙΑΜΑΚΗΣ</t>
  </si>
  <si>
    <t>ΣΩΤΗΡΙΟΣ</t>
  </si>
  <si>
    <t>ΑΝΤΩΝΙΟΣ</t>
  </si>
  <si>
    <t>ΑΒ715866</t>
  </si>
  <si>
    <t>812,9</t>
  </si>
  <si>
    <t>1441,9</t>
  </si>
  <si>
    <t>ΔΑΡΑΤΣΑΝΟΥ</t>
  </si>
  <si>
    <t>ΑΜ117578</t>
  </si>
  <si>
    <t>ΝΙΚΟΥΛΗ</t>
  </si>
  <si>
    <t>ΕΛΕΥΘΕΡΙΑ</t>
  </si>
  <si>
    <t>ΑΕ310136</t>
  </si>
  <si>
    <t>856,9</t>
  </si>
  <si>
    <t>1428,9</t>
  </si>
  <si>
    <t>ΠΑΣΚΩΝΗ</t>
  </si>
  <si>
    <t>Φ335216</t>
  </si>
  <si>
    <t>889,9</t>
  </si>
  <si>
    <t>1425,9</t>
  </si>
  <si>
    <t>518-519-501</t>
  </si>
  <si>
    <t>ΚΕΣΚΙΝΙΔΗΣ</t>
  </si>
  <si>
    <t>ΔΑΝΙΗΛ</t>
  </si>
  <si>
    <t>ΑΕ523771</t>
  </si>
  <si>
    <t>640,2</t>
  </si>
  <si>
    <t>1408,2</t>
  </si>
  <si>
    <t>ΠΑΠΑΚΩΝΣΤΑΝΤΙΝΟΥ</t>
  </si>
  <si>
    <t>ΠΑΝΑΓΙΩΤΑ</t>
  </si>
  <si>
    <t>ΑΗ982282</t>
  </si>
  <si>
    <t>ΓΚΑΡΔΙΑΚΟΥ</t>
  </si>
  <si>
    <t>ΑΑ090973</t>
  </si>
  <si>
    <t>1401,3</t>
  </si>
  <si>
    <t>ΜΠΟΥΣΙΟΣ</t>
  </si>
  <si>
    <t>ΑΡΙΣΤΕΙΔΗΣ</t>
  </si>
  <si>
    <t>ΑΖ981596</t>
  </si>
  <si>
    <t>ΘΑΝΟΥ</t>
  </si>
  <si>
    <t>Τ282486</t>
  </si>
  <si>
    <t>778,8</t>
  </si>
  <si>
    <t>1396,8</t>
  </si>
  <si>
    <t>ΝΟΙΤΣΑΚΗΣ</t>
  </si>
  <si>
    <t>ΛΕΩΝΙΔΑΣ</t>
  </si>
  <si>
    <t>ΑΙ725196</t>
  </si>
  <si>
    <t>ΚΟΥΤΕΛΙΕΡΗ</t>
  </si>
  <si>
    <t>ΑΑ074343</t>
  </si>
  <si>
    <t>664,4</t>
  </si>
  <si>
    <t>1391,4</t>
  </si>
  <si>
    <t>ΠΑΠΑΘΑΝΑΣΙΟΥ</t>
  </si>
  <si>
    <t>ΒΗΣΣΑΡΙΩΝ ΠΑΝΑΓΙΩΤΗΣ</t>
  </si>
  <si>
    <t>Χ414012</t>
  </si>
  <si>
    <t>630,3</t>
  </si>
  <si>
    <t>1391,3</t>
  </si>
  <si>
    <t>ΔΗΜΗΤΡΙΟΥ</t>
  </si>
  <si>
    <t>Σ816158</t>
  </si>
  <si>
    <t>728,2</t>
  </si>
  <si>
    <t>1386,2</t>
  </si>
  <si>
    <t>ΜΕΣΚΟΣ</t>
  </si>
  <si>
    <t>ΧΡΥΣΑΦΗΣ</t>
  </si>
  <si>
    <t>ΑΝΑΣΤΑΣΙΟΣ</t>
  </si>
  <si>
    <t>ΑΒ722150</t>
  </si>
  <si>
    <t>1382,5</t>
  </si>
  <si>
    <t>ΚΑΡΑΝΙΚΟΛΑΣ</t>
  </si>
  <si>
    <t>ΑΖ979339</t>
  </si>
  <si>
    <t>687,5</t>
  </si>
  <si>
    <t>1379,5</t>
  </si>
  <si>
    <t>ΚΑΜΠΟΥΡΗ</t>
  </si>
  <si>
    <t>Χ813136</t>
  </si>
  <si>
    <t>724,9</t>
  </si>
  <si>
    <t>1374,9</t>
  </si>
  <si>
    <t>ΜΩΡΑΙΤΟΥ</t>
  </si>
  <si>
    <t>ΒΑΣΙΛEIA</t>
  </si>
  <si>
    <t>ΑΑ234800</t>
  </si>
  <si>
    <t>712,8</t>
  </si>
  <si>
    <t>1370,8</t>
  </si>
  <si>
    <t>ΠΑΠΠΑ</t>
  </si>
  <si>
    <t>ΒΙΟΛΑΝΘΗ</t>
  </si>
  <si>
    <t>Τ881927</t>
  </si>
  <si>
    <t>871,2</t>
  </si>
  <si>
    <t>1368,2</t>
  </si>
  <si>
    <t>ΜΠΑΖΟΥΚΗ</t>
  </si>
  <si>
    <t>ΑΝ087488</t>
  </si>
  <si>
    <t>779,9</t>
  </si>
  <si>
    <t>1367,9</t>
  </si>
  <si>
    <t>ΚΕΠΠΑΣ</t>
  </si>
  <si>
    <t>ΑΗ107208</t>
  </si>
  <si>
    <t>690,8</t>
  </si>
  <si>
    <t>1358,8</t>
  </si>
  <si>
    <t>ΑΙ995676</t>
  </si>
  <si>
    <t>1355,5</t>
  </si>
  <si>
    <t>ΠΑΧΙΟΣ</t>
  </si>
  <si>
    <t>Ι733696</t>
  </si>
  <si>
    <t>ΚΑΡΟΥΣΟΥ</t>
  </si>
  <si>
    <t>ΑΒ076489</t>
  </si>
  <si>
    <t>914,1</t>
  </si>
  <si>
    <t>1354,1</t>
  </si>
  <si>
    <t>ΜΠΑΛΑΓΟΥΡΑ</t>
  </si>
  <si>
    <t>ΑΕ990820</t>
  </si>
  <si>
    <t>ΤΣΙΚΟΥΡΑΚΗ</t>
  </si>
  <si>
    <t>ΚΑΤΕΡΙΝΑ</t>
  </si>
  <si>
    <t>Χ379591</t>
  </si>
  <si>
    <t>800,8</t>
  </si>
  <si>
    <t>1351,8</t>
  </si>
  <si>
    <t>ΤΣΟΚΟΥ</t>
  </si>
  <si>
    <t>ΕΥΑΓΓΕΛΙΑ</t>
  </si>
  <si>
    <t>Φ234657</t>
  </si>
  <si>
    <t>1347,2</t>
  </si>
  <si>
    <t>Φεύγα</t>
  </si>
  <si>
    <t>Μαριάνα</t>
  </si>
  <si>
    <t>Ιωάννης</t>
  </si>
  <si>
    <t>ΑΚ496893</t>
  </si>
  <si>
    <t>697,4</t>
  </si>
  <si>
    <t>1345,4</t>
  </si>
  <si>
    <t>ΚΑΒΒΑΔΑ</t>
  </si>
  <si>
    <t>ΟΛΓΑ</t>
  </si>
  <si>
    <t>Χ446405</t>
  </si>
  <si>
    <t>1343,8</t>
  </si>
  <si>
    <t>ΚΟΥΒΑΡΑ</t>
  </si>
  <si>
    <t>ΠΑΝΑΓΙΟΥΛΑ</t>
  </si>
  <si>
    <t>ΑΚ778835</t>
  </si>
  <si>
    <t>1339,2</t>
  </si>
  <si>
    <t>ΤΣΑΡΔΑΚΗ</t>
  </si>
  <si>
    <t>ΑΒ122147</t>
  </si>
  <si>
    <t>928,4</t>
  </si>
  <si>
    <t>1336,4</t>
  </si>
  <si>
    <t>ΚΩΝΣΤΑΝΤΑΚΟΠΟΥΛΟΥ</t>
  </si>
  <si>
    <t>ΓΕΩΡΓΙΑ</t>
  </si>
  <si>
    <t>ΑΖ537156</t>
  </si>
  <si>
    <t>762,3</t>
  </si>
  <si>
    <t>1334,3</t>
  </si>
  <si>
    <t>ΚΑΤΣΙΜΠΡΑ</t>
  </si>
  <si>
    <t>ΑΒ198107</t>
  </si>
  <si>
    <t>740,3</t>
  </si>
  <si>
    <t>1328,3</t>
  </si>
  <si>
    <t>ΤΡΙΑΝΤΑΦΥΛΛΟΠΟΥΛΟΣ</t>
  </si>
  <si>
    <t>Χ401860</t>
  </si>
  <si>
    <t>1328,1</t>
  </si>
  <si>
    <t>ΠΑΠΑΔΗΜΗΤΡΙΟΥ</t>
  </si>
  <si>
    <t>ΜΕΛΠΟΜΕΝΗ</t>
  </si>
  <si>
    <t>ΑΗ320390</t>
  </si>
  <si>
    <t>679,8</t>
  </si>
  <si>
    <t>1317,8</t>
  </si>
  <si>
    <t>ΚΡΟΥΠΑΣ</t>
  </si>
  <si>
    <t>ΑΖ666340</t>
  </si>
  <si>
    <t>1312,4</t>
  </si>
  <si>
    <t>ΚΩΝΣΤΑΝΤΙΝΟΥ</t>
  </si>
  <si>
    <t>ΑΗ978040</t>
  </si>
  <si>
    <t>641,3</t>
  </si>
  <si>
    <t>1309,3</t>
  </si>
  <si>
    <t>ΛΑΜΠΡΑΚΗΣ</t>
  </si>
  <si>
    <t>ΑΗ460896</t>
  </si>
  <si>
    <t>708,4</t>
  </si>
  <si>
    <t>1308,4</t>
  </si>
  <si>
    <t>ΜΠΑΛΛΑΣΗ</t>
  </si>
  <si>
    <t>ΕΥΣΤΡΑΤΙΟΣ</t>
  </si>
  <si>
    <t>ΑΕ184997</t>
  </si>
  <si>
    <t>727,1</t>
  </si>
  <si>
    <t>1306,1</t>
  </si>
  <si>
    <t>ΣΤΑΜΑΤΙΑ</t>
  </si>
  <si>
    <t>ΑΕ231732</t>
  </si>
  <si>
    <t>1301,4</t>
  </si>
  <si>
    <t>ΝΤΕΖΕ</t>
  </si>
  <si>
    <t>ΑΒ994860</t>
  </si>
  <si>
    <t>ΣΩΤΗΡΙΑΔΟΥ</t>
  </si>
  <si>
    <t>Σ442339</t>
  </si>
  <si>
    <t>886,6</t>
  </si>
  <si>
    <t>1296,6</t>
  </si>
  <si>
    <t>ΚΟΥΖΙΩΚΑΣ</t>
  </si>
  <si>
    <t>ΑΙ315663</t>
  </si>
  <si>
    <t>1296,4</t>
  </si>
  <si>
    <t>ΙΑΚΩΒΟΥ</t>
  </si>
  <si>
    <t>ΑΝΝΑ</t>
  </si>
  <si>
    <t>ΑΖ609221</t>
  </si>
  <si>
    <t>ΤΣΟΓΚΑΣ</t>
  </si>
  <si>
    <t>ΑΕ515344</t>
  </si>
  <si>
    <t>677,6</t>
  </si>
  <si>
    <t>1295,6</t>
  </si>
  <si>
    <t>ΝΤΑΟΥΤΗ</t>
  </si>
  <si>
    <t>ΑΗ904006</t>
  </si>
  <si>
    <t>722,7</t>
  </si>
  <si>
    <t>1293,7</t>
  </si>
  <si>
    <t>ΑΓΓΕΛΟΠΟΥΛΟΥ</t>
  </si>
  <si>
    <t>ΑΗ927796</t>
  </si>
  <si>
    <t>929,5</t>
  </si>
  <si>
    <t>1290,5</t>
  </si>
  <si>
    <t>ΚΑΙΑΦΑ</t>
  </si>
  <si>
    <t>ΑΜ310649</t>
  </si>
  <si>
    <t>ΧΑΤΖΗΜΑΝΩΛΗ</t>
  </si>
  <si>
    <t>ΧΡΥΣΟΥΛΑ</t>
  </si>
  <si>
    <t>Ν890250</t>
  </si>
  <si>
    <t>700,7</t>
  </si>
  <si>
    <t>1288,7</t>
  </si>
  <si>
    <t xml:space="preserve">ΦΟΥΚΑΡΑ </t>
  </si>
  <si>
    <t>ΝΕΚΤΑΡΙΑ</t>
  </si>
  <si>
    <t xml:space="preserve">ΠΑΝΑΓΙΩΤΗΣ </t>
  </si>
  <si>
    <t>Π462652</t>
  </si>
  <si>
    <t>698,5</t>
  </si>
  <si>
    <t>1286,5</t>
  </si>
  <si>
    <t>ΟΡΦΑΝΑΚΗΣ</t>
  </si>
  <si>
    <t>ΑΙ482719</t>
  </si>
  <si>
    <t>676,5</t>
  </si>
  <si>
    <t>1273,5</t>
  </si>
  <si>
    <t>ΜΠΟΓΙΟΚΑ</t>
  </si>
  <si>
    <t>ΔΟΜΝΑ</t>
  </si>
  <si>
    <t>Φ341401</t>
  </si>
  <si>
    <t>1272,5</t>
  </si>
  <si>
    <t>501-502-518-519</t>
  </si>
  <si>
    <t>ΚΟΛΛΑΡΟΣ-ΓΚΑΓΚΑΡΗΣ</t>
  </si>
  <si>
    <t>ΠΛΑΣΤΗΡΑΣ</t>
  </si>
  <si>
    <t>Σ664888</t>
  </si>
  <si>
    <t>666,6</t>
  </si>
  <si>
    <t>1270,6</t>
  </si>
  <si>
    <t>ΠΑΤΛΑΚΑ</t>
  </si>
  <si>
    <t>ΑΙ513977</t>
  </si>
  <si>
    <t>1258,2</t>
  </si>
  <si>
    <t>ΜΠΡΑΓΙΑΝΝΗ</t>
  </si>
  <si>
    <t>ΦΛΩΡΑ</t>
  </si>
  <si>
    <t>ΑΗ800240</t>
  </si>
  <si>
    <t>772,2</t>
  </si>
  <si>
    <t>1255,2</t>
  </si>
  <si>
    <t>ΝΟΚΕ</t>
  </si>
  <si>
    <t>ΓΙΩΡΓΟ</t>
  </si>
  <si>
    <t>ΑΙ994862</t>
  </si>
  <si>
    <t>1248,3</t>
  </si>
  <si>
    <t>ΓΡΑΜΜΑΤΙΑ</t>
  </si>
  <si>
    <t>Ρ347592</t>
  </si>
  <si>
    <t>1244,6</t>
  </si>
  <si>
    <t>ΦΩΤΟΠΟΥΛΟΣ</t>
  </si>
  <si>
    <t>ΦΩΤΙΟΣ</t>
  </si>
  <si>
    <t>Σ891080</t>
  </si>
  <si>
    <t>624,8</t>
  </si>
  <si>
    <t>1242,8</t>
  </si>
  <si>
    <t>ΜΑΥΡΟΚΟΥΚΟΥΛΑΚΗΣ</t>
  </si>
  <si>
    <t>ΣΤΕΦΑΝΟΣ</t>
  </si>
  <si>
    <t>ΑΑ464859</t>
  </si>
  <si>
    <t>877,8</t>
  </si>
  <si>
    <t>1238,8</t>
  </si>
  <si>
    <t>ΚΟΖΟΜΟΡΑ</t>
  </si>
  <si>
    <t>ΜΙΡΙΑΝΑ</t>
  </si>
  <si>
    <t>ΝΕΝΤΕΛΚΟ</t>
  </si>
  <si>
    <t>ΑΕ491588</t>
  </si>
  <si>
    <t>ΧΑΙΡΟΠΟΥΛΟΣ</t>
  </si>
  <si>
    <t>ΑΙ569430</t>
  </si>
  <si>
    <t>717,2</t>
  </si>
  <si>
    <t>1237,2</t>
  </si>
  <si>
    <t>ΤΣΙΑΝΑΚΑΣ</t>
  </si>
  <si>
    <t>ΜΙΧΑΗΛ</t>
  </si>
  <si>
    <t>ΑΜ353249</t>
  </si>
  <si>
    <t>775,5</t>
  </si>
  <si>
    <t>1234,5</t>
  </si>
  <si>
    <t>ΑΘΑΝΑΣΙΑΔΗΣ</t>
  </si>
  <si>
    <t>ΑΗ046617</t>
  </si>
  <si>
    <t>636,9</t>
  </si>
  <si>
    <t>1221,9</t>
  </si>
  <si>
    <t>GIANNELOU</t>
  </si>
  <si>
    <t>ILIANA</t>
  </si>
  <si>
    <t>EVANGELOS</t>
  </si>
  <si>
    <t>ΑΑ976149</t>
  </si>
  <si>
    <t>784,3</t>
  </si>
  <si>
    <t>1209,3</t>
  </si>
  <si>
    <t>ΑΑ791569</t>
  </si>
  <si>
    <t>ΔΟΥΚΑ</t>
  </si>
  <si>
    <t>ΘΕΟΧΑΡΗΣ</t>
  </si>
  <si>
    <t>ΑΙ340603</t>
  </si>
  <si>
    <t>961,4</t>
  </si>
  <si>
    <t>1196,4</t>
  </si>
  <si>
    <t>ΓΑΥΡΟΣ</t>
  </si>
  <si>
    <t>ΟΔΥΣΣΕΑΣ</t>
  </si>
  <si>
    <t>ΑΙ353541</t>
  </si>
  <si>
    <t>686,4</t>
  </si>
  <si>
    <t>Κρητικου</t>
  </si>
  <si>
    <t>Μαρια Ιωαννα</t>
  </si>
  <si>
    <t>Ελευθεριος</t>
  </si>
  <si>
    <t>ΑΖ929445</t>
  </si>
  <si>
    <t>ΠΑΝΤΙΔΟΥ</t>
  </si>
  <si>
    <t>ΒΑΙΑ</t>
  </si>
  <si>
    <t>Χ433106</t>
  </si>
  <si>
    <t>1190,6</t>
  </si>
  <si>
    <t>ΡΑΠΤΗΣ</t>
  </si>
  <si>
    <t>ΣΤΥΛΙΑΝΟΣ</t>
  </si>
  <si>
    <t>Σ917088</t>
  </si>
  <si>
    <t>1177,3</t>
  </si>
  <si>
    <t>ΚΑΡΑΝΙΚΟΛΑΟΥ</t>
  </si>
  <si>
    <t>ΑΣΠΑΣΙΑ</t>
  </si>
  <si>
    <t>ΑΚ436858</t>
  </si>
  <si>
    <t>1168,2</t>
  </si>
  <si>
    <t>ΜΠΑΡΜΠΑΤΗΣ</t>
  </si>
  <si>
    <t>ΑΚ614984</t>
  </si>
  <si>
    <t>695,2</t>
  </si>
  <si>
    <t>1143,2</t>
  </si>
  <si>
    <t>ΑΡΓΥΡΗ</t>
  </si>
  <si>
    <t>Χ813081</t>
  </si>
  <si>
    <t>1139,2</t>
  </si>
  <si>
    <t>ΣΑΒΒΟΠΟΥΛΟΥ</t>
  </si>
  <si>
    <t>ΑΕ969777</t>
  </si>
  <si>
    <t>831,6</t>
  </si>
  <si>
    <t>1136,6</t>
  </si>
  <si>
    <t>ΤΣΑΓΚΑ</t>
  </si>
  <si>
    <t>Φ350585</t>
  </si>
  <si>
    <t>743,6</t>
  </si>
  <si>
    <t>1134,6</t>
  </si>
  <si>
    <t>ΜΕΡΤΖΑΝΗ</t>
  </si>
  <si>
    <t>ΑΣΗΜΙΝΑ</t>
  </si>
  <si>
    <t>ΑΜ499708</t>
  </si>
  <si>
    <t>1128,6</t>
  </si>
  <si>
    <t>ΜΠΙΛΙΡΗ</t>
  </si>
  <si>
    <t>Φ242327</t>
  </si>
  <si>
    <t>1124,7</t>
  </si>
  <si>
    <t>ΠΑΠΑΓΙΑΝΝΟΠΟΥΛΟΣ</t>
  </si>
  <si>
    <t>ΘΕΟΦΑΝΗΣ</t>
  </si>
  <si>
    <t>ΑΖ725722</t>
  </si>
  <si>
    <t>1121,6</t>
  </si>
  <si>
    <t>ΝΤΑΗ</t>
  </si>
  <si>
    <t>ΚΩΝ/ΝΟΣ</t>
  </si>
  <si>
    <t>ΑΕ724889</t>
  </si>
  <si>
    <t>1119,6</t>
  </si>
  <si>
    <t>ΔΗΜΑΡΙΔΗΣ</t>
  </si>
  <si>
    <t>ΓΕΩΡΓΙΟΣ ΕΜΜΑΝΟΥΗΛ</t>
  </si>
  <si>
    <t>ΑΚ011278</t>
  </si>
  <si>
    <t>756,8</t>
  </si>
  <si>
    <t>1116,8</t>
  </si>
  <si>
    <t>ΛΑΦΑΡΑ</t>
  </si>
  <si>
    <t>Χ845403</t>
  </si>
  <si>
    <t>1112,8</t>
  </si>
  <si>
    <t>ΠΑΠΑΔΟΠΟΥΛΟΣ</t>
  </si>
  <si>
    <t>Χ775813</t>
  </si>
  <si>
    <t>675,4</t>
  </si>
  <si>
    <t>1111,4</t>
  </si>
  <si>
    <t>ΠΕΤΣΕΠΕ</t>
  </si>
  <si>
    <t>ΔΕΣΠΟΙΝΑ</t>
  </si>
  <si>
    <t>Τ305233</t>
  </si>
  <si>
    <t>1108,1</t>
  </si>
  <si>
    <t>ΓΕΩΡΓΑΚΟΠΟΥΛΟΥ</t>
  </si>
  <si>
    <t>ΕΜΜΑΝΟΥΕΛΑ</t>
  </si>
  <si>
    <t>ΑΚ763584</t>
  </si>
  <si>
    <t>830,5</t>
  </si>
  <si>
    <t>1106,5</t>
  </si>
  <si>
    <t>ΛΙΑΜΠΑ</t>
  </si>
  <si>
    <t>ΑΕ410054</t>
  </si>
  <si>
    <t>794,2</t>
  </si>
  <si>
    <t>1106,2</t>
  </si>
  <si>
    <t>ΔΑΣΚΑΛΑΚΗ</t>
  </si>
  <si>
    <t>ΑΡΓΥΡΩ</t>
  </si>
  <si>
    <t>Φ347893</t>
  </si>
  <si>
    <t>623,7</t>
  </si>
  <si>
    <t>1099,7</t>
  </si>
  <si>
    <t>Σπαθάρα</t>
  </si>
  <si>
    <t>Μαρία</t>
  </si>
  <si>
    <t>ΑΙ204556</t>
  </si>
  <si>
    <t>1088,8</t>
  </si>
  <si>
    <t>ΜΟΥΡΣΙΑ</t>
  </si>
  <si>
    <t>ΑΚ955902</t>
  </si>
  <si>
    <t>1085,1</t>
  </si>
  <si>
    <t>ΚΑΡΑΜΠΟΤΣΟΥ</t>
  </si>
  <si>
    <t>ΚΩΝΣΤΑΝΤΙΝΑ-ΘΕΟΔΩΡΑ</t>
  </si>
  <si>
    <t>ΑΜ515867</t>
  </si>
  <si>
    <t>1084,2</t>
  </si>
  <si>
    <t>ΝΤΑΙΒΙΣ</t>
  </si>
  <si>
    <t>ΒΑΛΕΝΤΙΝΗ</t>
  </si>
  <si>
    <t>ΑΗ729053</t>
  </si>
  <si>
    <t>860,2</t>
  </si>
  <si>
    <t>1079,2</t>
  </si>
  <si>
    <t>ΚΟΥΡΚΟΥΤΑΣ</t>
  </si>
  <si>
    <t>Ρ823693</t>
  </si>
  <si>
    <t>1013,1</t>
  </si>
  <si>
    <t>1078,1</t>
  </si>
  <si>
    <t>ΡΙΧΑΝΙ</t>
  </si>
  <si>
    <t>ΑΛΕΞΑΝΔΡΟΣ</t>
  </si>
  <si>
    <t>ΦΑΤΧΙ</t>
  </si>
  <si>
    <t>ΑΜ106947</t>
  </si>
  <si>
    <t>1076,6</t>
  </si>
  <si>
    <t>501-518-519</t>
  </si>
  <si>
    <t>ΜΠΙΜΗΣ</t>
  </si>
  <si>
    <t>ΑΗ991817</t>
  </si>
  <si>
    <t>837,1</t>
  </si>
  <si>
    <t>1067,1</t>
  </si>
  <si>
    <t>ΚΟΝΤΟΔΗΜΑΣ</t>
  </si>
  <si>
    <t>Χ039865</t>
  </si>
  <si>
    <t>718,3</t>
  </si>
  <si>
    <t>1056,3</t>
  </si>
  <si>
    <t>ΧΑΙΤΟΓΛΟΥ</t>
  </si>
  <si>
    <t>ΛΑΖΑΡΟΣ</t>
  </si>
  <si>
    <t>ΑΗ383222</t>
  </si>
  <si>
    <t>919,6</t>
  </si>
  <si>
    <t>1054,6</t>
  </si>
  <si>
    <t>ΒΟΡΓΙΑ</t>
  </si>
  <si>
    <t>ΑΒ495331</t>
  </si>
  <si>
    <t>1050,8</t>
  </si>
  <si>
    <t>ΧΑΛΚΗΣ</t>
  </si>
  <si>
    <t>ΓΕΩΡΓΙΟΣ ΜΑΡΙΟΣ</t>
  </si>
  <si>
    <t>Χ076822</t>
  </si>
  <si>
    <t>920,7</t>
  </si>
  <si>
    <t>1050,7</t>
  </si>
  <si>
    <t>515-516-517-501-502</t>
  </si>
  <si>
    <t>ΜΑΚΗ</t>
  </si>
  <si>
    <t>ΟΥΡΑΝΙΑ</t>
  </si>
  <si>
    <t>ΑΚ375034</t>
  </si>
  <si>
    <t>1045,5</t>
  </si>
  <si>
    <t>ΜΑΝΔΡΕΚΑΣ</t>
  </si>
  <si>
    <t>ΑΙ996497</t>
  </si>
  <si>
    <t>ΚΡΕΑΝΓΚΑ</t>
  </si>
  <si>
    <t>ΕΛΕΝΑ</t>
  </si>
  <si>
    <t>ΒΑΣΙΛΕ</t>
  </si>
  <si>
    <t>ΑΒ792515</t>
  </si>
  <si>
    <t>939,4</t>
  </si>
  <si>
    <t>1039,4</t>
  </si>
  <si>
    <t>ΜΕΡΤΙΚΑ</t>
  </si>
  <si>
    <t>Χ706766</t>
  </si>
  <si>
    <t>710,6</t>
  </si>
  <si>
    <t>1030,6</t>
  </si>
  <si>
    <t>ΣΤΟΓΙΑΝΤΣΗΣ</t>
  </si>
  <si>
    <t>ΑΒ113567</t>
  </si>
  <si>
    <t>1026,4</t>
  </si>
  <si>
    <t>ΚΟΥΤΡΟΥΜΠΗ</t>
  </si>
  <si>
    <t>ΑΒ074049</t>
  </si>
  <si>
    <t>849,2</t>
  </si>
  <si>
    <t>1019,2</t>
  </si>
  <si>
    <t>ΘΕΟΔΩΡΑΚΙΔΟΥ</t>
  </si>
  <si>
    <t>ΑΗ414756</t>
  </si>
  <si>
    <t>711,7</t>
  </si>
  <si>
    <t>1016,7</t>
  </si>
  <si>
    <t>ΚΑΛΤΣΑ</t>
  </si>
  <si>
    <t>ΑΙ995220</t>
  </si>
  <si>
    <t>1008,5</t>
  </si>
  <si>
    <t>ΝΤΑΛΚΑΡΑΝΙΔΟΥ</t>
  </si>
  <si>
    <t>ΔΗΜΟΣΘΕΝΗΣ</t>
  </si>
  <si>
    <t>Χ466613</t>
  </si>
  <si>
    <t>838,2</t>
  </si>
  <si>
    <t>1008,2</t>
  </si>
  <si>
    <t>ΠΕΝΤΑΡΗ</t>
  </si>
  <si>
    <t>ΠΑΝΤΕΛΕΗΜΩΝ</t>
  </si>
  <si>
    <t>ΑΙ971204</t>
  </si>
  <si>
    <t>1001,7</t>
  </si>
  <si>
    <t>ΠΑΛΑΜΗΔΑ</t>
  </si>
  <si>
    <t>ΔΗΜΗΤΡΑ ΕΥΑΓΓΕΛΙΑ</t>
  </si>
  <si>
    <t>ΝΙΚΗΦΟΡΟΣ</t>
  </si>
  <si>
    <t>ΑΙ317948</t>
  </si>
  <si>
    <t>999,4</t>
  </si>
  <si>
    <t>ΤΕΡΖΟΠΟΥΛΟΥ</t>
  </si>
  <si>
    <t>Χ540799</t>
  </si>
  <si>
    <t>989,2</t>
  </si>
  <si>
    <t>ΤΣΙΑΤΣΟΣ</t>
  </si>
  <si>
    <t>ΑΑ310340</t>
  </si>
  <si>
    <t>663,3</t>
  </si>
  <si>
    <t>973,3</t>
  </si>
  <si>
    <t>ΞΗΡΟΓΙΑΝΝΗ</t>
  </si>
  <si>
    <t>Σ815390</t>
  </si>
  <si>
    <t>965,8</t>
  </si>
  <si>
    <t>ΚΑΤΣΙΩΡΑ</t>
  </si>
  <si>
    <t>ΑΒ351732</t>
  </si>
  <si>
    <t>ΜΑΛΑΜΑΣ</t>
  </si>
  <si>
    <t>ΑΚ141384</t>
  </si>
  <si>
    <t>ΚΑΚΑΓΙΑΣ</t>
  </si>
  <si>
    <t>Χ876590</t>
  </si>
  <si>
    <t>953,2</t>
  </si>
  <si>
    <t>ΚΑΛΠΑΚΗ</t>
  </si>
  <si>
    <t>ΑΒ135538</t>
  </si>
  <si>
    <t>771,1</t>
  </si>
  <si>
    <t>951,1</t>
  </si>
  <si>
    <t>ΚΟΥΤΕΛΙΔΑ</t>
  </si>
  <si>
    <t>ΑΘΑΝΑΣΙΑ-ΑΝΝΗ</t>
  </si>
  <si>
    <t>ΑΕ319334</t>
  </si>
  <si>
    <t>947,8</t>
  </si>
  <si>
    <t>ΛΑΣΚΑΡΙΔΟΥ</t>
  </si>
  <si>
    <t>ΕΙΡΗΝΗ ΚΑΛΛΙΡΟΗ</t>
  </si>
  <si>
    <t>ΑΗ143337</t>
  </si>
  <si>
    <t>ΜΠΙΣΜΠΙΚΗΣ</t>
  </si>
  <si>
    <t xml:space="preserve">ΘΕΟΦΑΝΗΣ </t>
  </si>
  <si>
    <t>ΑΜ623143</t>
  </si>
  <si>
    <t>662,2</t>
  </si>
  <si>
    <t>942,2</t>
  </si>
  <si>
    <t>ΕΛΕΣΑ</t>
  </si>
  <si>
    <t>ΑΑ031122</t>
  </si>
  <si>
    <t>936,9</t>
  </si>
  <si>
    <t>ΚΑΛΟΣΤΥΠΗΣ</t>
  </si>
  <si>
    <t>Σ887177</t>
  </si>
  <si>
    <t>ΓΙΑΝΝΑΚΟΥ</t>
  </si>
  <si>
    <t>ΑΒ983642</t>
  </si>
  <si>
    <t>768,9</t>
  </si>
  <si>
    <t>928,9</t>
  </si>
  <si>
    <t>ΠΕΤΡΟΥ</t>
  </si>
  <si>
    <t>ΦΩΤΕΙΝΗ</t>
  </si>
  <si>
    <t>ΑΗ089583</t>
  </si>
  <si>
    <t>821,7</t>
  </si>
  <si>
    <t>921,7</t>
  </si>
  <si>
    <t>ΤΣΕΚΟΥΡΑΣ</t>
  </si>
  <si>
    <t>ΑΗ115168</t>
  </si>
  <si>
    <t>ΜΠΟΥΡΑΣ</t>
  </si>
  <si>
    <t>ΑΙ661074</t>
  </si>
  <si>
    <t>915,5</t>
  </si>
  <si>
    <t>ΣΙΔΗΡΟΠΟΥΛΟΣ</t>
  </si>
  <si>
    <t>ΕΥΑΓΓΕΛΟΣ-ΙΩΑΝΝΗΣ</t>
  </si>
  <si>
    <t>ΑΙ995889</t>
  </si>
  <si>
    <t>904,8</t>
  </si>
  <si>
    <t>ΔΗΜΗΤΡΟΥΛΑΣ</t>
  </si>
  <si>
    <t>ΝΙΚΗΤΑΣ</t>
  </si>
  <si>
    <t>ΑΕ751845</t>
  </si>
  <si>
    <t>896,2</t>
  </si>
  <si>
    <t>ΣΤΕΦΑΝΑΚΟΣ</t>
  </si>
  <si>
    <t>ΑΜ132402</t>
  </si>
  <si>
    <t>ΚΑΡΑΤΣΩΛΗ</t>
  </si>
  <si>
    <t>ΑΕ490051</t>
  </si>
  <si>
    <t>879,6</t>
  </si>
  <si>
    <t>ΣΑΞΩΝΗ</t>
  </si>
  <si>
    <t>ΜΑΡΙΑ ΘΩΜΑΗ</t>
  </si>
  <si>
    <t>ΑΑ970421</t>
  </si>
  <si>
    <t>723,8</t>
  </si>
  <si>
    <t>853,8</t>
  </si>
  <si>
    <t>ΚΟΛΩΝΙΑ</t>
  </si>
  <si>
    <t>ΑΕ037899</t>
  </si>
  <si>
    <t>ΔΙΑΜΑΝΤΟΠΟΥΛΟΥ</t>
  </si>
  <si>
    <t>ΑΖ213369</t>
  </si>
  <si>
    <t>680,9</t>
  </si>
  <si>
    <t>850,9</t>
  </si>
  <si>
    <t>ΠΑΡΙΣΗ</t>
  </si>
  <si>
    <t>ΑΗ554544</t>
  </si>
  <si>
    <t>837,8</t>
  </si>
  <si>
    <t>ΓΙΩΤΣΑ</t>
  </si>
  <si>
    <t>ΑΑ057675</t>
  </si>
  <si>
    <t>713,9</t>
  </si>
  <si>
    <t>833,9</t>
  </si>
  <si>
    <t>ΜΠΟΡΙΛΑ</t>
  </si>
  <si>
    <t>ΑΖ785692</t>
  </si>
  <si>
    <t>823,5</t>
  </si>
  <si>
    <t>ΣΑΒΒΑ</t>
  </si>
  <si>
    <t>ΑΖ222451</t>
  </si>
  <si>
    <t>822,5</t>
  </si>
  <si>
    <t>ΧΑΡΔΑ</t>
  </si>
  <si>
    <t>ΜΑΓΔΑΛΗΝΗ</t>
  </si>
  <si>
    <t>Χ803256</t>
  </si>
  <si>
    <t>750,2</t>
  </si>
  <si>
    <t>820,2</t>
  </si>
  <si>
    <t>ΛΟΥΛΑΚΟΥΔΗΣ</t>
  </si>
  <si>
    <t>ΝΙΚΟΛΑΟΣ-ΡΑΦΑΗΛ</t>
  </si>
  <si>
    <t>ΑΕ494360</t>
  </si>
  <si>
    <t>819,4</t>
  </si>
  <si>
    <t>ΡΟΚΚΑ</t>
  </si>
  <si>
    <t>ΙΦΙΓΕΝΕΙΑ</t>
  </si>
  <si>
    <t>ΑΖ286579</t>
  </si>
  <si>
    <t>819,2</t>
  </si>
  <si>
    <t>ΦΩΤΙΑΔΟΥ</t>
  </si>
  <si>
    <t>ΑΝΤΙΟΠΗ-ΑΛΕΞΑΝΔΡΑ</t>
  </si>
  <si>
    <t>ΑΖ395449</t>
  </si>
  <si>
    <t>ΑΡΓΥΡΟΠΟΥΛΟΥ</t>
  </si>
  <si>
    <t>Χ282158</t>
  </si>
  <si>
    <t>ΤΖΙΜΟΠΟΥΛΟΥ</t>
  </si>
  <si>
    <t>ΕΥΡΥΔΙΚΗ</t>
  </si>
  <si>
    <t>ΑΕ801416</t>
  </si>
  <si>
    <t>812,5</t>
  </si>
  <si>
    <t>ΖΩΓΡΑΦΑΚΗ</t>
  </si>
  <si>
    <t>ΕΛΕΥΘΕΡΙΟΣ</t>
  </si>
  <si>
    <t>ΑΒ191226</t>
  </si>
  <si>
    <t>767,8</t>
  </si>
  <si>
    <t>811,8</t>
  </si>
  <si>
    <t>ΚΑΛΑΘΑ</t>
  </si>
  <si>
    <t>ΕΥΑΝΘΙΑ</t>
  </si>
  <si>
    <t>ΑΜ683794</t>
  </si>
  <si>
    <t>654,5</t>
  </si>
  <si>
    <t>810,5</t>
  </si>
  <si>
    <t>ΜΕΡΚΟΥΡΕΑΣ</t>
  </si>
  <si>
    <t>ΑΒ018290</t>
  </si>
  <si>
    <t>809,4</t>
  </si>
  <si>
    <t>ΑΓΓΕΛΙΔΗΣ</t>
  </si>
  <si>
    <t>Φ197642</t>
  </si>
  <si>
    <t>639,1</t>
  </si>
  <si>
    <t>809,1</t>
  </si>
  <si>
    <t>ΑΠΟΣΤΟΛΟΠΟΥΛΟΥ</t>
  </si>
  <si>
    <t>Π251428</t>
  </si>
  <si>
    <t>808,6</t>
  </si>
  <si>
    <t>ΧΑΤΖΗ</t>
  </si>
  <si>
    <t>ΑΙ352210</t>
  </si>
  <si>
    <t>ΑΒ279043</t>
  </si>
  <si>
    <t>806,2</t>
  </si>
  <si>
    <t>ΤΑΞΟΠΟΥΛΟΥ</t>
  </si>
  <si>
    <t>ΑΗ096622</t>
  </si>
  <si>
    <t>805,7</t>
  </si>
  <si>
    <t>ΓΑΛΥΦΙΑΝΑΚΗ</t>
  </si>
  <si>
    <t>ΚΡΥΣΤΑΛΛΗ</t>
  </si>
  <si>
    <t>ΑΝ445657</t>
  </si>
  <si>
    <t>805,4</t>
  </si>
  <si>
    <t>ΘΕΟΔΩΡΙΔΗΣ</t>
  </si>
  <si>
    <t>Ρ910662</t>
  </si>
  <si>
    <t>754,6</t>
  </si>
  <si>
    <t>804,6</t>
  </si>
  <si>
    <t>ΑΡΑΠΙΔΗΣ</t>
  </si>
  <si>
    <t>ΑΖ305346</t>
  </si>
  <si>
    <t>ΣΠΑΝΟΥ</t>
  </si>
  <si>
    <t>Χ913110</t>
  </si>
  <si>
    <t>739,2</t>
  </si>
  <si>
    <t>789,2</t>
  </si>
  <si>
    <t>ΜΠΕΛΙΤΣΙΩΤΗ</t>
  </si>
  <si>
    <t>ΑΖ672914</t>
  </si>
  <si>
    <t>788,7</t>
  </si>
  <si>
    <t>ΜΠΑΚΟΠΟΥΛΟΥ</t>
  </si>
  <si>
    <t>ΑΒ230430</t>
  </si>
  <si>
    <t>749,1</t>
  </si>
  <si>
    <t>779,1</t>
  </si>
  <si>
    <t>ΣΤΑΥΡΟΠΟΥΛΟΥ</t>
  </si>
  <si>
    <t>ΑΒ192641</t>
  </si>
  <si>
    <t>ΨΑΡΡΑΣ</t>
  </si>
  <si>
    <t>ΑΜ264111</t>
  </si>
  <si>
    <t>ΕΥΓΕΝΙΟΥ</t>
  </si>
  <si>
    <t>ΑΖ 410565</t>
  </si>
  <si>
    <t>777,2</t>
  </si>
  <si>
    <t>ΚΑΠΕΤΑΝΕΛΛΗ</t>
  </si>
  <si>
    <t>ΑΙ029676</t>
  </si>
  <si>
    <t>775,8</t>
  </si>
  <si>
    <t>ΠΑΝΑΓΟΠΟΥΛΟΥ</t>
  </si>
  <si>
    <t>ΑΒ020808</t>
  </si>
  <si>
    <t>774,7</t>
  </si>
  <si>
    <t>ΦΙΛΙΠΠΟΥΠΟΛΙΤΗ</t>
  </si>
  <si>
    <t>ΑΡΙΑΔΝΗ</t>
  </si>
  <si>
    <t>ΑΑ007129</t>
  </si>
  <si>
    <t>773,8</t>
  </si>
  <si>
    <t>ΚΑΤΣΙΒΕΛΟΥ</t>
  </si>
  <si>
    <t>ΕΛΛΗ-ΑΣΠΑΣΙΑ</t>
  </si>
  <si>
    <t>ΑΕ635926</t>
  </si>
  <si>
    <t>ΚΑΡΑΓΙΑΝΝΙΔΟΥ</t>
  </si>
  <si>
    <t>Χ529682</t>
  </si>
  <si>
    <t>768,1</t>
  </si>
  <si>
    <t>ΨΙΑΝΟΣ</t>
  </si>
  <si>
    <t>ΑΙ325669</t>
  </si>
  <si>
    <t>767,4</t>
  </si>
  <si>
    <t>ΝΙΚΑ</t>
  </si>
  <si>
    <t>ΑΝ488484</t>
  </si>
  <si>
    <t>735,9</t>
  </si>
  <si>
    <t>765,9</t>
  </si>
  <si>
    <t>ΚΑΡΑΜΠΕΚΟΥ</t>
  </si>
  <si>
    <t>ΑΜΑΛΙΑ</t>
  </si>
  <si>
    <t>Ρ799379</t>
  </si>
  <si>
    <t>734,8</t>
  </si>
  <si>
    <t>764,8</t>
  </si>
  <si>
    <t>ΚΟΡΚΟΥ</t>
  </si>
  <si>
    <t>ΓΕΡΑΣΙΜΟΣ</t>
  </si>
  <si>
    <t>ΑΜ646794</t>
  </si>
  <si>
    <t>ΓΚΑΚΝΗ</t>
  </si>
  <si>
    <t>ΜΑΝΤΩ</t>
  </si>
  <si>
    <t>Χ568468</t>
  </si>
  <si>
    <t>517-516-501-515</t>
  </si>
  <si>
    <t>ΘΕΟΔΩΡΟΠΟΥΛΟΥ</t>
  </si>
  <si>
    <t>ΑΑ318662</t>
  </si>
  <si>
    <t>684,2</t>
  </si>
  <si>
    <t>754,2</t>
  </si>
  <si>
    <t>ΜΑΡΟΓΙΑΝΝΗ</t>
  </si>
  <si>
    <t>ΑΖ669082</t>
  </si>
  <si>
    <t>752,7</t>
  </si>
  <si>
    <t>ΛΕΚΚΑΣ</t>
  </si>
  <si>
    <t>Χ366142</t>
  </si>
  <si>
    <t>ΛΑΜΠΡΟΥ</t>
  </si>
  <si>
    <t>ΜΑΡΙΑΝΝΑ</t>
  </si>
  <si>
    <t>ΑΖ083121</t>
  </si>
  <si>
    <t>738,8</t>
  </si>
  <si>
    <t>ΤΣΕΛΛΟΥ</t>
  </si>
  <si>
    <t>ΑΕ490285</t>
  </si>
  <si>
    <t>729,8</t>
  </si>
  <si>
    <t>ΜΠΙΛΙΟΥ</t>
  </si>
  <si>
    <t>ΑΜ500662</t>
  </si>
  <si>
    <t>ΓΑΒΡΟΓΙΑΝΝΗ</t>
  </si>
  <si>
    <t>ΑΒ270065</t>
  </si>
  <si>
    <t>ΚΟΛΙΟΥΛΗΣ</t>
  </si>
  <si>
    <t>ΑΒ410021</t>
  </si>
  <si>
    <t>632,5</t>
  </si>
  <si>
    <t>706,5</t>
  </si>
  <si>
    <t>ΑΜ260703</t>
  </si>
  <si>
    <t>ΣΚΑΡΛΗ</t>
  </si>
  <si>
    <t xml:space="preserve">ΔΗΜΗΤΡΙΟΣ </t>
  </si>
  <si>
    <t>ΑΒ559661</t>
  </si>
  <si>
    <t>702,9</t>
  </si>
  <si>
    <t>ΜΑΓΓΟΝΑΣ</t>
  </si>
  <si>
    <t>Χ987148</t>
  </si>
  <si>
    <t>ΧΛΩΜΟΣ</t>
  </si>
  <si>
    <t>ΜΑΝΟΛΗΣ</t>
  </si>
  <si>
    <t>ΑΒ668357</t>
  </si>
  <si>
    <t>651,2</t>
  </si>
  <si>
    <t>681,2</t>
  </si>
  <si>
    <t>ΤΑΓΓΑ</t>
  </si>
  <si>
    <t>Χ814549</t>
  </si>
  <si>
    <t>610,5</t>
  </si>
  <si>
    <t>680,5</t>
  </si>
  <si>
    <t>ΜΠΑΚΡΑΤΣΑΣ</t>
  </si>
  <si>
    <t>ΑΖ267037</t>
  </si>
  <si>
    <t>635,8</t>
  </si>
  <si>
    <t>665,8</t>
  </si>
  <si>
    <t>ΖΑΦΕΙΡΑ</t>
  </si>
  <si>
    <t>Χ814993</t>
  </si>
  <si>
    <t>ΦΑΡΙΔΗ</t>
  </si>
  <si>
    <t>ΓΡΗΓΟΡΙΟΣ-ΣΩΤΗΡΙΟΣ</t>
  </si>
  <si>
    <t>Ξ674102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</si>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</sst>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438</v>
      </c>
      <c r="C8" t="s">
        <v>13</v>
      </c>
      <c r="D8" t="s">
        <v>14</v>
      </c>
      <c r="E8" t="s">
        <v>15</v>
      </c>
      <c r="F8" t="s">
        <v>16</v>
      </c>
      <c r="G8" t="str">
        <f>"200801009215"</f>
        <v>200801009215</v>
      </c>
      <c r="H8" t="s">
        <v>17</v>
      </c>
      <c r="I8">
        <v>150</v>
      </c>
      <c r="J8">
        <v>0</v>
      </c>
      <c r="K8">
        <v>0</v>
      </c>
      <c r="L8">
        <v>260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73</v>
      </c>
      <c r="W8">
        <v>511</v>
      </c>
      <c r="X8">
        <v>0</v>
      </c>
      <c r="Z8">
        <v>0</v>
      </c>
      <c r="AA8" t="s">
        <v>18</v>
      </c>
    </row>
    <row r="9" spans="1:27" x14ac:dyDescent="0.25">
      <c r="H9">
        <v>501</v>
      </c>
    </row>
    <row r="10" spans="1:27" x14ac:dyDescent="0.25">
      <c r="A10">
        <v>2</v>
      </c>
      <c r="B10">
        <v>735</v>
      </c>
      <c r="C10" t="s">
        <v>19</v>
      </c>
      <c r="D10" t="s">
        <v>20</v>
      </c>
      <c r="E10" t="s">
        <v>21</v>
      </c>
      <c r="F10" t="s">
        <v>22</v>
      </c>
      <c r="G10" t="str">
        <f>"201406000046"</f>
        <v>201406000046</v>
      </c>
      <c r="H10" t="s">
        <v>23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50</v>
      </c>
      <c r="Q10">
        <v>0</v>
      </c>
      <c r="R10">
        <v>30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24</v>
      </c>
    </row>
    <row r="11" spans="1:27" x14ac:dyDescent="0.25">
      <c r="H11">
        <v>501</v>
      </c>
    </row>
    <row r="12" spans="1:27" x14ac:dyDescent="0.25">
      <c r="A12">
        <v>3</v>
      </c>
      <c r="B12">
        <v>579</v>
      </c>
      <c r="C12" t="s">
        <v>25</v>
      </c>
      <c r="D12" t="s">
        <v>26</v>
      </c>
      <c r="E12" t="s">
        <v>27</v>
      </c>
      <c r="F12" t="s">
        <v>28</v>
      </c>
      <c r="G12" t="str">
        <f>"201502003307"</f>
        <v>201502003307</v>
      </c>
      <c r="H12">
        <v>935</v>
      </c>
      <c r="I12">
        <v>0</v>
      </c>
      <c r="J12">
        <v>0</v>
      </c>
      <c r="K12">
        <v>0</v>
      </c>
      <c r="L12">
        <v>260</v>
      </c>
      <c r="M12">
        <v>0</v>
      </c>
      <c r="N12">
        <v>70</v>
      </c>
      <c r="O12">
        <v>0</v>
      </c>
      <c r="P12">
        <v>0</v>
      </c>
      <c r="Q12">
        <v>0</v>
      </c>
      <c r="R12">
        <v>30</v>
      </c>
      <c r="S12">
        <v>0</v>
      </c>
      <c r="T12">
        <v>0</v>
      </c>
      <c r="U12">
        <v>0</v>
      </c>
      <c r="V12">
        <v>83</v>
      </c>
      <c r="W12">
        <v>581</v>
      </c>
      <c r="X12">
        <v>0</v>
      </c>
      <c r="Z12">
        <v>0</v>
      </c>
      <c r="AA12">
        <v>1876</v>
      </c>
    </row>
    <row r="13" spans="1:27" x14ac:dyDescent="0.25">
      <c r="H13" t="s">
        <v>29</v>
      </c>
    </row>
    <row r="14" spans="1:27" x14ac:dyDescent="0.25">
      <c r="A14">
        <v>4</v>
      </c>
      <c r="B14">
        <v>177</v>
      </c>
      <c r="C14" t="s">
        <v>30</v>
      </c>
      <c r="D14" t="s">
        <v>31</v>
      </c>
      <c r="E14" t="s">
        <v>32</v>
      </c>
      <c r="F14" t="s">
        <v>33</v>
      </c>
      <c r="G14" t="str">
        <f>"00129812"</f>
        <v>00129812</v>
      </c>
      <c r="H14" t="s">
        <v>34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48</v>
      </c>
      <c r="W14">
        <v>336</v>
      </c>
      <c r="X14">
        <v>0</v>
      </c>
      <c r="Z14">
        <v>0</v>
      </c>
      <c r="AA14" t="s">
        <v>35</v>
      </c>
    </row>
    <row r="15" spans="1:27" x14ac:dyDescent="0.25">
      <c r="H15" t="s">
        <v>36</v>
      </c>
    </row>
    <row r="16" spans="1:27" x14ac:dyDescent="0.25">
      <c r="A16">
        <v>5</v>
      </c>
      <c r="B16">
        <v>614</v>
      </c>
      <c r="C16" t="s">
        <v>37</v>
      </c>
      <c r="D16" t="s">
        <v>38</v>
      </c>
      <c r="E16" t="s">
        <v>39</v>
      </c>
      <c r="F16" t="s">
        <v>40</v>
      </c>
      <c r="G16" t="str">
        <f>"201406014755"</f>
        <v>201406014755</v>
      </c>
      <c r="H16" t="s">
        <v>41</v>
      </c>
      <c r="I16">
        <v>150</v>
      </c>
      <c r="J16">
        <v>0</v>
      </c>
      <c r="K16">
        <v>0</v>
      </c>
      <c r="L16">
        <v>200</v>
      </c>
      <c r="M16">
        <v>0</v>
      </c>
      <c r="N16">
        <v>70</v>
      </c>
      <c r="O16">
        <v>30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 t="s">
        <v>42</v>
      </c>
    </row>
    <row r="17" spans="1:27" x14ac:dyDescent="0.25">
      <c r="H17">
        <v>501</v>
      </c>
    </row>
    <row r="18" spans="1:27" x14ac:dyDescent="0.25">
      <c r="A18">
        <v>6</v>
      </c>
      <c r="B18">
        <v>676</v>
      </c>
      <c r="C18" t="s">
        <v>43</v>
      </c>
      <c r="D18" t="s">
        <v>44</v>
      </c>
      <c r="E18" t="s">
        <v>45</v>
      </c>
      <c r="F18" t="s">
        <v>46</v>
      </c>
      <c r="G18" t="str">
        <f>"201304000473"</f>
        <v>201304000473</v>
      </c>
      <c r="H18" t="s">
        <v>47</v>
      </c>
      <c r="I18">
        <v>0</v>
      </c>
      <c r="J18">
        <v>0</v>
      </c>
      <c r="K18">
        <v>0</v>
      </c>
      <c r="L18">
        <v>200</v>
      </c>
      <c r="M18">
        <v>30</v>
      </c>
      <c r="N18">
        <v>70</v>
      </c>
      <c r="O18">
        <v>50</v>
      </c>
      <c r="P18">
        <v>0</v>
      </c>
      <c r="Q18">
        <v>0</v>
      </c>
      <c r="R18">
        <v>30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48</v>
      </c>
    </row>
    <row r="19" spans="1:27" x14ac:dyDescent="0.25">
      <c r="H19" t="s">
        <v>36</v>
      </c>
    </row>
    <row r="20" spans="1:27" x14ac:dyDescent="0.25">
      <c r="A20">
        <v>7</v>
      </c>
      <c r="B20">
        <v>419</v>
      </c>
      <c r="C20" t="s">
        <v>49</v>
      </c>
      <c r="D20" t="s">
        <v>50</v>
      </c>
      <c r="E20" t="s">
        <v>38</v>
      </c>
      <c r="F20" t="s">
        <v>51</v>
      </c>
      <c r="G20" t="str">
        <f>"00223986"</f>
        <v>00223986</v>
      </c>
      <c r="H20" t="s">
        <v>52</v>
      </c>
      <c r="I20">
        <v>150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50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53</v>
      </c>
    </row>
    <row r="21" spans="1:27" x14ac:dyDescent="0.25">
      <c r="H21" t="s">
        <v>36</v>
      </c>
    </row>
    <row r="22" spans="1:27" x14ac:dyDescent="0.25">
      <c r="A22">
        <v>8</v>
      </c>
      <c r="B22">
        <v>689</v>
      </c>
      <c r="C22" t="s">
        <v>54</v>
      </c>
      <c r="D22" t="s">
        <v>55</v>
      </c>
      <c r="E22" t="s">
        <v>39</v>
      </c>
      <c r="F22" t="s">
        <v>56</v>
      </c>
      <c r="G22" t="str">
        <f>"00045928"</f>
        <v>00045928</v>
      </c>
      <c r="H22" t="s">
        <v>57</v>
      </c>
      <c r="I22">
        <v>0</v>
      </c>
      <c r="J22">
        <v>400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53</v>
      </c>
      <c r="W22">
        <v>371</v>
      </c>
      <c r="X22">
        <v>0</v>
      </c>
      <c r="Z22">
        <v>0</v>
      </c>
      <c r="AA22" t="s">
        <v>58</v>
      </c>
    </row>
    <row r="23" spans="1:27" x14ac:dyDescent="0.25">
      <c r="H23">
        <v>501</v>
      </c>
    </row>
    <row r="24" spans="1:27" x14ac:dyDescent="0.25">
      <c r="A24">
        <v>9</v>
      </c>
      <c r="B24">
        <v>126</v>
      </c>
      <c r="C24" t="s">
        <v>59</v>
      </c>
      <c r="D24" t="s">
        <v>32</v>
      </c>
      <c r="E24" t="s">
        <v>21</v>
      </c>
      <c r="F24" t="s">
        <v>60</v>
      </c>
      <c r="G24" t="str">
        <f>"200801002064"</f>
        <v>200801002064</v>
      </c>
      <c r="H24" t="s">
        <v>61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 t="s">
        <v>62</v>
      </c>
    </row>
    <row r="25" spans="1:27" x14ac:dyDescent="0.25">
      <c r="H25">
        <v>501</v>
      </c>
    </row>
    <row r="26" spans="1:27" x14ac:dyDescent="0.25">
      <c r="A26">
        <v>10</v>
      </c>
      <c r="B26">
        <v>621</v>
      </c>
      <c r="C26" t="s">
        <v>63</v>
      </c>
      <c r="D26" t="s">
        <v>64</v>
      </c>
      <c r="E26" t="s">
        <v>39</v>
      </c>
      <c r="F26" t="s">
        <v>65</v>
      </c>
      <c r="G26" t="str">
        <f>"201304004611"</f>
        <v>201304004611</v>
      </c>
      <c r="H26" t="s">
        <v>66</v>
      </c>
      <c r="I26">
        <v>150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77</v>
      </c>
      <c r="W26">
        <v>539</v>
      </c>
      <c r="X26">
        <v>0</v>
      </c>
      <c r="Z26">
        <v>0</v>
      </c>
      <c r="AA26" t="s">
        <v>67</v>
      </c>
    </row>
    <row r="27" spans="1:27" x14ac:dyDescent="0.25">
      <c r="H27">
        <v>501</v>
      </c>
    </row>
    <row r="28" spans="1:27" x14ac:dyDescent="0.25">
      <c r="A28">
        <v>11</v>
      </c>
      <c r="B28">
        <v>638</v>
      </c>
      <c r="C28" t="s">
        <v>68</v>
      </c>
      <c r="D28" t="s">
        <v>44</v>
      </c>
      <c r="E28" t="s">
        <v>69</v>
      </c>
      <c r="F28" t="s">
        <v>70</v>
      </c>
      <c r="G28" t="str">
        <f>"201405000854"</f>
        <v>201405000854</v>
      </c>
      <c r="H28" t="s">
        <v>71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50</v>
      </c>
      <c r="P28">
        <v>0</v>
      </c>
      <c r="Q28">
        <v>0</v>
      </c>
      <c r="R28">
        <v>0</v>
      </c>
      <c r="S28">
        <v>0</v>
      </c>
      <c r="T28">
        <v>30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72</v>
      </c>
    </row>
    <row r="29" spans="1:27" x14ac:dyDescent="0.25">
      <c r="H29">
        <v>501</v>
      </c>
    </row>
    <row r="30" spans="1:27" x14ac:dyDescent="0.25">
      <c r="A30">
        <v>12</v>
      </c>
      <c r="B30">
        <v>422</v>
      </c>
      <c r="C30" t="s">
        <v>73</v>
      </c>
      <c r="D30" t="s">
        <v>74</v>
      </c>
      <c r="E30" t="s">
        <v>75</v>
      </c>
      <c r="F30" t="s">
        <v>76</v>
      </c>
      <c r="G30" t="str">
        <f>"201402006243"</f>
        <v>201402006243</v>
      </c>
      <c r="H30" t="s">
        <v>77</v>
      </c>
      <c r="I30">
        <v>150</v>
      </c>
      <c r="J30">
        <v>0</v>
      </c>
      <c r="K30">
        <v>0</v>
      </c>
      <c r="L30">
        <v>260</v>
      </c>
      <c r="M30">
        <v>0</v>
      </c>
      <c r="N30">
        <v>70</v>
      </c>
      <c r="O30">
        <v>0</v>
      </c>
      <c r="P30">
        <v>0</v>
      </c>
      <c r="Q30">
        <v>30</v>
      </c>
      <c r="R30">
        <v>30</v>
      </c>
      <c r="S30">
        <v>0</v>
      </c>
      <c r="T30">
        <v>0</v>
      </c>
      <c r="U30">
        <v>0</v>
      </c>
      <c r="V30">
        <v>49</v>
      </c>
      <c r="W30">
        <v>343</v>
      </c>
      <c r="X30">
        <v>0</v>
      </c>
      <c r="Z30">
        <v>0</v>
      </c>
      <c r="AA30" t="s">
        <v>78</v>
      </c>
    </row>
    <row r="31" spans="1:27" x14ac:dyDescent="0.25">
      <c r="H31">
        <v>501</v>
      </c>
    </row>
    <row r="32" spans="1:27" x14ac:dyDescent="0.25">
      <c r="A32">
        <v>13</v>
      </c>
      <c r="B32">
        <v>158</v>
      </c>
      <c r="C32" t="s">
        <v>79</v>
      </c>
      <c r="D32" t="s">
        <v>55</v>
      </c>
      <c r="E32" t="s">
        <v>45</v>
      </c>
      <c r="F32" t="s">
        <v>80</v>
      </c>
      <c r="G32" t="str">
        <f>"201406001610"</f>
        <v>201406001610</v>
      </c>
      <c r="H32" t="s">
        <v>81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50</v>
      </c>
      <c r="P32">
        <v>0</v>
      </c>
      <c r="Q32">
        <v>50</v>
      </c>
      <c r="R32">
        <v>50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 t="s">
        <v>82</v>
      </c>
    </row>
    <row r="33" spans="1:27" x14ac:dyDescent="0.25">
      <c r="H33" t="s">
        <v>29</v>
      </c>
    </row>
    <row r="34" spans="1:27" x14ac:dyDescent="0.25">
      <c r="A34">
        <v>14</v>
      </c>
      <c r="B34">
        <v>562</v>
      </c>
      <c r="C34" t="s">
        <v>83</v>
      </c>
      <c r="D34" t="s">
        <v>84</v>
      </c>
      <c r="E34" t="s">
        <v>39</v>
      </c>
      <c r="F34" t="s">
        <v>85</v>
      </c>
      <c r="G34" t="str">
        <f>"201304001266"</f>
        <v>201304001266</v>
      </c>
      <c r="H34" t="s">
        <v>86</v>
      </c>
      <c r="I34">
        <v>0</v>
      </c>
      <c r="J34">
        <v>0</v>
      </c>
      <c r="K34">
        <v>0</v>
      </c>
      <c r="L34">
        <v>260</v>
      </c>
      <c r="M34">
        <v>0</v>
      </c>
      <c r="N34">
        <v>70</v>
      </c>
      <c r="O34">
        <v>70</v>
      </c>
      <c r="P34">
        <v>30</v>
      </c>
      <c r="Q34">
        <v>0</v>
      </c>
      <c r="R34">
        <v>0</v>
      </c>
      <c r="S34">
        <v>0</v>
      </c>
      <c r="T34">
        <v>0</v>
      </c>
      <c r="U34">
        <v>0</v>
      </c>
      <c r="V34">
        <v>55</v>
      </c>
      <c r="W34">
        <v>385</v>
      </c>
      <c r="X34">
        <v>0</v>
      </c>
      <c r="Z34">
        <v>0</v>
      </c>
      <c r="AA34" t="s">
        <v>87</v>
      </c>
    </row>
    <row r="35" spans="1:27" x14ac:dyDescent="0.25">
      <c r="H35">
        <v>501</v>
      </c>
    </row>
    <row r="36" spans="1:27" x14ac:dyDescent="0.25">
      <c r="A36">
        <v>15</v>
      </c>
      <c r="B36">
        <v>790</v>
      </c>
      <c r="C36" t="s">
        <v>88</v>
      </c>
      <c r="D36" t="s">
        <v>89</v>
      </c>
      <c r="E36" t="s">
        <v>38</v>
      </c>
      <c r="F36" t="s">
        <v>90</v>
      </c>
      <c r="G36" t="str">
        <f>"00112338"</f>
        <v>00112338</v>
      </c>
      <c r="H36" t="s">
        <v>91</v>
      </c>
      <c r="I36">
        <v>150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50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 t="s">
        <v>92</v>
      </c>
    </row>
    <row r="37" spans="1:27" x14ac:dyDescent="0.25">
      <c r="H37" t="s">
        <v>93</v>
      </c>
    </row>
    <row r="38" spans="1:27" x14ac:dyDescent="0.25">
      <c r="A38">
        <v>16</v>
      </c>
      <c r="B38">
        <v>8</v>
      </c>
      <c r="C38" t="s">
        <v>94</v>
      </c>
      <c r="D38" t="s">
        <v>95</v>
      </c>
      <c r="E38" t="s">
        <v>96</v>
      </c>
      <c r="F38" t="s">
        <v>97</v>
      </c>
      <c r="G38" t="str">
        <f>"201504004883"</f>
        <v>201504004883</v>
      </c>
      <c r="H38" t="s">
        <v>98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99</v>
      </c>
    </row>
    <row r="39" spans="1:27" x14ac:dyDescent="0.25">
      <c r="H39" t="s">
        <v>29</v>
      </c>
    </row>
    <row r="40" spans="1:27" x14ac:dyDescent="0.25">
      <c r="A40">
        <v>17</v>
      </c>
      <c r="B40">
        <v>776</v>
      </c>
      <c r="C40" t="s">
        <v>100</v>
      </c>
      <c r="D40" t="s">
        <v>55</v>
      </c>
      <c r="E40" t="s">
        <v>21</v>
      </c>
      <c r="F40" t="s">
        <v>101</v>
      </c>
      <c r="G40" t="str">
        <f>"201303000168"</f>
        <v>201303000168</v>
      </c>
      <c r="H40" t="s">
        <v>102</v>
      </c>
      <c r="I40">
        <v>150</v>
      </c>
      <c r="J40">
        <v>0</v>
      </c>
      <c r="K40">
        <v>0</v>
      </c>
      <c r="L40">
        <v>260</v>
      </c>
      <c r="M40">
        <v>0</v>
      </c>
      <c r="N40">
        <v>70</v>
      </c>
      <c r="O40">
        <v>0</v>
      </c>
      <c r="P40">
        <v>0</v>
      </c>
      <c r="Q40">
        <v>50</v>
      </c>
      <c r="R40">
        <v>0</v>
      </c>
      <c r="S40">
        <v>0</v>
      </c>
      <c r="T40">
        <v>0</v>
      </c>
      <c r="U40">
        <v>0</v>
      </c>
      <c r="V40">
        <v>58</v>
      </c>
      <c r="W40">
        <v>406</v>
      </c>
      <c r="X40">
        <v>0</v>
      </c>
      <c r="Z40">
        <v>0</v>
      </c>
      <c r="AA40" t="s">
        <v>103</v>
      </c>
    </row>
    <row r="41" spans="1:27" x14ac:dyDescent="0.25">
      <c r="H41">
        <v>501</v>
      </c>
    </row>
    <row r="42" spans="1:27" x14ac:dyDescent="0.25">
      <c r="A42">
        <v>18</v>
      </c>
      <c r="B42">
        <v>472</v>
      </c>
      <c r="C42" t="s">
        <v>104</v>
      </c>
      <c r="D42" t="s">
        <v>105</v>
      </c>
      <c r="E42" t="s">
        <v>106</v>
      </c>
      <c r="F42" t="s">
        <v>107</v>
      </c>
      <c r="G42" t="str">
        <f>"201406002327"</f>
        <v>201406002327</v>
      </c>
      <c r="H42" t="s">
        <v>108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70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 t="s">
        <v>109</v>
      </c>
    </row>
    <row r="43" spans="1:27" x14ac:dyDescent="0.25">
      <c r="H43" t="s">
        <v>29</v>
      </c>
    </row>
    <row r="44" spans="1:27" x14ac:dyDescent="0.25">
      <c r="A44">
        <v>19</v>
      </c>
      <c r="B44">
        <v>587</v>
      </c>
      <c r="C44" t="s">
        <v>110</v>
      </c>
      <c r="D44" t="s">
        <v>106</v>
      </c>
      <c r="E44" t="s">
        <v>111</v>
      </c>
      <c r="F44" t="s">
        <v>112</v>
      </c>
      <c r="G44" t="str">
        <f>"201304002442"</f>
        <v>201304002442</v>
      </c>
      <c r="H44" t="s">
        <v>113</v>
      </c>
      <c r="I44">
        <v>0</v>
      </c>
      <c r="J44">
        <v>0</v>
      </c>
      <c r="K44">
        <v>0</v>
      </c>
      <c r="L44">
        <v>260</v>
      </c>
      <c r="M44">
        <v>0</v>
      </c>
      <c r="N44">
        <v>70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 t="s">
        <v>114</v>
      </c>
    </row>
    <row r="45" spans="1:27" x14ac:dyDescent="0.25">
      <c r="H45" t="s">
        <v>36</v>
      </c>
    </row>
    <row r="46" spans="1:27" x14ac:dyDescent="0.25">
      <c r="A46">
        <v>20</v>
      </c>
      <c r="B46">
        <v>748</v>
      </c>
      <c r="C46" t="s">
        <v>115</v>
      </c>
      <c r="D46" t="s">
        <v>116</v>
      </c>
      <c r="E46" t="s">
        <v>117</v>
      </c>
      <c r="F46" t="s">
        <v>118</v>
      </c>
      <c r="G46" t="str">
        <f>"201406000133"</f>
        <v>201406000133</v>
      </c>
      <c r="H46" t="s">
        <v>119</v>
      </c>
      <c r="I46">
        <v>0</v>
      </c>
      <c r="J46">
        <v>0</v>
      </c>
      <c r="K46">
        <v>0</v>
      </c>
      <c r="L46">
        <v>260</v>
      </c>
      <c r="M46">
        <v>0</v>
      </c>
      <c r="N46">
        <v>70</v>
      </c>
      <c r="O46">
        <v>50</v>
      </c>
      <c r="P46">
        <v>0</v>
      </c>
      <c r="Q46">
        <v>0</v>
      </c>
      <c r="R46">
        <v>30</v>
      </c>
      <c r="S46">
        <v>0</v>
      </c>
      <c r="T46">
        <v>0</v>
      </c>
      <c r="U46">
        <v>0</v>
      </c>
      <c r="V46">
        <v>78</v>
      </c>
      <c r="W46">
        <v>546</v>
      </c>
      <c r="X46">
        <v>0</v>
      </c>
      <c r="Z46">
        <v>0</v>
      </c>
      <c r="AA46" t="s">
        <v>120</v>
      </c>
    </row>
    <row r="47" spans="1:27" x14ac:dyDescent="0.25">
      <c r="H47">
        <v>501</v>
      </c>
    </row>
    <row r="48" spans="1:27" x14ac:dyDescent="0.25">
      <c r="A48">
        <v>21</v>
      </c>
      <c r="B48">
        <v>863</v>
      </c>
      <c r="C48" t="s">
        <v>121</v>
      </c>
      <c r="D48" t="s">
        <v>105</v>
      </c>
      <c r="E48" t="s">
        <v>21</v>
      </c>
      <c r="F48" t="s">
        <v>122</v>
      </c>
      <c r="G48" t="str">
        <f>"200807000758"</f>
        <v>200807000758</v>
      </c>
      <c r="H48" t="s">
        <v>123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 t="s">
        <v>124</v>
      </c>
    </row>
    <row r="49" spans="1:27" x14ac:dyDescent="0.25">
      <c r="H49">
        <v>501</v>
      </c>
    </row>
    <row r="50" spans="1:27" x14ac:dyDescent="0.25">
      <c r="A50">
        <v>22</v>
      </c>
      <c r="B50">
        <v>179</v>
      </c>
      <c r="C50" t="s">
        <v>125</v>
      </c>
      <c r="D50" t="s">
        <v>126</v>
      </c>
      <c r="E50" t="s">
        <v>127</v>
      </c>
      <c r="F50" t="s">
        <v>128</v>
      </c>
      <c r="G50" t="str">
        <f>"200712003031"</f>
        <v>200712003031</v>
      </c>
      <c r="H50" t="s">
        <v>129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 t="s">
        <v>130</v>
      </c>
    </row>
    <row r="51" spans="1:27" x14ac:dyDescent="0.25">
      <c r="H51">
        <v>501</v>
      </c>
    </row>
    <row r="52" spans="1:27" x14ac:dyDescent="0.25">
      <c r="A52">
        <v>23</v>
      </c>
      <c r="B52">
        <v>760</v>
      </c>
      <c r="C52" t="s">
        <v>131</v>
      </c>
      <c r="D52" t="s">
        <v>132</v>
      </c>
      <c r="E52" t="s">
        <v>96</v>
      </c>
      <c r="F52" t="s">
        <v>133</v>
      </c>
      <c r="G52" t="str">
        <f>"201406003124"</f>
        <v>201406003124</v>
      </c>
      <c r="H52" t="s">
        <v>134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70</v>
      </c>
      <c r="P52">
        <v>0</v>
      </c>
      <c r="Q52">
        <v>50</v>
      </c>
      <c r="R52">
        <v>0</v>
      </c>
      <c r="S52">
        <v>0</v>
      </c>
      <c r="T52">
        <v>0</v>
      </c>
      <c r="U52">
        <v>0</v>
      </c>
      <c r="V52">
        <v>79</v>
      </c>
      <c r="W52">
        <v>553</v>
      </c>
      <c r="X52">
        <v>0</v>
      </c>
      <c r="Z52">
        <v>0</v>
      </c>
      <c r="AA52" t="s">
        <v>135</v>
      </c>
    </row>
    <row r="53" spans="1:27" x14ac:dyDescent="0.25">
      <c r="H53" t="s">
        <v>36</v>
      </c>
    </row>
    <row r="54" spans="1:27" x14ac:dyDescent="0.25">
      <c r="A54">
        <v>24</v>
      </c>
      <c r="B54">
        <v>119</v>
      </c>
      <c r="C54" t="s">
        <v>136</v>
      </c>
      <c r="D54" t="s">
        <v>74</v>
      </c>
      <c r="E54" t="s">
        <v>137</v>
      </c>
      <c r="F54" t="s">
        <v>138</v>
      </c>
      <c r="G54" t="str">
        <f>"201406012479"</f>
        <v>201406012479</v>
      </c>
      <c r="H54">
        <v>825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1683</v>
      </c>
    </row>
    <row r="55" spans="1:27" x14ac:dyDescent="0.25">
      <c r="H55">
        <v>501</v>
      </c>
    </row>
    <row r="56" spans="1:27" x14ac:dyDescent="0.25">
      <c r="A56">
        <v>25</v>
      </c>
      <c r="B56">
        <v>307</v>
      </c>
      <c r="C56" t="s">
        <v>139</v>
      </c>
      <c r="D56" t="s">
        <v>140</v>
      </c>
      <c r="E56" t="s">
        <v>141</v>
      </c>
      <c r="F56" t="s">
        <v>142</v>
      </c>
      <c r="G56" t="str">
        <f>"201604001279"</f>
        <v>201604001279</v>
      </c>
      <c r="H56" t="s">
        <v>71</v>
      </c>
      <c r="I56">
        <v>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 t="s">
        <v>143</v>
      </c>
    </row>
    <row r="57" spans="1:27" x14ac:dyDescent="0.25">
      <c r="H57" t="s">
        <v>29</v>
      </c>
    </row>
    <row r="58" spans="1:27" x14ac:dyDescent="0.25">
      <c r="A58">
        <v>26</v>
      </c>
      <c r="B58">
        <v>812</v>
      </c>
      <c r="C58" t="s">
        <v>144</v>
      </c>
      <c r="D58" t="s">
        <v>145</v>
      </c>
      <c r="E58" t="s">
        <v>146</v>
      </c>
      <c r="F58" t="s">
        <v>147</v>
      </c>
      <c r="G58" t="str">
        <f>"201303000416"</f>
        <v>201303000416</v>
      </c>
      <c r="H58" t="s">
        <v>148</v>
      </c>
      <c r="I58">
        <v>0</v>
      </c>
      <c r="J58">
        <v>400</v>
      </c>
      <c r="K58">
        <v>0</v>
      </c>
      <c r="L58">
        <v>260</v>
      </c>
      <c r="M58">
        <v>0</v>
      </c>
      <c r="N58">
        <v>70</v>
      </c>
      <c r="O58">
        <v>50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19</v>
      </c>
      <c r="W58">
        <v>133</v>
      </c>
      <c r="X58">
        <v>0</v>
      </c>
      <c r="Z58">
        <v>0</v>
      </c>
      <c r="AA58" t="s">
        <v>149</v>
      </c>
    </row>
    <row r="59" spans="1:27" x14ac:dyDescent="0.25">
      <c r="H59">
        <v>501</v>
      </c>
    </row>
    <row r="60" spans="1:27" x14ac:dyDescent="0.25">
      <c r="A60">
        <v>27</v>
      </c>
      <c r="B60">
        <v>717</v>
      </c>
      <c r="C60" t="s">
        <v>150</v>
      </c>
      <c r="D60" t="s">
        <v>151</v>
      </c>
      <c r="E60" t="s">
        <v>141</v>
      </c>
      <c r="F60" t="s">
        <v>152</v>
      </c>
      <c r="G60" t="str">
        <f>"200801003458"</f>
        <v>200801003458</v>
      </c>
      <c r="H60" t="s">
        <v>86</v>
      </c>
      <c r="I60">
        <v>0</v>
      </c>
      <c r="J60">
        <v>0</v>
      </c>
      <c r="K60">
        <v>0</v>
      </c>
      <c r="L60">
        <v>200</v>
      </c>
      <c r="M60">
        <v>0</v>
      </c>
      <c r="N60">
        <v>50</v>
      </c>
      <c r="O60">
        <v>50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64</v>
      </c>
      <c r="W60">
        <v>448</v>
      </c>
      <c r="X60">
        <v>0</v>
      </c>
      <c r="Z60">
        <v>0</v>
      </c>
      <c r="AA60" t="s">
        <v>153</v>
      </c>
    </row>
    <row r="61" spans="1:27" x14ac:dyDescent="0.25">
      <c r="H61">
        <v>501</v>
      </c>
    </row>
    <row r="62" spans="1:27" x14ac:dyDescent="0.25">
      <c r="A62">
        <v>28</v>
      </c>
      <c r="B62">
        <v>138</v>
      </c>
      <c r="C62" t="s">
        <v>154</v>
      </c>
      <c r="D62" t="s">
        <v>155</v>
      </c>
      <c r="E62" t="s">
        <v>21</v>
      </c>
      <c r="F62" t="s">
        <v>156</v>
      </c>
      <c r="G62" t="str">
        <f>"200801010770"</f>
        <v>200801010770</v>
      </c>
      <c r="H62" t="s">
        <v>157</v>
      </c>
      <c r="I62">
        <v>0</v>
      </c>
      <c r="J62">
        <v>0</v>
      </c>
      <c r="K62">
        <v>0</v>
      </c>
      <c r="L62">
        <v>200</v>
      </c>
      <c r="M62">
        <v>0</v>
      </c>
      <c r="N62">
        <v>50</v>
      </c>
      <c r="O62">
        <v>0</v>
      </c>
      <c r="P62">
        <v>0</v>
      </c>
      <c r="Q62">
        <v>30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 t="s">
        <v>158</v>
      </c>
    </row>
    <row r="63" spans="1:27" x14ac:dyDescent="0.25">
      <c r="H63" t="s">
        <v>29</v>
      </c>
    </row>
    <row r="64" spans="1:27" x14ac:dyDescent="0.25">
      <c r="A64">
        <v>29</v>
      </c>
      <c r="B64">
        <v>659</v>
      </c>
      <c r="C64" t="s">
        <v>159</v>
      </c>
      <c r="D64" t="s">
        <v>160</v>
      </c>
      <c r="E64" t="s">
        <v>161</v>
      </c>
      <c r="F64" t="s">
        <v>162</v>
      </c>
      <c r="G64" t="str">
        <f>"200802005411"</f>
        <v>200802005411</v>
      </c>
      <c r="H64" t="s">
        <v>163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30</v>
      </c>
      <c r="P64">
        <v>70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 t="s">
        <v>164</v>
      </c>
    </row>
    <row r="65" spans="1:27" x14ac:dyDescent="0.25">
      <c r="H65">
        <v>501</v>
      </c>
    </row>
    <row r="66" spans="1:27" x14ac:dyDescent="0.25">
      <c r="A66">
        <v>30</v>
      </c>
      <c r="B66">
        <v>707</v>
      </c>
      <c r="C66" t="s">
        <v>165</v>
      </c>
      <c r="D66" t="s">
        <v>166</v>
      </c>
      <c r="E66" t="s">
        <v>20</v>
      </c>
      <c r="F66" t="s">
        <v>167</v>
      </c>
      <c r="G66" t="str">
        <f>"201304003025"</f>
        <v>201304003025</v>
      </c>
      <c r="H66" t="s">
        <v>168</v>
      </c>
      <c r="I66">
        <v>0</v>
      </c>
      <c r="J66">
        <v>0</v>
      </c>
      <c r="K66">
        <v>0</v>
      </c>
      <c r="L66">
        <v>260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 t="s">
        <v>169</v>
      </c>
    </row>
    <row r="67" spans="1:27" x14ac:dyDescent="0.25">
      <c r="H67">
        <v>501</v>
      </c>
    </row>
    <row r="68" spans="1:27" x14ac:dyDescent="0.25">
      <c r="A68">
        <v>31</v>
      </c>
      <c r="B68">
        <v>480</v>
      </c>
      <c r="C68" t="s">
        <v>170</v>
      </c>
      <c r="D68" t="s">
        <v>171</v>
      </c>
      <c r="E68" t="s">
        <v>172</v>
      </c>
      <c r="F68" t="s">
        <v>173</v>
      </c>
      <c r="G68" t="str">
        <f>"00003172"</f>
        <v>00003172</v>
      </c>
      <c r="H68" t="s">
        <v>174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 t="s">
        <v>175</v>
      </c>
    </row>
    <row r="69" spans="1:27" x14ac:dyDescent="0.25">
      <c r="H69">
        <v>501</v>
      </c>
    </row>
    <row r="70" spans="1:27" x14ac:dyDescent="0.25">
      <c r="A70">
        <v>32</v>
      </c>
      <c r="B70">
        <v>580</v>
      </c>
      <c r="C70" t="s">
        <v>176</v>
      </c>
      <c r="D70" t="s">
        <v>177</v>
      </c>
      <c r="E70" t="s">
        <v>21</v>
      </c>
      <c r="F70" t="s">
        <v>178</v>
      </c>
      <c r="G70" t="str">
        <f>"201304000332"</f>
        <v>201304000332</v>
      </c>
      <c r="H70" t="s">
        <v>179</v>
      </c>
      <c r="I70">
        <v>150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50</v>
      </c>
      <c r="R70">
        <v>0</v>
      </c>
      <c r="S70">
        <v>0</v>
      </c>
      <c r="T70">
        <v>0</v>
      </c>
      <c r="U70">
        <v>0</v>
      </c>
      <c r="V70">
        <v>75</v>
      </c>
      <c r="W70">
        <v>525</v>
      </c>
      <c r="X70">
        <v>0</v>
      </c>
      <c r="Z70">
        <v>2</v>
      </c>
      <c r="AA70" t="s">
        <v>180</v>
      </c>
    </row>
    <row r="71" spans="1:27" x14ac:dyDescent="0.25">
      <c r="H71">
        <v>501</v>
      </c>
    </row>
    <row r="72" spans="1:27" x14ac:dyDescent="0.25">
      <c r="A72">
        <v>33</v>
      </c>
      <c r="B72">
        <v>816</v>
      </c>
      <c r="C72" t="s">
        <v>181</v>
      </c>
      <c r="D72" t="s">
        <v>182</v>
      </c>
      <c r="E72" t="s">
        <v>39</v>
      </c>
      <c r="F72" t="s">
        <v>183</v>
      </c>
      <c r="G72" t="str">
        <f>"00118309"</f>
        <v>00118309</v>
      </c>
      <c r="H72" t="s">
        <v>184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70</v>
      </c>
      <c r="T72">
        <v>70</v>
      </c>
      <c r="U72">
        <v>0</v>
      </c>
      <c r="V72">
        <v>84</v>
      </c>
      <c r="W72">
        <v>588</v>
      </c>
      <c r="X72">
        <v>0</v>
      </c>
      <c r="Z72">
        <v>0</v>
      </c>
      <c r="AA72" t="s">
        <v>185</v>
      </c>
    </row>
    <row r="73" spans="1:27" x14ac:dyDescent="0.25">
      <c r="H73">
        <v>501</v>
      </c>
    </row>
    <row r="74" spans="1:27" x14ac:dyDescent="0.25">
      <c r="A74">
        <v>34</v>
      </c>
      <c r="B74">
        <v>703</v>
      </c>
      <c r="C74" t="s">
        <v>186</v>
      </c>
      <c r="D74" t="s">
        <v>187</v>
      </c>
      <c r="E74" t="s">
        <v>96</v>
      </c>
      <c r="F74" t="s">
        <v>188</v>
      </c>
      <c r="G74" t="str">
        <f>"201511022458"</f>
        <v>201511022458</v>
      </c>
      <c r="H74" t="s">
        <v>189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0</v>
      </c>
      <c r="P74">
        <v>70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 t="s">
        <v>190</v>
      </c>
    </row>
    <row r="75" spans="1:27" x14ac:dyDescent="0.25">
      <c r="H75">
        <v>501</v>
      </c>
    </row>
    <row r="76" spans="1:27" x14ac:dyDescent="0.25">
      <c r="A76">
        <v>35</v>
      </c>
      <c r="B76">
        <v>324</v>
      </c>
      <c r="C76" t="s">
        <v>191</v>
      </c>
      <c r="D76" t="s">
        <v>192</v>
      </c>
      <c r="E76" t="s">
        <v>14</v>
      </c>
      <c r="F76" t="s">
        <v>193</v>
      </c>
      <c r="G76" t="str">
        <f>"00161403"</f>
        <v>00161403</v>
      </c>
      <c r="H76" t="s">
        <v>194</v>
      </c>
      <c r="I76">
        <v>0</v>
      </c>
      <c r="J76">
        <v>0</v>
      </c>
      <c r="K76">
        <v>0</v>
      </c>
      <c r="L76">
        <v>200</v>
      </c>
      <c r="M76">
        <v>30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 t="s">
        <v>195</v>
      </c>
    </row>
    <row r="77" spans="1:27" x14ac:dyDescent="0.25">
      <c r="H77">
        <v>501</v>
      </c>
    </row>
    <row r="78" spans="1:27" x14ac:dyDescent="0.25">
      <c r="A78">
        <v>36</v>
      </c>
      <c r="B78">
        <v>336</v>
      </c>
      <c r="C78" t="s">
        <v>196</v>
      </c>
      <c r="D78" t="s">
        <v>44</v>
      </c>
      <c r="E78" t="s">
        <v>96</v>
      </c>
      <c r="F78" t="s">
        <v>197</v>
      </c>
      <c r="G78" t="str">
        <f>"201304006301"</f>
        <v>201304006301</v>
      </c>
      <c r="H78" t="s">
        <v>148</v>
      </c>
      <c r="I78">
        <v>0</v>
      </c>
      <c r="J78">
        <v>0</v>
      </c>
      <c r="K78">
        <v>0</v>
      </c>
      <c r="L78">
        <v>200</v>
      </c>
      <c r="M78">
        <v>30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82</v>
      </c>
      <c r="W78">
        <v>574</v>
      </c>
      <c r="X78">
        <v>0</v>
      </c>
      <c r="Z78">
        <v>0</v>
      </c>
      <c r="AA78" t="s">
        <v>198</v>
      </c>
    </row>
    <row r="79" spans="1:27" x14ac:dyDescent="0.25">
      <c r="H79">
        <v>501</v>
      </c>
    </row>
    <row r="80" spans="1:27" x14ac:dyDescent="0.25">
      <c r="A80">
        <v>37</v>
      </c>
      <c r="B80">
        <v>778</v>
      </c>
      <c r="C80" t="s">
        <v>199</v>
      </c>
      <c r="D80" t="s">
        <v>74</v>
      </c>
      <c r="E80" t="s">
        <v>200</v>
      </c>
      <c r="F80" t="s">
        <v>201</v>
      </c>
      <c r="G80" t="str">
        <f>"201412004039"</f>
        <v>201412004039</v>
      </c>
      <c r="H80" t="s">
        <v>202</v>
      </c>
      <c r="I80">
        <v>0</v>
      </c>
      <c r="J80">
        <v>0</v>
      </c>
      <c r="K80">
        <v>0</v>
      </c>
      <c r="L80">
        <v>260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 t="s">
        <v>198</v>
      </c>
    </row>
    <row r="81" spans="1:27" x14ac:dyDescent="0.25">
      <c r="H81">
        <v>501</v>
      </c>
    </row>
    <row r="82" spans="1:27" x14ac:dyDescent="0.25">
      <c r="A82">
        <v>38</v>
      </c>
      <c r="B82">
        <v>658</v>
      </c>
      <c r="C82" t="s">
        <v>203</v>
      </c>
      <c r="D82" t="s">
        <v>204</v>
      </c>
      <c r="E82" t="s">
        <v>96</v>
      </c>
      <c r="F82" t="s">
        <v>205</v>
      </c>
      <c r="G82" t="str">
        <f>"201409007115"</f>
        <v>201409007115</v>
      </c>
      <c r="H82" t="s">
        <v>206</v>
      </c>
      <c r="I82">
        <v>0</v>
      </c>
      <c r="J82">
        <v>0</v>
      </c>
      <c r="K82">
        <v>0</v>
      </c>
      <c r="L82">
        <v>200</v>
      </c>
      <c r="M82">
        <v>0</v>
      </c>
      <c r="N82">
        <v>50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 t="s">
        <v>207</v>
      </c>
    </row>
    <row r="83" spans="1:27" x14ac:dyDescent="0.25">
      <c r="H83">
        <v>501</v>
      </c>
    </row>
    <row r="84" spans="1:27" x14ac:dyDescent="0.25">
      <c r="A84">
        <v>39</v>
      </c>
      <c r="B84">
        <v>678</v>
      </c>
      <c r="C84" t="s">
        <v>208</v>
      </c>
      <c r="D84" t="s">
        <v>209</v>
      </c>
      <c r="E84" t="s">
        <v>146</v>
      </c>
      <c r="F84" t="s">
        <v>210</v>
      </c>
      <c r="G84" t="str">
        <f>"201406014154"</f>
        <v>201406014154</v>
      </c>
      <c r="H84" t="s">
        <v>211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 t="s">
        <v>212</v>
      </c>
    </row>
    <row r="85" spans="1:27" x14ac:dyDescent="0.25">
      <c r="H85" t="s">
        <v>36</v>
      </c>
    </row>
    <row r="86" spans="1:27" x14ac:dyDescent="0.25">
      <c r="A86">
        <v>40</v>
      </c>
      <c r="B86">
        <v>913</v>
      </c>
      <c r="C86" t="s">
        <v>213</v>
      </c>
      <c r="D86" t="s">
        <v>214</v>
      </c>
      <c r="E86" t="s">
        <v>96</v>
      </c>
      <c r="F86" t="s">
        <v>215</v>
      </c>
      <c r="G86" t="str">
        <f>"200802012127"</f>
        <v>200802012127</v>
      </c>
      <c r="H86" t="s">
        <v>216</v>
      </c>
      <c r="I86">
        <v>150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70</v>
      </c>
      <c r="Q86">
        <v>0</v>
      </c>
      <c r="R86">
        <v>0</v>
      </c>
      <c r="S86">
        <v>0</v>
      </c>
      <c r="T86">
        <v>0</v>
      </c>
      <c r="U86">
        <v>0</v>
      </c>
      <c r="V86">
        <v>69</v>
      </c>
      <c r="W86">
        <v>483</v>
      </c>
      <c r="X86">
        <v>0</v>
      </c>
      <c r="Z86">
        <v>0</v>
      </c>
      <c r="AA86" t="s">
        <v>217</v>
      </c>
    </row>
    <row r="87" spans="1:27" x14ac:dyDescent="0.25">
      <c r="H87">
        <v>501</v>
      </c>
    </row>
    <row r="88" spans="1:27" x14ac:dyDescent="0.25">
      <c r="A88">
        <v>41</v>
      </c>
      <c r="B88">
        <v>181</v>
      </c>
      <c r="C88" t="s">
        <v>218</v>
      </c>
      <c r="D88" t="s">
        <v>209</v>
      </c>
      <c r="E88" t="s">
        <v>219</v>
      </c>
      <c r="F88" t="s">
        <v>220</v>
      </c>
      <c r="G88" t="str">
        <f>"201402002057"</f>
        <v>201402002057</v>
      </c>
      <c r="H88" t="s">
        <v>157</v>
      </c>
      <c r="I88">
        <v>0</v>
      </c>
      <c r="J88">
        <v>0</v>
      </c>
      <c r="K88">
        <v>0</v>
      </c>
      <c r="L88">
        <v>200</v>
      </c>
      <c r="M88">
        <v>0</v>
      </c>
      <c r="N88">
        <v>30</v>
      </c>
      <c r="O88">
        <v>50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77</v>
      </c>
      <c r="W88">
        <v>539</v>
      </c>
      <c r="X88">
        <v>0</v>
      </c>
      <c r="Z88">
        <v>2</v>
      </c>
      <c r="AA88" t="s">
        <v>221</v>
      </c>
    </row>
    <row r="89" spans="1:27" x14ac:dyDescent="0.25">
      <c r="H89" t="s">
        <v>222</v>
      </c>
    </row>
    <row r="90" spans="1:27" x14ac:dyDescent="0.25">
      <c r="A90">
        <v>42</v>
      </c>
      <c r="B90">
        <v>793</v>
      </c>
      <c r="C90" t="s">
        <v>223</v>
      </c>
      <c r="D90" t="s">
        <v>224</v>
      </c>
      <c r="E90" t="s">
        <v>225</v>
      </c>
      <c r="F90" t="s">
        <v>226</v>
      </c>
      <c r="G90" t="str">
        <f>"200712005625"</f>
        <v>200712005625</v>
      </c>
      <c r="H90" t="s">
        <v>148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 t="s">
        <v>227</v>
      </c>
    </row>
    <row r="91" spans="1:27" x14ac:dyDescent="0.25">
      <c r="H91">
        <v>501</v>
      </c>
    </row>
    <row r="92" spans="1:27" x14ac:dyDescent="0.25">
      <c r="A92">
        <v>43</v>
      </c>
      <c r="B92">
        <v>50</v>
      </c>
      <c r="C92" t="s">
        <v>228</v>
      </c>
      <c r="D92" t="s">
        <v>96</v>
      </c>
      <c r="E92" t="s">
        <v>20</v>
      </c>
      <c r="F92" t="s">
        <v>229</v>
      </c>
      <c r="G92" t="str">
        <f>"00222665"</f>
        <v>00222665</v>
      </c>
      <c r="H92" t="s">
        <v>230</v>
      </c>
      <c r="I92">
        <v>0</v>
      </c>
      <c r="J92">
        <v>0</v>
      </c>
      <c r="K92">
        <v>0</v>
      </c>
      <c r="L92">
        <v>0</v>
      </c>
      <c r="M92">
        <v>100</v>
      </c>
      <c r="N92">
        <v>70</v>
      </c>
      <c r="O92">
        <v>30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 t="s">
        <v>231</v>
      </c>
    </row>
    <row r="93" spans="1:27" x14ac:dyDescent="0.25">
      <c r="H93" t="s">
        <v>29</v>
      </c>
    </row>
    <row r="94" spans="1:27" x14ac:dyDescent="0.25">
      <c r="A94">
        <v>44</v>
      </c>
      <c r="B94">
        <v>13</v>
      </c>
      <c r="C94" t="s">
        <v>232</v>
      </c>
      <c r="D94" t="s">
        <v>233</v>
      </c>
      <c r="E94" t="s">
        <v>234</v>
      </c>
      <c r="F94" t="s">
        <v>235</v>
      </c>
      <c r="G94" t="str">
        <f>"201404000005"</f>
        <v>201404000005</v>
      </c>
      <c r="H94" t="s">
        <v>108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30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76</v>
      </c>
      <c r="W94">
        <v>532</v>
      </c>
      <c r="X94">
        <v>0</v>
      </c>
      <c r="Z94">
        <v>0</v>
      </c>
      <c r="AA94" t="s">
        <v>231</v>
      </c>
    </row>
    <row r="95" spans="1:27" x14ac:dyDescent="0.25">
      <c r="H95">
        <v>501</v>
      </c>
    </row>
    <row r="96" spans="1:27" x14ac:dyDescent="0.25">
      <c r="A96">
        <v>45</v>
      </c>
      <c r="B96">
        <v>573</v>
      </c>
      <c r="C96" t="s">
        <v>236</v>
      </c>
      <c r="D96" t="s">
        <v>237</v>
      </c>
      <c r="E96" t="s">
        <v>96</v>
      </c>
      <c r="F96" t="s">
        <v>238</v>
      </c>
      <c r="G96" t="str">
        <f>"200802010653"</f>
        <v>200802010653</v>
      </c>
      <c r="H96" t="s">
        <v>239</v>
      </c>
      <c r="I96">
        <v>0</v>
      </c>
      <c r="J96">
        <v>0</v>
      </c>
      <c r="K96">
        <v>0</v>
      </c>
      <c r="L96">
        <v>260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 t="s">
        <v>240</v>
      </c>
    </row>
    <row r="97" spans="1:27" x14ac:dyDescent="0.25">
      <c r="H97">
        <v>501</v>
      </c>
    </row>
    <row r="98" spans="1:27" x14ac:dyDescent="0.25">
      <c r="A98">
        <v>46</v>
      </c>
      <c r="B98">
        <v>394</v>
      </c>
      <c r="C98" t="s">
        <v>241</v>
      </c>
      <c r="D98" t="s">
        <v>75</v>
      </c>
      <c r="E98" t="s">
        <v>242</v>
      </c>
      <c r="F98" t="s">
        <v>243</v>
      </c>
      <c r="G98" t="str">
        <f>"200801007991"</f>
        <v>200801007991</v>
      </c>
      <c r="H98" t="s">
        <v>211</v>
      </c>
      <c r="I98">
        <v>0</v>
      </c>
      <c r="J98">
        <v>0</v>
      </c>
      <c r="K98">
        <v>0</v>
      </c>
      <c r="L98">
        <v>200</v>
      </c>
      <c r="M98">
        <v>0</v>
      </c>
      <c r="N98">
        <v>50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 t="s">
        <v>244</v>
      </c>
    </row>
    <row r="99" spans="1:27" x14ac:dyDescent="0.25">
      <c r="H99">
        <v>501</v>
      </c>
    </row>
    <row r="100" spans="1:27" x14ac:dyDescent="0.25">
      <c r="A100">
        <v>47</v>
      </c>
      <c r="B100">
        <v>380</v>
      </c>
      <c r="C100" t="s">
        <v>245</v>
      </c>
      <c r="D100" t="s">
        <v>187</v>
      </c>
      <c r="E100" t="s">
        <v>38</v>
      </c>
      <c r="F100" t="s">
        <v>246</v>
      </c>
      <c r="G100" t="str">
        <f>"201406000147"</f>
        <v>201406000147</v>
      </c>
      <c r="H100">
        <v>858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69</v>
      </c>
      <c r="W100">
        <v>483</v>
      </c>
      <c r="X100">
        <v>0</v>
      </c>
      <c r="Z100">
        <v>0</v>
      </c>
      <c r="AA100">
        <v>1611</v>
      </c>
    </row>
    <row r="101" spans="1:27" x14ac:dyDescent="0.25">
      <c r="H101" t="s">
        <v>36</v>
      </c>
    </row>
    <row r="102" spans="1:27" x14ac:dyDescent="0.25">
      <c r="A102">
        <v>48</v>
      </c>
      <c r="B102">
        <v>478</v>
      </c>
      <c r="C102" t="s">
        <v>247</v>
      </c>
      <c r="D102" t="s">
        <v>204</v>
      </c>
      <c r="E102" t="s">
        <v>21</v>
      </c>
      <c r="F102" t="s">
        <v>248</v>
      </c>
      <c r="G102" t="str">
        <f>"00112193"</f>
        <v>00112193</v>
      </c>
      <c r="H102" t="s">
        <v>249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70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2</v>
      </c>
      <c r="AA102" t="s">
        <v>250</v>
      </c>
    </row>
    <row r="103" spans="1:27" x14ac:dyDescent="0.25">
      <c r="H103" t="s">
        <v>251</v>
      </c>
    </row>
    <row r="104" spans="1:27" x14ac:dyDescent="0.25">
      <c r="A104">
        <v>49</v>
      </c>
      <c r="B104">
        <v>471</v>
      </c>
      <c r="C104" t="s">
        <v>252</v>
      </c>
      <c r="D104" t="s">
        <v>105</v>
      </c>
      <c r="E104" t="s">
        <v>96</v>
      </c>
      <c r="F104" t="s">
        <v>253</v>
      </c>
      <c r="G104" t="str">
        <f>"201406005768"</f>
        <v>201406005768</v>
      </c>
      <c r="H104" t="s">
        <v>254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30</v>
      </c>
      <c r="Q104">
        <v>0</v>
      </c>
      <c r="R104">
        <v>30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 t="s">
        <v>255</v>
      </c>
    </row>
    <row r="105" spans="1:27" x14ac:dyDescent="0.25">
      <c r="H105">
        <v>501</v>
      </c>
    </row>
    <row r="106" spans="1:27" x14ac:dyDescent="0.25">
      <c r="A106">
        <v>50</v>
      </c>
      <c r="B106">
        <v>414</v>
      </c>
      <c r="C106" t="s">
        <v>256</v>
      </c>
      <c r="D106" t="s">
        <v>209</v>
      </c>
      <c r="E106" t="s">
        <v>39</v>
      </c>
      <c r="F106" t="s">
        <v>257</v>
      </c>
      <c r="G106" t="str">
        <f>"201406012387"</f>
        <v>201406012387</v>
      </c>
      <c r="H106" t="s">
        <v>258</v>
      </c>
      <c r="I106">
        <v>0</v>
      </c>
      <c r="J106">
        <v>0</v>
      </c>
      <c r="K106">
        <v>0</v>
      </c>
      <c r="L106">
        <v>200</v>
      </c>
      <c r="M106">
        <v>30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62</v>
      </c>
      <c r="W106">
        <v>434</v>
      </c>
      <c r="X106">
        <v>0</v>
      </c>
      <c r="Z106">
        <v>0</v>
      </c>
      <c r="AA106" t="s">
        <v>259</v>
      </c>
    </row>
    <row r="107" spans="1:27" x14ac:dyDescent="0.25">
      <c r="H107">
        <v>501</v>
      </c>
    </row>
    <row r="108" spans="1:27" x14ac:dyDescent="0.25">
      <c r="A108">
        <v>51</v>
      </c>
      <c r="B108">
        <v>662</v>
      </c>
      <c r="C108" t="s">
        <v>260</v>
      </c>
      <c r="D108" t="s">
        <v>261</v>
      </c>
      <c r="E108" t="s">
        <v>262</v>
      </c>
      <c r="F108" t="s">
        <v>263</v>
      </c>
      <c r="G108" t="str">
        <f>"00011356"</f>
        <v>00011356</v>
      </c>
      <c r="H108" t="s">
        <v>157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 t="s">
        <v>264</v>
      </c>
    </row>
    <row r="109" spans="1:27" x14ac:dyDescent="0.25">
      <c r="H109" t="s">
        <v>36</v>
      </c>
    </row>
    <row r="110" spans="1:27" x14ac:dyDescent="0.25">
      <c r="A110">
        <v>52</v>
      </c>
      <c r="B110">
        <v>423</v>
      </c>
      <c r="C110" t="s">
        <v>73</v>
      </c>
      <c r="D110" t="s">
        <v>265</v>
      </c>
      <c r="E110" t="s">
        <v>75</v>
      </c>
      <c r="F110" t="s">
        <v>266</v>
      </c>
      <c r="G110" t="str">
        <f>"201406000977"</f>
        <v>201406000977</v>
      </c>
      <c r="H110" t="s">
        <v>267</v>
      </c>
      <c r="I110">
        <v>150</v>
      </c>
      <c r="J110">
        <v>0</v>
      </c>
      <c r="K110">
        <v>0</v>
      </c>
      <c r="L110">
        <v>200</v>
      </c>
      <c r="M110">
        <v>0</v>
      </c>
      <c r="N110">
        <v>50</v>
      </c>
      <c r="O110">
        <v>0</v>
      </c>
      <c r="P110">
        <v>0</v>
      </c>
      <c r="Q110">
        <v>0</v>
      </c>
      <c r="R110">
        <v>50</v>
      </c>
      <c r="S110">
        <v>0</v>
      </c>
      <c r="T110">
        <v>0</v>
      </c>
      <c r="U110">
        <v>0</v>
      </c>
      <c r="V110">
        <v>21</v>
      </c>
      <c r="W110">
        <v>147</v>
      </c>
      <c r="X110">
        <v>0</v>
      </c>
      <c r="Z110">
        <v>0</v>
      </c>
      <c r="AA110" t="s">
        <v>268</v>
      </c>
    </row>
    <row r="111" spans="1:27" x14ac:dyDescent="0.25">
      <c r="H111">
        <v>501</v>
      </c>
    </row>
    <row r="112" spans="1:27" x14ac:dyDescent="0.25">
      <c r="A112">
        <v>53</v>
      </c>
      <c r="B112">
        <v>911</v>
      </c>
      <c r="C112" t="s">
        <v>269</v>
      </c>
      <c r="D112" t="s">
        <v>209</v>
      </c>
      <c r="E112" t="s">
        <v>270</v>
      </c>
      <c r="F112" t="s">
        <v>271</v>
      </c>
      <c r="G112" t="str">
        <f>"201304003068"</f>
        <v>201304003068</v>
      </c>
      <c r="H112" t="s">
        <v>272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 t="s">
        <v>273</v>
      </c>
    </row>
    <row r="113" spans="1:27" x14ac:dyDescent="0.25">
      <c r="H113">
        <v>501</v>
      </c>
    </row>
    <row r="114" spans="1:27" x14ac:dyDescent="0.25">
      <c r="A114">
        <v>54</v>
      </c>
      <c r="B114">
        <v>625</v>
      </c>
      <c r="C114" t="s">
        <v>274</v>
      </c>
      <c r="D114" t="s">
        <v>166</v>
      </c>
      <c r="E114" t="s">
        <v>96</v>
      </c>
      <c r="F114" t="s">
        <v>275</v>
      </c>
      <c r="G114" t="str">
        <f>"201506000851"</f>
        <v>201506000851</v>
      </c>
      <c r="H114" t="s">
        <v>276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50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72</v>
      </c>
      <c r="W114">
        <v>504</v>
      </c>
      <c r="X114">
        <v>0</v>
      </c>
      <c r="Z114">
        <v>0</v>
      </c>
      <c r="AA114" t="s">
        <v>277</v>
      </c>
    </row>
    <row r="115" spans="1:27" x14ac:dyDescent="0.25">
      <c r="H115">
        <v>501</v>
      </c>
    </row>
    <row r="116" spans="1:27" x14ac:dyDescent="0.25">
      <c r="A116">
        <v>55</v>
      </c>
      <c r="B116">
        <v>539</v>
      </c>
      <c r="C116" t="s">
        <v>278</v>
      </c>
      <c r="D116" t="s">
        <v>55</v>
      </c>
      <c r="E116" t="s">
        <v>279</v>
      </c>
      <c r="F116" t="s">
        <v>280</v>
      </c>
      <c r="G116" t="str">
        <f>"201304003739"</f>
        <v>201304003739</v>
      </c>
      <c r="H116" t="s">
        <v>281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 t="s">
        <v>282</v>
      </c>
    </row>
    <row r="117" spans="1:27" x14ac:dyDescent="0.25">
      <c r="H117" t="s">
        <v>36</v>
      </c>
    </row>
    <row r="118" spans="1:27" x14ac:dyDescent="0.25">
      <c r="A118">
        <v>56</v>
      </c>
      <c r="B118">
        <v>723</v>
      </c>
      <c r="C118" t="s">
        <v>283</v>
      </c>
      <c r="D118" t="s">
        <v>284</v>
      </c>
      <c r="E118" t="s">
        <v>39</v>
      </c>
      <c r="F118" t="s">
        <v>285</v>
      </c>
      <c r="G118" t="str">
        <f>"200811001065"</f>
        <v>200811001065</v>
      </c>
      <c r="H118" t="s">
        <v>286</v>
      </c>
      <c r="I118">
        <v>150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56</v>
      </c>
      <c r="W118">
        <v>392</v>
      </c>
      <c r="X118">
        <v>0</v>
      </c>
      <c r="Z118">
        <v>0</v>
      </c>
      <c r="AA118" t="s">
        <v>287</v>
      </c>
    </row>
    <row r="119" spans="1:27" x14ac:dyDescent="0.25">
      <c r="H119">
        <v>501</v>
      </c>
    </row>
    <row r="120" spans="1:27" x14ac:dyDescent="0.25">
      <c r="A120">
        <v>57</v>
      </c>
      <c r="B120">
        <v>522</v>
      </c>
      <c r="C120" t="s">
        <v>288</v>
      </c>
      <c r="D120" t="s">
        <v>289</v>
      </c>
      <c r="E120" t="s">
        <v>290</v>
      </c>
      <c r="F120" t="s">
        <v>291</v>
      </c>
      <c r="G120" t="str">
        <f>"201402012035"</f>
        <v>201402012035</v>
      </c>
      <c r="H120" t="s">
        <v>292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2</v>
      </c>
      <c r="AA120" t="s">
        <v>293</v>
      </c>
    </row>
    <row r="121" spans="1:27" x14ac:dyDescent="0.25">
      <c r="H121">
        <v>501</v>
      </c>
    </row>
    <row r="122" spans="1:27" x14ac:dyDescent="0.25">
      <c r="A122">
        <v>58</v>
      </c>
      <c r="B122">
        <v>22</v>
      </c>
      <c r="C122" t="s">
        <v>294</v>
      </c>
      <c r="D122" t="s">
        <v>295</v>
      </c>
      <c r="E122" t="s">
        <v>106</v>
      </c>
      <c r="F122" t="s">
        <v>296</v>
      </c>
      <c r="G122" t="str">
        <f>"200801008197"</f>
        <v>200801008197</v>
      </c>
      <c r="H122" t="s">
        <v>297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67</v>
      </c>
      <c r="W122">
        <v>469</v>
      </c>
      <c r="X122">
        <v>0</v>
      </c>
      <c r="Z122">
        <v>0</v>
      </c>
      <c r="AA122" t="s">
        <v>298</v>
      </c>
    </row>
    <row r="123" spans="1:27" x14ac:dyDescent="0.25">
      <c r="H123">
        <v>501</v>
      </c>
    </row>
    <row r="124" spans="1:27" x14ac:dyDescent="0.25">
      <c r="A124">
        <v>59</v>
      </c>
      <c r="B124">
        <v>799</v>
      </c>
      <c r="C124" t="s">
        <v>299</v>
      </c>
      <c r="D124" t="s">
        <v>300</v>
      </c>
      <c r="E124" t="s">
        <v>279</v>
      </c>
      <c r="F124" t="s">
        <v>301</v>
      </c>
      <c r="G124" t="str">
        <f>"200808000769"</f>
        <v>200808000769</v>
      </c>
      <c r="H124" t="s">
        <v>302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50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 t="s">
        <v>303</v>
      </c>
    </row>
    <row r="125" spans="1:27" x14ac:dyDescent="0.25">
      <c r="H125">
        <v>501</v>
      </c>
    </row>
    <row r="126" spans="1:27" x14ac:dyDescent="0.25">
      <c r="A126">
        <v>60</v>
      </c>
      <c r="B126">
        <v>481</v>
      </c>
      <c r="C126" t="s">
        <v>304</v>
      </c>
      <c r="D126" t="s">
        <v>105</v>
      </c>
      <c r="E126" t="s">
        <v>237</v>
      </c>
      <c r="F126" t="s">
        <v>305</v>
      </c>
      <c r="G126" t="str">
        <f>"201402002926"</f>
        <v>201402002926</v>
      </c>
      <c r="H126" t="s">
        <v>91</v>
      </c>
      <c r="I126">
        <v>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 t="s">
        <v>306</v>
      </c>
    </row>
    <row r="127" spans="1:27" x14ac:dyDescent="0.25">
      <c r="H127" t="s">
        <v>36</v>
      </c>
    </row>
    <row r="128" spans="1:27" x14ac:dyDescent="0.25">
      <c r="A128">
        <v>61</v>
      </c>
      <c r="B128">
        <v>342</v>
      </c>
      <c r="C128" t="s">
        <v>307</v>
      </c>
      <c r="D128" t="s">
        <v>141</v>
      </c>
      <c r="E128" t="s">
        <v>39</v>
      </c>
      <c r="F128" t="s">
        <v>308</v>
      </c>
      <c r="G128" t="str">
        <f>"201304003391"</f>
        <v>201304003391</v>
      </c>
      <c r="H128">
        <v>781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74</v>
      </c>
      <c r="W128">
        <v>518</v>
      </c>
      <c r="X128">
        <v>0</v>
      </c>
      <c r="Z128">
        <v>0</v>
      </c>
      <c r="AA128">
        <v>1529</v>
      </c>
    </row>
    <row r="129" spans="1:27" x14ac:dyDescent="0.25">
      <c r="H129" t="s">
        <v>36</v>
      </c>
    </row>
    <row r="130" spans="1:27" x14ac:dyDescent="0.25">
      <c r="A130">
        <v>62</v>
      </c>
      <c r="B130">
        <v>501</v>
      </c>
      <c r="C130" t="s">
        <v>309</v>
      </c>
      <c r="D130" t="s">
        <v>279</v>
      </c>
      <c r="E130" t="s">
        <v>106</v>
      </c>
      <c r="F130" t="s">
        <v>310</v>
      </c>
      <c r="G130" t="str">
        <f>"00133086"</f>
        <v>00133086</v>
      </c>
      <c r="H130" t="s">
        <v>311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70</v>
      </c>
      <c r="U130">
        <v>0</v>
      </c>
      <c r="V130">
        <v>84</v>
      </c>
      <c r="W130">
        <v>588</v>
      </c>
      <c r="X130">
        <v>0</v>
      </c>
      <c r="Z130">
        <v>0</v>
      </c>
      <c r="AA130" t="s">
        <v>312</v>
      </c>
    </row>
    <row r="131" spans="1:27" x14ac:dyDescent="0.25">
      <c r="H131">
        <v>501</v>
      </c>
    </row>
    <row r="132" spans="1:27" x14ac:dyDescent="0.25">
      <c r="A132">
        <v>63</v>
      </c>
      <c r="B132">
        <v>163</v>
      </c>
      <c r="C132" t="s">
        <v>313</v>
      </c>
      <c r="D132" t="s">
        <v>314</v>
      </c>
      <c r="E132" t="s">
        <v>21</v>
      </c>
      <c r="F132" t="s">
        <v>315</v>
      </c>
      <c r="G132" t="str">
        <f>"201304000725"</f>
        <v>201304000725</v>
      </c>
      <c r="H132" t="s">
        <v>316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50</v>
      </c>
      <c r="O132">
        <v>30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 t="s">
        <v>317</v>
      </c>
    </row>
    <row r="133" spans="1:27" x14ac:dyDescent="0.25">
      <c r="H133">
        <v>501</v>
      </c>
    </row>
    <row r="134" spans="1:27" x14ac:dyDescent="0.25">
      <c r="A134">
        <v>64</v>
      </c>
      <c r="B134">
        <v>82</v>
      </c>
      <c r="C134" t="s">
        <v>318</v>
      </c>
      <c r="D134" t="s">
        <v>284</v>
      </c>
      <c r="E134" t="s">
        <v>319</v>
      </c>
      <c r="F134" t="s">
        <v>320</v>
      </c>
      <c r="G134" t="str">
        <f>"00133260"</f>
        <v>00133260</v>
      </c>
      <c r="H134">
        <v>836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70</v>
      </c>
      <c r="P134">
        <v>0</v>
      </c>
      <c r="Q134">
        <v>30</v>
      </c>
      <c r="R134">
        <v>0</v>
      </c>
      <c r="S134">
        <v>0</v>
      </c>
      <c r="T134">
        <v>0</v>
      </c>
      <c r="U134">
        <v>0</v>
      </c>
      <c r="V134">
        <v>45</v>
      </c>
      <c r="W134">
        <v>315</v>
      </c>
      <c r="X134">
        <v>0</v>
      </c>
      <c r="Z134">
        <v>0</v>
      </c>
      <c r="AA134">
        <v>1521</v>
      </c>
    </row>
    <row r="135" spans="1:27" x14ac:dyDescent="0.25">
      <c r="H135">
        <v>501</v>
      </c>
    </row>
    <row r="136" spans="1:27" x14ac:dyDescent="0.25">
      <c r="A136">
        <v>65</v>
      </c>
      <c r="B136">
        <v>379</v>
      </c>
      <c r="C136" t="s">
        <v>321</v>
      </c>
      <c r="D136" t="s">
        <v>322</v>
      </c>
      <c r="E136" t="s">
        <v>14</v>
      </c>
      <c r="F136" t="s">
        <v>323</v>
      </c>
      <c r="G136" t="str">
        <f>"00026805"</f>
        <v>00026805</v>
      </c>
      <c r="H136" t="s">
        <v>324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 t="s">
        <v>325</v>
      </c>
    </row>
    <row r="137" spans="1:27" x14ac:dyDescent="0.25">
      <c r="H137">
        <v>501</v>
      </c>
    </row>
    <row r="138" spans="1:27" x14ac:dyDescent="0.25">
      <c r="A138">
        <v>66</v>
      </c>
      <c r="B138">
        <v>469</v>
      </c>
      <c r="C138" t="s">
        <v>326</v>
      </c>
      <c r="D138" t="s">
        <v>327</v>
      </c>
      <c r="E138" t="s">
        <v>39</v>
      </c>
      <c r="F138" t="s">
        <v>328</v>
      </c>
      <c r="G138" t="str">
        <f>"201411000665"</f>
        <v>201411000665</v>
      </c>
      <c r="H138" t="s">
        <v>329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70</v>
      </c>
      <c r="O138">
        <v>0</v>
      </c>
      <c r="P138">
        <v>0</v>
      </c>
      <c r="Q138">
        <v>30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 t="s">
        <v>330</v>
      </c>
    </row>
    <row r="139" spans="1:27" x14ac:dyDescent="0.25">
      <c r="H139">
        <v>501</v>
      </c>
    </row>
    <row r="140" spans="1:27" x14ac:dyDescent="0.25">
      <c r="A140">
        <v>67</v>
      </c>
      <c r="B140">
        <v>264</v>
      </c>
      <c r="C140" t="s">
        <v>331</v>
      </c>
      <c r="D140" t="s">
        <v>322</v>
      </c>
      <c r="E140" t="s">
        <v>332</v>
      </c>
      <c r="F140" t="s">
        <v>333</v>
      </c>
      <c r="G140" t="str">
        <f>"200712005694"</f>
        <v>200712005694</v>
      </c>
      <c r="H140" t="s">
        <v>334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 t="s">
        <v>335</v>
      </c>
    </row>
    <row r="141" spans="1:27" x14ac:dyDescent="0.25">
      <c r="H141">
        <v>501</v>
      </c>
    </row>
    <row r="142" spans="1:27" x14ac:dyDescent="0.25">
      <c r="A142">
        <v>68</v>
      </c>
      <c r="B142">
        <v>436</v>
      </c>
      <c r="C142" t="s">
        <v>336</v>
      </c>
      <c r="D142" t="s">
        <v>96</v>
      </c>
      <c r="E142" t="s">
        <v>161</v>
      </c>
      <c r="F142" t="s">
        <v>337</v>
      </c>
      <c r="G142" t="str">
        <f>"00011571"</f>
        <v>00011571</v>
      </c>
      <c r="H142">
        <v>693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0</v>
      </c>
      <c r="O142">
        <v>0</v>
      </c>
      <c r="P142">
        <v>0</v>
      </c>
      <c r="Q142">
        <v>30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2</v>
      </c>
      <c r="AA142">
        <v>1511</v>
      </c>
    </row>
    <row r="143" spans="1:27" x14ac:dyDescent="0.25">
      <c r="H143">
        <v>501</v>
      </c>
    </row>
    <row r="144" spans="1:27" x14ac:dyDescent="0.25">
      <c r="A144">
        <v>69</v>
      </c>
      <c r="B144">
        <v>841</v>
      </c>
      <c r="C144" t="s">
        <v>338</v>
      </c>
      <c r="D144" t="s">
        <v>74</v>
      </c>
      <c r="E144" t="s">
        <v>14</v>
      </c>
      <c r="F144" t="s">
        <v>339</v>
      </c>
      <c r="G144" t="str">
        <f>"201502003392"</f>
        <v>201502003392</v>
      </c>
      <c r="H144" t="s">
        <v>249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50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1</v>
      </c>
      <c r="AA144" t="s">
        <v>340</v>
      </c>
    </row>
    <row r="145" spans="1:27" x14ac:dyDescent="0.25">
      <c r="H145">
        <v>501</v>
      </c>
    </row>
    <row r="146" spans="1:27" x14ac:dyDescent="0.25">
      <c r="A146">
        <v>70</v>
      </c>
      <c r="B146">
        <v>106</v>
      </c>
      <c r="C146" t="s">
        <v>341</v>
      </c>
      <c r="D146" t="s">
        <v>342</v>
      </c>
      <c r="E146" t="s">
        <v>146</v>
      </c>
      <c r="F146" t="s">
        <v>343</v>
      </c>
      <c r="G146" t="str">
        <f>"201410000154"</f>
        <v>201410000154</v>
      </c>
      <c r="H146" t="s">
        <v>344</v>
      </c>
      <c r="I146">
        <v>0</v>
      </c>
      <c r="J146">
        <v>0</v>
      </c>
      <c r="K146">
        <v>0</v>
      </c>
      <c r="L146">
        <v>200</v>
      </c>
      <c r="M146">
        <v>0</v>
      </c>
      <c r="N146">
        <v>70</v>
      </c>
      <c r="O146">
        <v>0</v>
      </c>
      <c r="P146">
        <v>50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54</v>
      </c>
      <c r="W146">
        <v>378</v>
      </c>
      <c r="X146">
        <v>0</v>
      </c>
      <c r="Z146">
        <v>0</v>
      </c>
      <c r="AA146" t="s">
        <v>345</v>
      </c>
    </row>
    <row r="147" spans="1:27" x14ac:dyDescent="0.25">
      <c r="H147">
        <v>501</v>
      </c>
    </row>
    <row r="148" spans="1:27" x14ac:dyDescent="0.25">
      <c r="A148">
        <v>71</v>
      </c>
      <c r="B148">
        <v>208</v>
      </c>
      <c r="C148" t="s">
        <v>346</v>
      </c>
      <c r="D148" t="s">
        <v>39</v>
      </c>
      <c r="E148" t="s">
        <v>96</v>
      </c>
      <c r="F148" t="s">
        <v>347</v>
      </c>
      <c r="G148" t="str">
        <f>"201304000792"</f>
        <v>201304000792</v>
      </c>
      <c r="H148" t="s">
        <v>348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 t="s">
        <v>349</v>
      </c>
    </row>
    <row r="149" spans="1:27" x14ac:dyDescent="0.25">
      <c r="H149" t="s">
        <v>36</v>
      </c>
    </row>
    <row r="150" spans="1:27" x14ac:dyDescent="0.25">
      <c r="A150">
        <v>72</v>
      </c>
      <c r="B150">
        <v>622</v>
      </c>
      <c r="C150" t="s">
        <v>350</v>
      </c>
      <c r="D150" t="s">
        <v>351</v>
      </c>
      <c r="E150" t="s">
        <v>141</v>
      </c>
      <c r="F150" t="s">
        <v>352</v>
      </c>
      <c r="G150" t="str">
        <f>"200908000430"</f>
        <v>200908000430</v>
      </c>
      <c r="H150">
        <v>660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30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1498</v>
      </c>
    </row>
    <row r="151" spans="1:27" x14ac:dyDescent="0.25">
      <c r="H151">
        <v>501</v>
      </c>
    </row>
    <row r="152" spans="1:27" x14ac:dyDescent="0.25">
      <c r="A152">
        <v>73</v>
      </c>
      <c r="B152">
        <v>761</v>
      </c>
      <c r="C152" t="s">
        <v>353</v>
      </c>
      <c r="D152" t="s">
        <v>233</v>
      </c>
      <c r="E152" t="s">
        <v>141</v>
      </c>
      <c r="F152" t="s">
        <v>354</v>
      </c>
      <c r="G152" t="str">
        <f>"201406000236"</f>
        <v>201406000236</v>
      </c>
      <c r="H152" t="s">
        <v>355</v>
      </c>
      <c r="I152">
        <v>0</v>
      </c>
      <c r="J152">
        <v>0</v>
      </c>
      <c r="K152">
        <v>0</v>
      </c>
      <c r="L152">
        <v>0</v>
      </c>
      <c r="M152">
        <v>100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 t="s">
        <v>356</v>
      </c>
    </row>
    <row r="153" spans="1:27" x14ac:dyDescent="0.25">
      <c r="H153">
        <v>501</v>
      </c>
    </row>
    <row r="154" spans="1:27" x14ac:dyDescent="0.25">
      <c r="A154">
        <v>74</v>
      </c>
      <c r="B154">
        <v>862</v>
      </c>
      <c r="C154" t="s">
        <v>357</v>
      </c>
      <c r="D154" t="s">
        <v>127</v>
      </c>
      <c r="E154" t="s">
        <v>279</v>
      </c>
      <c r="F154" t="s">
        <v>358</v>
      </c>
      <c r="G154" t="str">
        <f>"200802000997"</f>
        <v>200802000997</v>
      </c>
      <c r="H154" t="s">
        <v>81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50</v>
      </c>
      <c r="Q154">
        <v>70</v>
      </c>
      <c r="R154">
        <v>0</v>
      </c>
      <c r="S154">
        <v>0</v>
      </c>
      <c r="T154">
        <v>0</v>
      </c>
      <c r="U154">
        <v>0</v>
      </c>
      <c r="V154">
        <v>50</v>
      </c>
      <c r="W154">
        <v>350</v>
      </c>
      <c r="X154">
        <v>0</v>
      </c>
      <c r="Z154">
        <v>0</v>
      </c>
      <c r="AA154" t="s">
        <v>359</v>
      </c>
    </row>
    <row r="155" spans="1:27" x14ac:dyDescent="0.25">
      <c r="H155">
        <v>501</v>
      </c>
    </row>
    <row r="156" spans="1:27" x14ac:dyDescent="0.25">
      <c r="A156">
        <v>75</v>
      </c>
      <c r="B156">
        <v>33</v>
      </c>
      <c r="C156" t="s">
        <v>360</v>
      </c>
      <c r="D156" t="s">
        <v>361</v>
      </c>
      <c r="E156" t="s">
        <v>362</v>
      </c>
      <c r="F156" t="s">
        <v>363</v>
      </c>
      <c r="G156" t="str">
        <f>"201401000559"</f>
        <v>201401000559</v>
      </c>
      <c r="H156" t="s">
        <v>364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70</v>
      </c>
      <c r="O156">
        <v>50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58</v>
      </c>
      <c r="W156">
        <v>406</v>
      </c>
      <c r="X156">
        <v>0</v>
      </c>
      <c r="Z156">
        <v>0</v>
      </c>
      <c r="AA156" t="s">
        <v>365</v>
      </c>
    </row>
    <row r="157" spans="1:27" x14ac:dyDescent="0.25">
      <c r="H157" t="s">
        <v>366</v>
      </c>
    </row>
    <row r="158" spans="1:27" x14ac:dyDescent="0.25">
      <c r="A158">
        <v>76</v>
      </c>
      <c r="B158">
        <v>439</v>
      </c>
      <c r="C158" t="s">
        <v>367</v>
      </c>
      <c r="D158" t="s">
        <v>96</v>
      </c>
      <c r="E158" t="s">
        <v>279</v>
      </c>
      <c r="F158" t="s">
        <v>368</v>
      </c>
      <c r="G158" t="str">
        <f>"200802003249"</f>
        <v>200802003249</v>
      </c>
      <c r="H158" t="s">
        <v>369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 t="s">
        <v>370</v>
      </c>
    </row>
    <row r="159" spans="1:27" x14ac:dyDescent="0.25">
      <c r="H159">
        <v>501</v>
      </c>
    </row>
    <row r="160" spans="1:27" x14ac:dyDescent="0.25">
      <c r="A160">
        <v>77</v>
      </c>
      <c r="B160">
        <v>421</v>
      </c>
      <c r="C160" t="s">
        <v>371</v>
      </c>
      <c r="D160" t="s">
        <v>146</v>
      </c>
      <c r="E160" t="s">
        <v>372</v>
      </c>
      <c r="F160" t="s">
        <v>373</v>
      </c>
      <c r="G160" t="str">
        <f>"201402002029"</f>
        <v>201402002029</v>
      </c>
      <c r="H160" t="s">
        <v>374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67</v>
      </c>
      <c r="W160">
        <v>469</v>
      </c>
      <c r="X160">
        <v>0</v>
      </c>
      <c r="Z160">
        <v>0</v>
      </c>
      <c r="AA160" t="s">
        <v>375</v>
      </c>
    </row>
    <row r="161" spans="1:27" x14ac:dyDescent="0.25">
      <c r="H161">
        <v>501</v>
      </c>
    </row>
    <row r="162" spans="1:27" x14ac:dyDescent="0.25">
      <c r="A162">
        <v>78</v>
      </c>
      <c r="B162">
        <v>452</v>
      </c>
      <c r="C162" t="s">
        <v>376</v>
      </c>
      <c r="D162" t="s">
        <v>377</v>
      </c>
      <c r="E162" t="s">
        <v>242</v>
      </c>
      <c r="F162" t="s">
        <v>378</v>
      </c>
      <c r="G162" t="str">
        <f>"00209236"</f>
        <v>00209236</v>
      </c>
      <c r="H162" t="s">
        <v>148</v>
      </c>
      <c r="I162">
        <v>150</v>
      </c>
      <c r="J162">
        <v>0</v>
      </c>
      <c r="K162">
        <v>0</v>
      </c>
      <c r="L162">
        <v>260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30</v>
      </c>
      <c r="W162">
        <v>210</v>
      </c>
      <c r="X162">
        <v>0</v>
      </c>
      <c r="Z162">
        <v>0</v>
      </c>
      <c r="AA162" t="s">
        <v>379</v>
      </c>
    </row>
    <row r="163" spans="1:27" x14ac:dyDescent="0.25">
      <c r="H163" t="s">
        <v>36</v>
      </c>
    </row>
    <row r="164" spans="1:27" x14ac:dyDescent="0.25">
      <c r="A164">
        <v>79</v>
      </c>
      <c r="B164">
        <v>313</v>
      </c>
      <c r="C164" t="s">
        <v>380</v>
      </c>
      <c r="D164" t="s">
        <v>265</v>
      </c>
      <c r="E164" t="s">
        <v>96</v>
      </c>
      <c r="F164" t="s">
        <v>381</v>
      </c>
      <c r="G164" t="str">
        <f>"201405000208"</f>
        <v>201405000208</v>
      </c>
      <c r="H164">
        <v>792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>
        <v>1450</v>
      </c>
    </row>
    <row r="165" spans="1:27" x14ac:dyDescent="0.25">
      <c r="H165">
        <v>501</v>
      </c>
    </row>
    <row r="166" spans="1:27" x14ac:dyDescent="0.25">
      <c r="A166">
        <v>80</v>
      </c>
      <c r="B166">
        <v>627</v>
      </c>
      <c r="C166" t="s">
        <v>382</v>
      </c>
      <c r="D166" t="s">
        <v>383</v>
      </c>
      <c r="E166" t="s">
        <v>21</v>
      </c>
      <c r="F166" t="s">
        <v>384</v>
      </c>
      <c r="G166" t="str">
        <f>"201304005055"</f>
        <v>201304005055</v>
      </c>
      <c r="H166">
        <v>792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1450</v>
      </c>
    </row>
    <row r="167" spans="1:27" x14ac:dyDescent="0.25">
      <c r="H167">
        <v>501</v>
      </c>
    </row>
    <row r="168" spans="1:27" x14ac:dyDescent="0.25">
      <c r="A168">
        <v>81</v>
      </c>
      <c r="B168">
        <v>462</v>
      </c>
      <c r="C168" t="s">
        <v>385</v>
      </c>
      <c r="D168" t="s">
        <v>386</v>
      </c>
      <c r="E168" t="s">
        <v>21</v>
      </c>
      <c r="F168" t="s">
        <v>387</v>
      </c>
      <c r="G168" t="str">
        <f>"00119980"</f>
        <v>00119980</v>
      </c>
      <c r="H168">
        <v>814</v>
      </c>
      <c r="I168">
        <v>0</v>
      </c>
      <c r="J168">
        <v>0</v>
      </c>
      <c r="K168">
        <v>0</v>
      </c>
      <c r="L168">
        <v>0</v>
      </c>
      <c r="M168">
        <v>100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72</v>
      </c>
      <c r="W168">
        <v>504</v>
      </c>
      <c r="X168">
        <v>0</v>
      </c>
      <c r="Z168">
        <v>0</v>
      </c>
      <c r="AA168">
        <v>1448</v>
      </c>
    </row>
    <row r="169" spans="1:27" x14ac:dyDescent="0.25">
      <c r="H169">
        <v>501</v>
      </c>
    </row>
    <row r="170" spans="1:27" x14ac:dyDescent="0.25">
      <c r="A170">
        <v>82</v>
      </c>
      <c r="B170">
        <v>742</v>
      </c>
      <c r="C170" t="s">
        <v>388</v>
      </c>
      <c r="D170" t="s">
        <v>270</v>
      </c>
      <c r="E170" t="s">
        <v>389</v>
      </c>
      <c r="F170" t="s">
        <v>390</v>
      </c>
      <c r="G170" t="str">
        <f>"00224311"</f>
        <v>00224311</v>
      </c>
      <c r="H170">
        <v>759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70</v>
      </c>
      <c r="O170">
        <v>0</v>
      </c>
      <c r="P170">
        <v>30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1447</v>
      </c>
    </row>
    <row r="171" spans="1:27" x14ac:dyDescent="0.25">
      <c r="H171">
        <v>501</v>
      </c>
    </row>
    <row r="172" spans="1:27" x14ac:dyDescent="0.25">
      <c r="A172">
        <v>83</v>
      </c>
      <c r="B172">
        <v>9</v>
      </c>
      <c r="C172" t="s">
        <v>391</v>
      </c>
      <c r="D172" t="s">
        <v>392</v>
      </c>
      <c r="E172" t="s">
        <v>393</v>
      </c>
      <c r="F172" t="s">
        <v>394</v>
      </c>
      <c r="G172" t="str">
        <f>"201406011490"</f>
        <v>201406011490</v>
      </c>
      <c r="H172" t="s">
        <v>395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70</v>
      </c>
      <c r="R172">
        <v>30</v>
      </c>
      <c r="S172">
        <v>0</v>
      </c>
      <c r="T172">
        <v>0</v>
      </c>
      <c r="U172">
        <v>0</v>
      </c>
      <c r="V172">
        <v>37</v>
      </c>
      <c r="W172">
        <v>259</v>
      </c>
      <c r="X172">
        <v>0</v>
      </c>
      <c r="Z172">
        <v>0</v>
      </c>
      <c r="AA172" t="s">
        <v>396</v>
      </c>
    </row>
    <row r="173" spans="1:27" x14ac:dyDescent="0.25">
      <c r="H173">
        <v>501</v>
      </c>
    </row>
    <row r="174" spans="1:27" x14ac:dyDescent="0.25">
      <c r="A174">
        <v>84</v>
      </c>
      <c r="B174">
        <v>884</v>
      </c>
      <c r="C174" t="s">
        <v>397</v>
      </c>
      <c r="D174" t="s">
        <v>204</v>
      </c>
      <c r="E174" t="s">
        <v>96</v>
      </c>
      <c r="F174" t="s">
        <v>398</v>
      </c>
      <c r="G174" t="str">
        <f>"00186584"</f>
        <v>00186584</v>
      </c>
      <c r="H174">
        <v>770</v>
      </c>
      <c r="I174">
        <v>150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70</v>
      </c>
      <c r="S174">
        <v>0</v>
      </c>
      <c r="T174">
        <v>0</v>
      </c>
      <c r="U174">
        <v>0</v>
      </c>
      <c r="V174">
        <v>60</v>
      </c>
      <c r="W174">
        <v>420</v>
      </c>
      <c r="X174">
        <v>0</v>
      </c>
      <c r="Z174">
        <v>0</v>
      </c>
      <c r="AA174">
        <v>1440</v>
      </c>
    </row>
    <row r="175" spans="1:27" x14ac:dyDescent="0.25">
      <c r="H175">
        <v>501</v>
      </c>
    </row>
    <row r="176" spans="1:27" x14ac:dyDescent="0.25">
      <c r="A176">
        <v>85</v>
      </c>
      <c r="B176">
        <v>152</v>
      </c>
      <c r="C176" t="s">
        <v>399</v>
      </c>
      <c r="D176" t="s">
        <v>400</v>
      </c>
      <c r="E176" t="s">
        <v>38</v>
      </c>
      <c r="F176" t="s">
        <v>401</v>
      </c>
      <c r="G176" t="str">
        <f>"201410004506"</f>
        <v>201410004506</v>
      </c>
      <c r="H176" t="s">
        <v>402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50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36</v>
      </c>
      <c r="W176">
        <v>252</v>
      </c>
      <c r="X176">
        <v>0</v>
      </c>
      <c r="Z176">
        <v>0</v>
      </c>
      <c r="AA176" t="s">
        <v>403</v>
      </c>
    </row>
    <row r="177" spans="1:27" x14ac:dyDescent="0.25">
      <c r="H177" t="s">
        <v>29</v>
      </c>
    </row>
    <row r="178" spans="1:27" x14ac:dyDescent="0.25">
      <c r="A178">
        <v>86</v>
      </c>
      <c r="B178">
        <v>848</v>
      </c>
      <c r="C178" t="s">
        <v>404</v>
      </c>
      <c r="D178" t="s">
        <v>166</v>
      </c>
      <c r="E178" t="s">
        <v>39</v>
      </c>
      <c r="F178" t="s">
        <v>405</v>
      </c>
      <c r="G178" t="str">
        <f>"00087579"</f>
        <v>00087579</v>
      </c>
      <c r="H178" t="s">
        <v>406</v>
      </c>
      <c r="I178">
        <v>0</v>
      </c>
      <c r="J178">
        <v>0</v>
      </c>
      <c r="K178">
        <v>0</v>
      </c>
      <c r="L178">
        <v>0</v>
      </c>
      <c r="M178">
        <v>100</v>
      </c>
      <c r="N178">
        <v>30</v>
      </c>
      <c r="O178">
        <v>0</v>
      </c>
      <c r="P178">
        <v>0</v>
      </c>
      <c r="Q178">
        <v>70</v>
      </c>
      <c r="R178">
        <v>0</v>
      </c>
      <c r="S178">
        <v>0</v>
      </c>
      <c r="T178">
        <v>0</v>
      </c>
      <c r="U178">
        <v>0</v>
      </c>
      <c r="V178">
        <v>48</v>
      </c>
      <c r="W178">
        <v>336</v>
      </c>
      <c r="X178">
        <v>0</v>
      </c>
      <c r="Z178">
        <v>0</v>
      </c>
      <c r="AA178" t="s">
        <v>407</v>
      </c>
    </row>
    <row r="179" spans="1:27" x14ac:dyDescent="0.25">
      <c r="H179" t="s">
        <v>408</v>
      </c>
    </row>
    <row r="180" spans="1:27" x14ac:dyDescent="0.25">
      <c r="A180">
        <v>87</v>
      </c>
      <c r="B180">
        <v>93</v>
      </c>
      <c r="C180" t="s">
        <v>409</v>
      </c>
      <c r="D180" t="s">
        <v>14</v>
      </c>
      <c r="E180" t="s">
        <v>410</v>
      </c>
      <c r="F180" t="s">
        <v>411</v>
      </c>
      <c r="G180" t="str">
        <f>"200802008086"</f>
        <v>200802008086</v>
      </c>
      <c r="H180" t="s">
        <v>412</v>
      </c>
      <c r="I180">
        <v>150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2</v>
      </c>
      <c r="AA180" t="s">
        <v>413</v>
      </c>
    </row>
    <row r="181" spans="1:27" x14ac:dyDescent="0.25">
      <c r="H181" t="s">
        <v>29</v>
      </c>
    </row>
    <row r="182" spans="1:27" x14ac:dyDescent="0.25">
      <c r="A182">
        <v>88</v>
      </c>
      <c r="B182">
        <v>722</v>
      </c>
      <c r="C182" t="s">
        <v>414</v>
      </c>
      <c r="D182" t="s">
        <v>415</v>
      </c>
      <c r="E182" t="s">
        <v>96</v>
      </c>
      <c r="F182" t="s">
        <v>416</v>
      </c>
      <c r="G182" t="str">
        <f>"201505000222"</f>
        <v>201505000222</v>
      </c>
      <c r="H182">
        <v>671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72</v>
      </c>
      <c r="W182">
        <v>504</v>
      </c>
      <c r="X182">
        <v>0</v>
      </c>
      <c r="Z182">
        <v>0</v>
      </c>
      <c r="AA182">
        <v>1405</v>
      </c>
    </row>
    <row r="183" spans="1:27" x14ac:dyDescent="0.25">
      <c r="H183">
        <v>501</v>
      </c>
    </row>
    <row r="184" spans="1:27" x14ac:dyDescent="0.25">
      <c r="A184">
        <v>89</v>
      </c>
      <c r="B184">
        <v>130</v>
      </c>
      <c r="C184" t="s">
        <v>417</v>
      </c>
      <c r="D184" t="s">
        <v>74</v>
      </c>
      <c r="E184" t="s">
        <v>75</v>
      </c>
      <c r="F184" t="s">
        <v>418</v>
      </c>
      <c r="G184" t="str">
        <f>"201402012038"</f>
        <v>201402012038</v>
      </c>
      <c r="H184" t="s">
        <v>77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37</v>
      </c>
      <c r="W184">
        <v>259</v>
      </c>
      <c r="X184">
        <v>0</v>
      </c>
      <c r="Z184">
        <v>0</v>
      </c>
      <c r="AA184" t="s">
        <v>419</v>
      </c>
    </row>
    <row r="185" spans="1:27" x14ac:dyDescent="0.25">
      <c r="H185" t="s">
        <v>36</v>
      </c>
    </row>
    <row r="186" spans="1:27" x14ac:dyDescent="0.25">
      <c r="A186">
        <v>90</v>
      </c>
      <c r="B186">
        <v>584</v>
      </c>
      <c r="C186" t="s">
        <v>420</v>
      </c>
      <c r="D186" t="s">
        <v>75</v>
      </c>
      <c r="E186" t="s">
        <v>421</v>
      </c>
      <c r="F186" t="s">
        <v>422</v>
      </c>
      <c r="G186" t="str">
        <f>"200712004672"</f>
        <v>200712004672</v>
      </c>
      <c r="H186">
        <v>770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30</v>
      </c>
      <c r="P186">
        <v>0</v>
      </c>
      <c r="Q186">
        <v>0</v>
      </c>
      <c r="R186">
        <v>0</v>
      </c>
      <c r="S186">
        <v>70</v>
      </c>
      <c r="T186">
        <v>0</v>
      </c>
      <c r="U186">
        <v>0</v>
      </c>
      <c r="V186">
        <v>37</v>
      </c>
      <c r="W186">
        <v>259</v>
      </c>
      <c r="X186">
        <v>0</v>
      </c>
      <c r="Z186">
        <v>0</v>
      </c>
      <c r="AA186">
        <v>1399</v>
      </c>
    </row>
    <row r="187" spans="1:27" x14ac:dyDescent="0.25">
      <c r="H187">
        <v>501</v>
      </c>
    </row>
    <row r="188" spans="1:27" x14ac:dyDescent="0.25">
      <c r="A188">
        <v>91</v>
      </c>
      <c r="B188">
        <v>300</v>
      </c>
      <c r="C188" t="s">
        <v>423</v>
      </c>
      <c r="D188" t="s">
        <v>44</v>
      </c>
      <c r="E188" t="s">
        <v>225</v>
      </c>
      <c r="F188" t="s">
        <v>424</v>
      </c>
      <c r="G188" t="str">
        <f>"200805000111"</f>
        <v>200805000111</v>
      </c>
      <c r="H188" t="s">
        <v>425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 t="s">
        <v>426</v>
      </c>
    </row>
    <row r="189" spans="1:27" x14ac:dyDescent="0.25">
      <c r="H189">
        <v>501</v>
      </c>
    </row>
    <row r="190" spans="1:27" x14ac:dyDescent="0.25">
      <c r="A190">
        <v>92</v>
      </c>
      <c r="B190">
        <v>905</v>
      </c>
      <c r="C190" t="s">
        <v>427</v>
      </c>
      <c r="D190" t="s">
        <v>428</v>
      </c>
      <c r="E190" t="s">
        <v>141</v>
      </c>
      <c r="F190" t="s">
        <v>429</v>
      </c>
      <c r="G190" t="str">
        <f>"201402001671"</f>
        <v>201402001671</v>
      </c>
      <c r="H190">
        <v>803</v>
      </c>
      <c r="I190">
        <v>150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50</v>
      </c>
      <c r="P190">
        <v>0</v>
      </c>
      <c r="Q190">
        <v>0</v>
      </c>
      <c r="R190">
        <v>70</v>
      </c>
      <c r="S190">
        <v>0</v>
      </c>
      <c r="T190">
        <v>0</v>
      </c>
      <c r="U190">
        <v>0</v>
      </c>
      <c r="V190">
        <v>7</v>
      </c>
      <c r="W190">
        <v>49</v>
      </c>
      <c r="X190">
        <v>0</v>
      </c>
      <c r="Z190">
        <v>2</v>
      </c>
      <c r="AA190">
        <v>1392</v>
      </c>
    </row>
    <row r="191" spans="1:27" x14ac:dyDescent="0.25">
      <c r="H191" t="s">
        <v>29</v>
      </c>
    </row>
    <row r="192" spans="1:27" x14ac:dyDescent="0.25">
      <c r="A192">
        <v>93</v>
      </c>
      <c r="B192">
        <v>548</v>
      </c>
      <c r="C192" t="s">
        <v>430</v>
      </c>
      <c r="D192" t="s">
        <v>105</v>
      </c>
      <c r="E192" t="s">
        <v>39</v>
      </c>
      <c r="F192" t="s">
        <v>431</v>
      </c>
      <c r="G192" t="str">
        <f>"00104818"</f>
        <v>00104818</v>
      </c>
      <c r="H192" t="s">
        <v>432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30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61</v>
      </c>
      <c r="W192">
        <v>427</v>
      </c>
      <c r="X192">
        <v>0</v>
      </c>
      <c r="Z192">
        <v>0</v>
      </c>
      <c r="AA192" t="s">
        <v>433</v>
      </c>
    </row>
    <row r="193" spans="1:27" x14ac:dyDescent="0.25">
      <c r="H193" t="s">
        <v>36</v>
      </c>
    </row>
    <row r="194" spans="1:27" x14ac:dyDescent="0.25">
      <c r="A194">
        <v>94</v>
      </c>
      <c r="B194">
        <v>871</v>
      </c>
      <c r="C194" t="s">
        <v>434</v>
      </c>
      <c r="D194" t="s">
        <v>435</v>
      </c>
      <c r="E194" t="s">
        <v>39</v>
      </c>
      <c r="F194" t="s">
        <v>436</v>
      </c>
      <c r="G194" t="str">
        <f>"201304002955"</f>
        <v>201304002955</v>
      </c>
      <c r="H194" t="s">
        <v>437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73</v>
      </c>
      <c r="W194">
        <v>511</v>
      </c>
      <c r="X194">
        <v>0</v>
      </c>
      <c r="Z194">
        <v>0</v>
      </c>
      <c r="AA194" t="s">
        <v>438</v>
      </c>
    </row>
    <row r="195" spans="1:27" x14ac:dyDescent="0.25">
      <c r="H195">
        <v>501</v>
      </c>
    </row>
    <row r="196" spans="1:27" x14ac:dyDescent="0.25">
      <c r="A196">
        <v>95</v>
      </c>
      <c r="B196">
        <v>693</v>
      </c>
      <c r="C196" t="s">
        <v>439</v>
      </c>
      <c r="D196" t="s">
        <v>177</v>
      </c>
      <c r="E196" t="s">
        <v>279</v>
      </c>
      <c r="F196" t="s">
        <v>440</v>
      </c>
      <c r="G196" t="str">
        <f>"00076657"</f>
        <v>00076657</v>
      </c>
      <c r="H196" t="s">
        <v>441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 t="s">
        <v>442</v>
      </c>
    </row>
    <row r="197" spans="1:27" x14ac:dyDescent="0.25">
      <c r="H197">
        <v>501</v>
      </c>
    </row>
    <row r="198" spans="1:27" x14ac:dyDescent="0.25">
      <c r="A198">
        <v>96</v>
      </c>
      <c r="B198">
        <v>155</v>
      </c>
      <c r="C198" t="s">
        <v>443</v>
      </c>
      <c r="D198" t="s">
        <v>444</v>
      </c>
      <c r="E198" t="s">
        <v>445</v>
      </c>
      <c r="F198" t="s">
        <v>446</v>
      </c>
      <c r="G198" t="str">
        <f>"00010975"</f>
        <v>00010975</v>
      </c>
      <c r="H198" t="s">
        <v>57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84</v>
      </c>
      <c r="W198">
        <v>588</v>
      </c>
      <c r="X198">
        <v>0</v>
      </c>
      <c r="Z198">
        <v>0</v>
      </c>
      <c r="AA198" t="s">
        <v>447</v>
      </c>
    </row>
    <row r="199" spans="1:27" x14ac:dyDescent="0.25">
      <c r="H199">
        <v>501</v>
      </c>
    </row>
    <row r="200" spans="1:27" x14ac:dyDescent="0.25">
      <c r="A200">
        <v>97</v>
      </c>
      <c r="B200">
        <v>289</v>
      </c>
      <c r="C200" t="s">
        <v>448</v>
      </c>
      <c r="D200" t="s">
        <v>14</v>
      </c>
      <c r="E200" t="s">
        <v>75</v>
      </c>
      <c r="F200" t="s">
        <v>449</v>
      </c>
      <c r="G200" t="str">
        <f>"201304003036"</f>
        <v>201304003036</v>
      </c>
      <c r="H200" t="s">
        <v>450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30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56</v>
      </c>
      <c r="W200">
        <v>392</v>
      </c>
      <c r="X200">
        <v>0</v>
      </c>
      <c r="Z200">
        <v>0</v>
      </c>
      <c r="AA200" t="s">
        <v>451</v>
      </c>
    </row>
    <row r="201" spans="1:27" x14ac:dyDescent="0.25">
      <c r="H201">
        <v>501</v>
      </c>
    </row>
    <row r="202" spans="1:27" x14ac:dyDescent="0.25">
      <c r="A202">
        <v>98</v>
      </c>
      <c r="B202">
        <v>205</v>
      </c>
      <c r="C202" t="s">
        <v>452</v>
      </c>
      <c r="D202" t="s">
        <v>55</v>
      </c>
      <c r="E202" t="s">
        <v>21</v>
      </c>
      <c r="F202" t="s">
        <v>453</v>
      </c>
      <c r="G202" t="str">
        <f>"201503000576"</f>
        <v>201503000576</v>
      </c>
      <c r="H202" t="s">
        <v>454</v>
      </c>
      <c r="I202">
        <v>0</v>
      </c>
      <c r="J202">
        <v>0</v>
      </c>
      <c r="K202">
        <v>0</v>
      </c>
      <c r="L202">
        <v>200</v>
      </c>
      <c r="M202">
        <v>30</v>
      </c>
      <c r="N202">
        <v>70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50</v>
      </c>
      <c r="W202">
        <v>350</v>
      </c>
      <c r="X202">
        <v>0</v>
      </c>
      <c r="Z202">
        <v>0</v>
      </c>
      <c r="AA202" t="s">
        <v>455</v>
      </c>
    </row>
    <row r="203" spans="1:27" x14ac:dyDescent="0.25">
      <c r="H203">
        <v>501</v>
      </c>
    </row>
    <row r="204" spans="1:27" x14ac:dyDescent="0.25">
      <c r="A204">
        <v>99</v>
      </c>
      <c r="B204">
        <v>292</v>
      </c>
      <c r="C204" t="s">
        <v>456</v>
      </c>
      <c r="D204" t="s">
        <v>457</v>
      </c>
      <c r="E204" t="s">
        <v>39</v>
      </c>
      <c r="F204" t="s">
        <v>458</v>
      </c>
      <c r="G204" t="str">
        <f>"00011604"</f>
        <v>00011604</v>
      </c>
      <c r="H204" t="s">
        <v>459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 t="s">
        <v>460</v>
      </c>
    </row>
    <row r="205" spans="1:27" x14ac:dyDescent="0.25">
      <c r="H205">
        <v>501</v>
      </c>
    </row>
    <row r="206" spans="1:27" x14ac:dyDescent="0.25">
      <c r="A206">
        <v>100</v>
      </c>
      <c r="B206">
        <v>516</v>
      </c>
      <c r="C206" t="s">
        <v>461</v>
      </c>
      <c r="D206" t="s">
        <v>462</v>
      </c>
      <c r="E206" t="s">
        <v>96</v>
      </c>
      <c r="F206" t="s">
        <v>463</v>
      </c>
      <c r="G206" t="str">
        <f>"201304006213"</f>
        <v>201304006213</v>
      </c>
      <c r="H206" t="s">
        <v>464</v>
      </c>
      <c r="I206">
        <v>150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11</v>
      </c>
      <c r="W206">
        <v>77</v>
      </c>
      <c r="X206">
        <v>0</v>
      </c>
      <c r="Z206">
        <v>0</v>
      </c>
      <c r="AA206" t="s">
        <v>465</v>
      </c>
    </row>
    <row r="207" spans="1:27" x14ac:dyDescent="0.25">
      <c r="H207">
        <v>501</v>
      </c>
    </row>
    <row r="208" spans="1:27" x14ac:dyDescent="0.25">
      <c r="A208">
        <v>101</v>
      </c>
      <c r="B208">
        <v>395</v>
      </c>
      <c r="C208" t="s">
        <v>466</v>
      </c>
      <c r="D208" t="s">
        <v>26</v>
      </c>
      <c r="E208" t="s">
        <v>279</v>
      </c>
      <c r="F208" t="s">
        <v>467</v>
      </c>
      <c r="G208" t="str">
        <f>"00156871"</f>
        <v>00156871</v>
      </c>
      <c r="H208" t="s">
        <v>468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2</v>
      </c>
      <c r="AA208" t="s">
        <v>469</v>
      </c>
    </row>
    <row r="209" spans="1:27" x14ac:dyDescent="0.25">
      <c r="H209">
        <v>501</v>
      </c>
    </row>
    <row r="210" spans="1:27" x14ac:dyDescent="0.25">
      <c r="A210">
        <v>102</v>
      </c>
      <c r="B210">
        <v>403</v>
      </c>
      <c r="C210" t="s">
        <v>470</v>
      </c>
      <c r="D210" t="s">
        <v>127</v>
      </c>
      <c r="E210" t="s">
        <v>38</v>
      </c>
      <c r="F210" t="s">
        <v>471</v>
      </c>
      <c r="G210" t="str">
        <f>"201402002329"</f>
        <v>201402002329</v>
      </c>
      <c r="H210" t="s">
        <v>472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50</v>
      </c>
      <c r="O210">
        <v>0</v>
      </c>
      <c r="P210">
        <v>30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 t="s">
        <v>473</v>
      </c>
    </row>
    <row r="211" spans="1:27" x14ac:dyDescent="0.25">
      <c r="H211">
        <v>501</v>
      </c>
    </row>
    <row r="212" spans="1:27" x14ac:dyDescent="0.25">
      <c r="A212">
        <v>103</v>
      </c>
      <c r="B212">
        <v>366</v>
      </c>
      <c r="C212" t="s">
        <v>256</v>
      </c>
      <c r="D212" t="s">
        <v>39</v>
      </c>
      <c r="E212" t="s">
        <v>96</v>
      </c>
      <c r="F212" t="s">
        <v>474</v>
      </c>
      <c r="G212" t="str">
        <f>"200712002606"</f>
        <v>200712002606</v>
      </c>
      <c r="H212" t="s">
        <v>450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50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30</v>
      </c>
      <c r="U212">
        <v>0</v>
      </c>
      <c r="V212">
        <v>84</v>
      </c>
      <c r="W212">
        <v>588</v>
      </c>
      <c r="X212">
        <v>0</v>
      </c>
      <c r="Z212">
        <v>2</v>
      </c>
      <c r="AA212" t="s">
        <v>475</v>
      </c>
    </row>
    <row r="213" spans="1:27" x14ac:dyDescent="0.25">
      <c r="H213">
        <v>501</v>
      </c>
    </row>
    <row r="214" spans="1:27" x14ac:dyDescent="0.25">
      <c r="A214">
        <v>104</v>
      </c>
      <c r="B214">
        <v>25</v>
      </c>
      <c r="C214" t="s">
        <v>476</v>
      </c>
      <c r="D214" t="s">
        <v>21</v>
      </c>
      <c r="E214" t="s">
        <v>225</v>
      </c>
      <c r="F214" t="s">
        <v>477</v>
      </c>
      <c r="G214" t="str">
        <f>"201405001757"</f>
        <v>201405001757</v>
      </c>
      <c r="H214">
        <v>737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30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>
        <v>1355</v>
      </c>
    </row>
    <row r="215" spans="1:27" x14ac:dyDescent="0.25">
      <c r="H215">
        <v>501</v>
      </c>
    </row>
    <row r="216" spans="1:27" x14ac:dyDescent="0.25">
      <c r="A216">
        <v>105</v>
      </c>
      <c r="B216">
        <v>348</v>
      </c>
      <c r="C216" t="s">
        <v>478</v>
      </c>
      <c r="D216" t="s">
        <v>233</v>
      </c>
      <c r="E216" t="s">
        <v>14</v>
      </c>
      <c r="F216" t="s">
        <v>479</v>
      </c>
      <c r="G216" t="str">
        <f>"201304002925"</f>
        <v>201304002925</v>
      </c>
      <c r="H216" t="s">
        <v>480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30</v>
      </c>
      <c r="W216">
        <v>210</v>
      </c>
      <c r="X216">
        <v>0</v>
      </c>
      <c r="Z216">
        <v>0</v>
      </c>
      <c r="AA216" t="s">
        <v>481</v>
      </c>
    </row>
    <row r="217" spans="1:27" x14ac:dyDescent="0.25">
      <c r="H217">
        <v>501</v>
      </c>
    </row>
    <row r="218" spans="1:27" x14ac:dyDescent="0.25">
      <c r="A218">
        <v>106</v>
      </c>
      <c r="B218">
        <v>247</v>
      </c>
      <c r="C218" t="s">
        <v>482</v>
      </c>
      <c r="D218" t="s">
        <v>155</v>
      </c>
      <c r="E218" t="s">
        <v>75</v>
      </c>
      <c r="F218" t="s">
        <v>483</v>
      </c>
      <c r="G218" t="str">
        <f>"201406007929"</f>
        <v>201406007929</v>
      </c>
      <c r="H218" t="s">
        <v>189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 t="s">
        <v>481</v>
      </c>
    </row>
    <row r="219" spans="1:27" x14ac:dyDescent="0.25">
      <c r="H219">
        <v>501</v>
      </c>
    </row>
    <row r="220" spans="1:27" x14ac:dyDescent="0.25">
      <c r="A220">
        <v>107</v>
      </c>
      <c r="B220">
        <v>425</v>
      </c>
      <c r="C220" t="s">
        <v>484</v>
      </c>
      <c r="D220" t="s">
        <v>485</v>
      </c>
      <c r="E220" t="s">
        <v>39</v>
      </c>
      <c r="F220" t="s">
        <v>486</v>
      </c>
      <c r="G220" t="str">
        <f>"201405001511"</f>
        <v>201405001511</v>
      </c>
      <c r="H220" t="s">
        <v>487</v>
      </c>
      <c r="I220">
        <v>150</v>
      </c>
      <c r="J220">
        <v>0</v>
      </c>
      <c r="K220">
        <v>0</v>
      </c>
      <c r="L220">
        <v>0</v>
      </c>
      <c r="M220">
        <v>100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33</v>
      </c>
      <c r="W220">
        <v>231</v>
      </c>
      <c r="X220">
        <v>0</v>
      </c>
      <c r="Z220">
        <v>0</v>
      </c>
      <c r="AA220" t="s">
        <v>488</v>
      </c>
    </row>
    <row r="221" spans="1:27" x14ac:dyDescent="0.25">
      <c r="H221">
        <v>501</v>
      </c>
    </row>
    <row r="222" spans="1:27" x14ac:dyDescent="0.25">
      <c r="A222">
        <v>108</v>
      </c>
      <c r="B222">
        <v>595</v>
      </c>
      <c r="C222" t="s">
        <v>489</v>
      </c>
      <c r="D222" t="s">
        <v>490</v>
      </c>
      <c r="E222" t="s">
        <v>14</v>
      </c>
      <c r="F222" t="s">
        <v>491</v>
      </c>
      <c r="G222" t="str">
        <f>"200802009058"</f>
        <v>200802009058</v>
      </c>
      <c r="H222" t="s">
        <v>230</v>
      </c>
      <c r="I222">
        <v>150</v>
      </c>
      <c r="J222">
        <v>0</v>
      </c>
      <c r="K222">
        <v>0</v>
      </c>
      <c r="L222">
        <v>200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20</v>
      </c>
      <c r="W222">
        <v>140</v>
      </c>
      <c r="X222">
        <v>0</v>
      </c>
      <c r="Z222">
        <v>0</v>
      </c>
      <c r="AA222" t="s">
        <v>492</v>
      </c>
    </row>
    <row r="223" spans="1:27" x14ac:dyDescent="0.25">
      <c r="H223">
        <v>501</v>
      </c>
    </row>
    <row r="224" spans="1:27" x14ac:dyDescent="0.25">
      <c r="A224">
        <v>109</v>
      </c>
      <c r="B224">
        <v>741</v>
      </c>
      <c r="C224" t="s">
        <v>493</v>
      </c>
      <c r="D224" t="s">
        <v>494</v>
      </c>
      <c r="E224" t="s">
        <v>495</v>
      </c>
      <c r="F224" t="s">
        <v>496</v>
      </c>
      <c r="G224" t="str">
        <f>"00227000"</f>
        <v>00227000</v>
      </c>
      <c r="H224" t="s">
        <v>497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30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 t="s">
        <v>498</v>
      </c>
    </row>
    <row r="225" spans="1:27" x14ac:dyDescent="0.25">
      <c r="H225">
        <v>501</v>
      </c>
    </row>
    <row r="226" spans="1:27" x14ac:dyDescent="0.25">
      <c r="A226">
        <v>110</v>
      </c>
      <c r="B226">
        <v>686</v>
      </c>
      <c r="C226" t="s">
        <v>499</v>
      </c>
      <c r="D226" t="s">
        <v>500</v>
      </c>
      <c r="E226" t="s">
        <v>106</v>
      </c>
      <c r="F226" t="s">
        <v>501</v>
      </c>
      <c r="G226" t="str">
        <f>"201402004117"</f>
        <v>201402004117</v>
      </c>
      <c r="H226" t="s">
        <v>459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30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53</v>
      </c>
      <c r="W226">
        <v>371</v>
      </c>
      <c r="X226">
        <v>0</v>
      </c>
      <c r="Z226">
        <v>0</v>
      </c>
      <c r="AA226" t="s">
        <v>502</v>
      </c>
    </row>
    <row r="227" spans="1:27" x14ac:dyDescent="0.25">
      <c r="H227" t="s">
        <v>36</v>
      </c>
    </row>
    <row r="228" spans="1:27" x14ac:dyDescent="0.25">
      <c r="A228">
        <v>111</v>
      </c>
      <c r="B228">
        <v>875</v>
      </c>
      <c r="C228" t="s">
        <v>503</v>
      </c>
      <c r="D228" t="s">
        <v>504</v>
      </c>
      <c r="E228" t="s">
        <v>14</v>
      </c>
      <c r="F228" t="s">
        <v>505</v>
      </c>
      <c r="G228" t="str">
        <f>"201410004253"</f>
        <v>201410004253</v>
      </c>
      <c r="H228" t="s">
        <v>163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50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79</v>
      </c>
      <c r="W228">
        <v>553</v>
      </c>
      <c r="X228">
        <v>0</v>
      </c>
      <c r="Z228">
        <v>0</v>
      </c>
      <c r="AA228" t="s">
        <v>506</v>
      </c>
    </row>
    <row r="229" spans="1:27" x14ac:dyDescent="0.25">
      <c r="H229" t="s">
        <v>36</v>
      </c>
    </row>
    <row r="230" spans="1:27" x14ac:dyDescent="0.25">
      <c r="A230">
        <v>112</v>
      </c>
      <c r="B230">
        <v>912</v>
      </c>
      <c r="C230" t="s">
        <v>507</v>
      </c>
      <c r="D230" t="s">
        <v>55</v>
      </c>
      <c r="E230" t="s">
        <v>39</v>
      </c>
      <c r="F230" t="s">
        <v>508</v>
      </c>
      <c r="G230" t="str">
        <f>"00014580"</f>
        <v>00014580</v>
      </c>
      <c r="H230" t="s">
        <v>509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70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44</v>
      </c>
      <c r="W230">
        <v>308</v>
      </c>
      <c r="X230">
        <v>0</v>
      </c>
      <c r="Z230">
        <v>0</v>
      </c>
      <c r="AA230" t="s">
        <v>510</v>
      </c>
    </row>
    <row r="231" spans="1:27" x14ac:dyDescent="0.25">
      <c r="H231">
        <v>501</v>
      </c>
    </row>
    <row r="232" spans="1:27" x14ac:dyDescent="0.25">
      <c r="A232">
        <v>113</v>
      </c>
      <c r="B232">
        <v>538</v>
      </c>
      <c r="C232" t="s">
        <v>511</v>
      </c>
      <c r="D232" t="s">
        <v>512</v>
      </c>
      <c r="E232" t="s">
        <v>21</v>
      </c>
      <c r="F232" t="s">
        <v>513</v>
      </c>
      <c r="G232" t="str">
        <f>"00120196"</f>
        <v>00120196</v>
      </c>
      <c r="H232" t="s">
        <v>514</v>
      </c>
      <c r="I232">
        <v>0</v>
      </c>
      <c r="J232">
        <v>0</v>
      </c>
      <c r="K232">
        <v>0</v>
      </c>
      <c r="L232">
        <v>0</v>
      </c>
      <c r="M232">
        <v>100</v>
      </c>
      <c r="N232">
        <v>50</v>
      </c>
      <c r="O232">
        <v>30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56</v>
      </c>
      <c r="W232">
        <v>392</v>
      </c>
      <c r="X232">
        <v>0</v>
      </c>
      <c r="Z232">
        <v>0</v>
      </c>
      <c r="AA232" t="s">
        <v>515</v>
      </c>
    </row>
    <row r="233" spans="1:27" x14ac:dyDescent="0.25">
      <c r="H233" t="s">
        <v>29</v>
      </c>
    </row>
    <row r="234" spans="1:27" x14ac:dyDescent="0.25">
      <c r="A234">
        <v>114</v>
      </c>
      <c r="B234">
        <v>786</v>
      </c>
      <c r="C234" t="s">
        <v>516</v>
      </c>
      <c r="D234" t="s">
        <v>166</v>
      </c>
      <c r="E234" t="s">
        <v>21</v>
      </c>
      <c r="F234" t="s">
        <v>517</v>
      </c>
      <c r="G234" t="str">
        <f>"201410011463"</f>
        <v>201410011463</v>
      </c>
      <c r="H234" t="s">
        <v>518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 t="s">
        <v>519</v>
      </c>
    </row>
    <row r="235" spans="1:27" x14ac:dyDescent="0.25">
      <c r="H235">
        <v>501</v>
      </c>
    </row>
    <row r="236" spans="1:27" x14ac:dyDescent="0.25">
      <c r="A236">
        <v>115</v>
      </c>
      <c r="B236">
        <v>505</v>
      </c>
      <c r="C236" t="s">
        <v>520</v>
      </c>
      <c r="D236" t="s">
        <v>270</v>
      </c>
      <c r="E236" t="s">
        <v>14</v>
      </c>
      <c r="F236" t="s">
        <v>521</v>
      </c>
      <c r="G236" t="str">
        <f>"201409004379"</f>
        <v>201409004379</v>
      </c>
      <c r="H236" t="s">
        <v>157</v>
      </c>
      <c r="I236">
        <v>0</v>
      </c>
      <c r="J236">
        <v>0</v>
      </c>
      <c r="K236">
        <v>0</v>
      </c>
      <c r="L236">
        <v>200</v>
      </c>
      <c r="M236">
        <v>30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32</v>
      </c>
      <c r="W236">
        <v>224</v>
      </c>
      <c r="X236">
        <v>0</v>
      </c>
      <c r="Z236">
        <v>2</v>
      </c>
      <c r="AA236" t="s">
        <v>522</v>
      </c>
    </row>
    <row r="237" spans="1:27" x14ac:dyDescent="0.25">
      <c r="H237">
        <v>501</v>
      </c>
    </row>
    <row r="238" spans="1:27" x14ac:dyDescent="0.25">
      <c r="A238">
        <v>116</v>
      </c>
      <c r="B238">
        <v>301</v>
      </c>
      <c r="C238" t="s">
        <v>523</v>
      </c>
      <c r="D238" t="s">
        <v>524</v>
      </c>
      <c r="E238" t="s">
        <v>39</v>
      </c>
      <c r="F238" t="s">
        <v>525</v>
      </c>
      <c r="G238" t="str">
        <f>"00039341"</f>
        <v>00039341</v>
      </c>
      <c r="H238" t="s">
        <v>526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50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 t="s">
        <v>527</v>
      </c>
    </row>
    <row r="239" spans="1:27" x14ac:dyDescent="0.25">
      <c r="H239" t="s">
        <v>36</v>
      </c>
    </row>
    <row r="240" spans="1:27" x14ac:dyDescent="0.25">
      <c r="A240">
        <v>117</v>
      </c>
      <c r="B240">
        <v>327</v>
      </c>
      <c r="C240" t="s">
        <v>528</v>
      </c>
      <c r="D240" t="s">
        <v>141</v>
      </c>
      <c r="E240" t="s">
        <v>39</v>
      </c>
      <c r="F240" t="s">
        <v>529</v>
      </c>
      <c r="G240" t="str">
        <f>"00014366"</f>
        <v>00014366</v>
      </c>
      <c r="H240" t="s">
        <v>432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30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 t="s">
        <v>530</v>
      </c>
    </row>
    <row r="241" spans="1:27" x14ac:dyDescent="0.25">
      <c r="H241">
        <v>501</v>
      </c>
    </row>
    <row r="242" spans="1:27" x14ac:dyDescent="0.25">
      <c r="A242">
        <v>118</v>
      </c>
      <c r="B242">
        <v>811</v>
      </c>
      <c r="C242" t="s">
        <v>531</v>
      </c>
      <c r="D242" t="s">
        <v>200</v>
      </c>
      <c r="E242" t="s">
        <v>237</v>
      </c>
      <c r="F242" t="s">
        <v>532</v>
      </c>
      <c r="G242" t="str">
        <f>"201303000449"</f>
        <v>201303000449</v>
      </c>
      <c r="H242" t="s">
        <v>533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50</v>
      </c>
      <c r="O242">
        <v>30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84</v>
      </c>
      <c r="W242">
        <v>588</v>
      </c>
      <c r="X242">
        <v>0</v>
      </c>
      <c r="Z242">
        <v>0</v>
      </c>
      <c r="AA242" t="s">
        <v>534</v>
      </c>
    </row>
    <row r="243" spans="1:27" x14ac:dyDescent="0.25">
      <c r="H243">
        <v>501</v>
      </c>
    </row>
    <row r="244" spans="1:27" x14ac:dyDescent="0.25">
      <c r="A244">
        <v>119</v>
      </c>
      <c r="B244">
        <v>492</v>
      </c>
      <c r="C244" t="s">
        <v>535</v>
      </c>
      <c r="D244" t="s">
        <v>225</v>
      </c>
      <c r="E244" t="s">
        <v>27</v>
      </c>
      <c r="F244" t="s">
        <v>536</v>
      </c>
      <c r="G244" t="str">
        <f>"201201000129"</f>
        <v>201201000129</v>
      </c>
      <c r="H244" t="s">
        <v>537</v>
      </c>
      <c r="I244">
        <v>0</v>
      </c>
      <c r="J244">
        <v>0</v>
      </c>
      <c r="K244">
        <v>0</v>
      </c>
      <c r="L244">
        <v>200</v>
      </c>
      <c r="M244">
        <v>0</v>
      </c>
      <c r="N244">
        <v>50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50</v>
      </c>
      <c r="W244">
        <v>350</v>
      </c>
      <c r="X244">
        <v>0</v>
      </c>
      <c r="Z244">
        <v>0</v>
      </c>
      <c r="AA244" t="s">
        <v>538</v>
      </c>
    </row>
    <row r="245" spans="1:27" x14ac:dyDescent="0.25">
      <c r="H245">
        <v>501</v>
      </c>
    </row>
    <row r="246" spans="1:27" x14ac:dyDescent="0.25">
      <c r="A246">
        <v>120</v>
      </c>
      <c r="B246">
        <v>585</v>
      </c>
      <c r="C246" t="s">
        <v>539</v>
      </c>
      <c r="D246" t="s">
        <v>512</v>
      </c>
      <c r="E246" t="s">
        <v>540</v>
      </c>
      <c r="F246" t="s">
        <v>541</v>
      </c>
      <c r="G246" t="str">
        <f>"200712004939"</f>
        <v>200712004939</v>
      </c>
      <c r="H246" t="s">
        <v>542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70</v>
      </c>
      <c r="O246">
        <v>0</v>
      </c>
      <c r="P246">
        <v>50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37</v>
      </c>
      <c r="W246">
        <v>259</v>
      </c>
      <c r="X246">
        <v>0</v>
      </c>
      <c r="Z246">
        <v>0</v>
      </c>
      <c r="AA246" t="s">
        <v>543</v>
      </c>
    </row>
    <row r="247" spans="1:27" x14ac:dyDescent="0.25">
      <c r="H247" t="s">
        <v>36</v>
      </c>
    </row>
    <row r="248" spans="1:27" x14ac:dyDescent="0.25">
      <c r="A248">
        <v>121</v>
      </c>
      <c r="B248">
        <v>149</v>
      </c>
      <c r="C248" t="s">
        <v>43</v>
      </c>
      <c r="D248" t="s">
        <v>544</v>
      </c>
      <c r="E248" t="s">
        <v>96</v>
      </c>
      <c r="F248" t="s">
        <v>545</v>
      </c>
      <c r="G248" t="str">
        <f>"00172920"</f>
        <v>00172920</v>
      </c>
      <c r="H248" t="s">
        <v>297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30</v>
      </c>
      <c r="O248">
        <v>30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35</v>
      </c>
      <c r="W248">
        <v>245</v>
      </c>
      <c r="X248">
        <v>0</v>
      </c>
      <c r="Z248">
        <v>2</v>
      </c>
      <c r="AA248" t="s">
        <v>546</v>
      </c>
    </row>
    <row r="249" spans="1:27" x14ac:dyDescent="0.25">
      <c r="H249" t="s">
        <v>36</v>
      </c>
    </row>
    <row r="250" spans="1:27" x14ac:dyDescent="0.25">
      <c r="A250">
        <v>122</v>
      </c>
      <c r="B250">
        <v>164</v>
      </c>
      <c r="C250" t="s">
        <v>547</v>
      </c>
      <c r="D250" t="s">
        <v>322</v>
      </c>
      <c r="E250" t="s">
        <v>106</v>
      </c>
      <c r="F250" t="s">
        <v>548</v>
      </c>
      <c r="G250" t="str">
        <f>"00079794"</f>
        <v>00079794</v>
      </c>
      <c r="H250">
        <v>682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1300</v>
      </c>
    </row>
    <row r="251" spans="1:27" x14ac:dyDescent="0.25">
      <c r="H251">
        <v>501</v>
      </c>
    </row>
    <row r="252" spans="1:27" x14ac:dyDescent="0.25">
      <c r="A252">
        <v>123</v>
      </c>
      <c r="B252">
        <v>857</v>
      </c>
      <c r="C252" t="s">
        <v>549</v>
      </c>
      <c r="D252" t="s">
        <v>224</v>
      </c>
      <c r="E252" t="s">
        <v>14</v>
      </c>
      <c r="F252" t="s">
        <v>550</v>
      </c>
      <c r="G252" t="str">
        <f>"201406014309"</f>
        <v>201406014309</v>
      </c>
      <c r="H252" t="s">
        <v>551</v>
      </c>
      <c r="I252">
        <v>0</v>
      </c>
      <c r="J252">
        <v>0</v>
      </c>
      <c r="K252">
        <v>0</v>
      </c>
      <c r="L252">
        <v>0</v>
      </c>
      <c r="M252">
        <v>100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40</v>
      </c>
      <c r="W252">
        <v>280</v>
      </c>
      <c r="X252">
        <v>0</v>
      </c>
      <c r="Z252">
        <v>0</v>
      </c>
      <c r="AA252" t="s">
        <v>552</v>
      </c>
    </row>
    <row r="253" spans="1:27" x14ac:dyDescent="0.25">
      <c r="H253">
        <v>501</v>
      </c>
    </row>
    <row r="254" spans="1:27" x14ac:dyDescent="0.25">
      <c r="A254">
        <v>124</v>
      </c>
      <c r="B254">
        <v>337</v>
      </c>
      <c r="C254" t="s">
        <v>553</v>
      </c>
      <c r="D254" t="s">
        <v>21</v>
      </c>
      <c r="E254" t="s">
        <v>393</v>
      </c>
      <c r="F254" t="s">
        <v>554</v>
      </c>
      <c r="G254" t="str">
        <f>"201511008896"</f>
        <v>201511008896</v>
      </c>
      <c r="H254" t="s">
        <v>41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37</v>
      </c>
      <c r="W254">
        <v>259</v>
      </c>
      <c r="X254">
        <v>0</v>
      </c>
      <c r="Z254">
        <v>0</v>
      </c>
      <c r="AA254" t="s">
        <v>555</v>
      </c>
    </row>
    <row r="255" spans="1:27" x14ac:dyDescent="0.25">
      <c r="H255">
        <v>501</v>
      </c>
    </row>
    <row r="256" spans="1:27" x14ac:dyDescent="0.25">
      <c r="A256">
        <v>125</v>
      </c>
      <c r="B256">
        <v>532</v>
      </c>
      <c r="C256" t="s">
        <v>556</v>
      </c>
      <c r="D256" t="s">
        <v>557</v>
      </c>
      <c r="E256" t="s">
        <v>127</v>
      </c>
      <c r="F256" t="s">
        <v>558</v>
      </c>
      <c r="G256" t="str">
        <f>"200801010340"</f>
        <v>200801010340</v>
      </c>
      <c r="H256">
        <v>638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1</v>
      </c>
      <c r="AA256">
        <v>1296</v>
      </c>
    </row>
    <row r="257" spans="1:27" x14ac:dyDescent="0.25">
      <c r="H257" t="s">
        <v>29</v>
      </c>
    </row>
    <row r="258" spans="1:27" x14ac:dyDescent="0.25">
      <c r="A258">
        <v>126</v>
      </c>
      <c r="B258">
        <v>224</v>
      </c>
      <c r="C258" t="s">
        <v>559</v>
      </c>
      <c r="D258" t="s">
        <v>45</v>
      </c>
      <c r="E258" t="s">
        <v>127</v>
      </c>
      <c r="F258" t="s">
        <v>560</v>
      </c>
      <c r="G258" t="str">
        <f>"00193342"</f>
        <v>00193342</v>
      </c>
      <c r="H258" t="s">
        <v>561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2</v>
      </c>
      <c r="AA258" t="s">
        <v>562</v>
      </c>
    </row>
    <row r="259" spans="1:27" x14ac:dyDescent="0.25">
      <c r="H259" t="s">
        <v>29</v>
      </c>
    </row>
    <row r="260" spans="1:27" x14ac:dyDescent="0.25">
      <c r="A260">
        <v>127</v>
      </c>
      <c r="B260">
        <v>223</v>
      </c>
      <c r="C260" t="s">
        <v>563</v>
      </c>
      <c r="D260" t="s">
        <v>105</v>
      </c>
      <c r="E260" t="s">
        <v>96</v>
      </c>
      <c r="F260" t="s">
        <v>564</v>
      </c>
      <c r="G260" t="str">
        <f>"201304004672"</f>
        <v>201304004672</v>
      </c>
      <c r="H260" t="s">
        <v>565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43</v>
      </c>
      <c r="W260">
        <v>301</v>
      </c>
      <c r="X260">
        <v>0</v>
      </c>
      <c r="Z260">
        <v>0</v>
      </c>
      <c r="AA260" t="s">
        <v>566</v>
      </c>
    </row>
    <row r="261" spans="1:27" x14ac:dyDescent="0.25">
      <c r="H261">
        <v>501</v>
      </c>
    </row>
    <row r="262" spans="1:27" x14ac:dyDescent="0.25">
      <c r="A262">
        <v>128</v>
      </c>
      <c r="B262">
        <v>906</v>
      </c>
      <c r="C262" t="s">
        <v>567</v>
      </c>
      <c r="D262" t="s">
        <v>415</v>
      </c>
      <c r="E262" t="s">
        <v>38</v>
      </c>
      <c r="F262" t="s">
        <v>568</v>
      </c>
      <c r="G262" t="str">
        <f>"201406019004"</f>
        <v>201406019004</v>
      </c>
      <c r="H262" t="s">
        <v>569</v>
      </c>
      <c r="I262">
        <v>0</v>
      </c>
      <c r="J262">
        <v>0</v>
      </c>
      <c r="K262">
        <v>0</v>
      </c>
      <c r="L262">
        <v>0</v>
      </c>
      <c r="M262">
        <v>100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33</v>
      </c>
      <c r="W262">
        <v>231</v>
      </c>
      <c r="X262">
        <v>0</v>
      </c>
      <c r="Z262">
        <v>0</v>
      </c>
      <c r="AA262" t="s">
        <v>570</v>
      </c>
    </row>
    <row r="263" spans="1:27" x14ac:dyDescent="0.25">
      <c r="H263">
        <v>501</v>
      </c>
    </row>
    <row r="264" spans="1:27" x14ac:dyDescent="0.25">
      <c r="A264">
        <v>129</v>
      </c>
      <c r="B264">
        <v>137</v>
      </c>
      <c r="C264" t="s">
        <v>571</v>
      </c>
      <c r="D264" t="s">
        <v>166</v>
      </c>
      <c r="E264" t="s">
        <v>141</v>
      </c>
      <c r="F264" t="s">
        <v>572</v>
      </c>
      <c r="G264" t="str">
        <f>"200804000707"</f>
        <v>200804000707</v>
      </c>
      <c r="H264">
        <v>726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42</v>
      </c>
      <c r="W264">
        <v>294</v>
      </c>
      <c r="X264">
        <v>0</v>
      </c>
      <c r="Z264">
        <v>0</v>
      </c>
      <c r="AA264">
        <v>1290</v>
      </c>
    </row>
    <row r="265" spans="1:27" x14ac:dyDescent="0.25">
      <c r="H265">
        <v>501</v>
      </c>
    </row>
    <row r="266" spans="1:27" x14ac:dyDescent="0.25">
      <c r="A266">
        <v>130</v>
      </c>
      <c r="B266">
        <v>81</v>
      </c>
      <c r="C266" t="s">
        <v>573</v>
      </c>
      <c r="D266" t="s">
        <v>574</v>
      </c>
      <c r="E266" t="s">
        <v>270</v>
      </c>
      <c r="F266" t="s">
        <v>575</v>
      </c>
      <c r="G266" t="str">
        <f>"201412005837"</f>
        <v>201412005837</v>
      </c>
      <c r="H266" t="s">
        <v>576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 t="s">
        <v>577</v>
      </c>
    </row>
    <row r="267" spans="1:27" x14ac:dyDescent="0.25">
      <c r="H267">
        <v>501</v>
      </c>
    </row>
    <row r="268" spans="1:27" x14ac:dyDescent="0.25">
      <c r="A268">
        <v>131</v>
      </c>
      <c r="B268">
        <v>643</v>
      </c>
      <c r="C268" t="s">
        <v>578</v>
      </c>
      <c r="D268" t="s">
        <v>579</v>
      </c>
      <c r="E268" t="s">
        <v>580</v>
      </c>
      <c r="F268" t="s">
        <v>581</v>
      </c>
      <c r="G268" t="str">
        <f>"201304001452"</f>
        <v>201304001452</v>
      </c>
      <c r="H268" t="s">
        <v>582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 t="s">
        <v>583</v>
      </c>
    </row>
    <row r="269" spans="1:27" x14ac:dyDescent="0.25">
      <c r="H269">
        <v>501</v>
      </c>
    </row>
    <row r="270" spans="1:27" x14ac:dyDescent="0.25">
      <c r="A270">
        <v>132</v>
      </c>
      <c r="B270">
        <v>246</v>
      </c>
      <c r="C270" t="s">
        <v>584</v>
      </c>
      <c r="D270" t="s">
        <v>127</v>
      </c>
      <c r="E270" t="s">
        <v>14</v>
      </c>
      <c r="F270" t="s">
        <v>585</v>
      </c>
      <c r="G270" t="str">
        <f>"201603000362"</f>
        <v>201603000362</v>
      </c>
      <c r="H270" t="s">
        <v>586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81</v>
      </c>
      <c r="W270">
        <v>567</v>
      </c>
      <c r="X270">
        <v>0</v>
      </c>
      <c r="Z270">
        <v>2</v>
      </c>
      <c r="AA270" t="s">
        <v>587</v>
      </c>
    </row>
    <row r="271" spans="1:27" x14ac:dyDescent="0.25">
      <c r="H271" t="s">
        <v>29</v>
      </c>
    </row>
    <row r="272" spans="1:27" x14ac:dyDescent="0.25">
      <c r="A272">
        <v>133</v>
      </c>
      <c r="B272">
        <v>529</v>
      </c>
      <c r="C272" t="s">
        <v>588</v>
      </c>
      <c r="D272" t="s">
        <v>589</v>
      </c>
      <c r="E272" t="s">
        <v>20</v>
      </c>
      <c r="F272" t="s">
        <v>590</v>
      </c>
      <c r="G272" t="str">
        <f>"201409006624"</f>
        <v>201409006624</v>
      </c>
      <c r="H272" t="s">
        <v>586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50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78</v>
      </c>
      <c r="W272">
        <v>546</v>
      </c>
      <c r="X272">
        <v>0</v>
      </c>
      <c r="Z272">
        <v>0</v>
      </c>
      <c r="AA272" t="s">
        <v>591</v>
      </c>
    </row>
    <row r="273" spans="1:27" x14ac:dyDescent="0.25">
      <c r="H273" t="s">
        <v>592</v>
      </c>
    </row>
    <row r="274" spans="1:27" x14ac:dyDescent="0.25">
      <c r="A274">
        <v>134</v>
      </c>
      <c r="B274">
        <v>488</v>
      </c>
      <c r="C274" t="s">
        <v>593</v>
      </c>
      <c r="D274" t="s">
        <v>21</v>
      </c>
      <c r="E274" t="s">
        <v>594</v>
      </c>
      <c r="F274" t="s">
        <v>595</v>
      </c>
      <c r="G274" t="str">
        <f>"201511024996"</f>
        <v>201511024996</v>
      </c>
      <c r="H274" t="s">
        <v>596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82</v>
      </c>
      <c r="W274">
        <v>574</v>
      </c>
      <c r="X274">
        <v>0</v>
      </c>
      <c r="Z274">
        <v>0</v>
      </c>
      <c r="AA274" t="s">
        <v>597</v>
      </c>
    </row>
    <row r="275" spans="1:27" x14ac:dyDescent="0.25">
      <c r="H275">
        <v>501</v>
      </c>
    </row>
    <row r="276" spans="1:27" x14ac:dyDescent="0.25">
      <c r="A276">
        <v>135</v>
      </c>
      <c r="B276">
        <v>333</v>
      </c>
      <c r="C276" t="s">
        <v>598</v>
      </c>
      <c r="D276" t="s">
        <v>55</v>
      </c>
      <c r="E276" t="s">
        <v>540</v>
      </c>
      <c r="F276" t="s">
        <v>599</v>
      </c>
      <c r="G276" t="str">
        <f>"00160583"</f>
        <v>00160583</v>
      </c>
      <c r="H276" t="s">
        <v>412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 t="s">
        <v>600</v>
      </c>
    </row>
    <row r="277" spans="1:27" x14ac:dyDescent="0.25">
      <c r="H277">
        <v>501</v>
      </c>
    </row>
    <row r="278" spans="1:27" x14ac:dyDescent="0.25">
      <c r="A278">
        <v>136</v>
      </c>
      <c r="B278">
        <v>599</v>
      </c>
      <c r="C278" t="s">
        <v>601</v>
      </c>
      <c r="D278" t="s">
        <v>602</v>
      </c>
      <c r="E278" t="s">
        <v>38</v>
      </c>
      <c r="F278" t="s">
        <v>603</v>
      </c>
      <c r="G278" t="str">
        <f>"201506003384"</f>
        <v>201506003384</v>
      </c>
      <c r="H278" t="s">
        <v>604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59</v>
      </c>
      <c r="W278">
        <v>413</v>
      </c>
      <c r="X278">
        <v>0</v>
      </c>
      <c r="Z278">
        <v>0</v>
      </c>
      <c r="AA278" t="s">
        <v>605</v>
      </c>
    </row>
    <row r="279" spans="1:27" x14ac:dyDescent="0.25">
      <c r="H279">
        <v>501</v>
      </c>
    </row>
    <row r="280" spans="1:27" x14ac:dyDescent="0.25">
      <c r="A280">
        <v>137</v>
      </c>
      <c r="B280">
        <v>220</v>
      </c>
      <c r="C280" t="s">
        <v>606</v>
      </c>
      <c r="D280" t="s">
        <v>105</v>
      </c>
      <c r="E280" t="s">
        <v>607</v>
      </c>
      <c r="F280" t="s">
        <v>608</v>
      </c>
      <c r="G280" t="str">
        <f>"201410011086"</f>
        <v>201410011086</v>
      </c>
      <c r="H280" t="s">
        <v>77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50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18</v>
      </c>
      <c r="W280">
        <v>126</v>
      </c>
      <c r="X280">
        <v>0</v>
      </c>
      <c r="Z280">
        <v>0</v>
      </c>
      <c r="AA280" t="s">
        <v>609</v>
      </c>
    </row>
    <row r="281" spans="1:27" x14ac:dyDescent="0.25">
      <c r="H281">
        <v>501</v>
      </c>
    </row>
    <row r="282" spans="1:27" x14ac:dyDescent="0.25">
      <c r="A282">
        <v>138</v>
      </c>
      <c r="B282">
        <v>328</v>
      </c>
      <c r="C282" t="s">
        <v>523</v>
      </c>
      <c r="D282" t="s">
        <v>610</v>
      </c>
      <c r="E282" t="s">
        <v>21</v>
      </c>
      <c r="F282" t="s">
        <v>611</v>
      </c>
      <c r="G282" t="str">
        <f>"201304004518"</f>
        <v>201304004518</v>
      </c>
      <c r="H282" t="s">
        <v>179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50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77</v>
      </c>
      <c r="W282">
        <v>539</v>
      </c>
      <c r="X282">
        <v>0</v>
      </c>
      <c r="Z282">
        <v>0</v>
      </c>
      <c r="AA282" t="s">
        <v>612</v>
      </c>
    </row>
    <row r="283" spans="1:27" x14ac:dyDescent="0.25">
      <c r="H283">
        <v>501</v>
      </c>
    </row>
    <row r="284" spans="1:27" x14ac:dyDescent="0.25">
      <c r="A284">
        <v>139</v>
      </c>
      <c r="B284">
        <v>21</v>
      </c>
      <c r="C284" t="s">
        <v>613</v>
      </c>
      <c r="D284" t="s">
        <v>141</v>
      </c>
      <c r="E284" t="s">
        <v>614</v>
      </c>
      <c r="F284" t="s">
        <v>615</v>
      </c>
      <c r="G284" t="str">
        <f>"201504004098"</f>
        <v>201504004098</v>
      </c>
      <c r="H284" t="s">
        <v>616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 t="s">
        <v>617</v>
      </c>
    </row>
    <row r="285" spans="1:27" x14ac:dyDescent="0.25">
      <c r="H285" t="s">
        <v>36</v>
      </c>
    </row>
    <row r="286" spans="1:27" x14ac:dyDescent="0.25">
      <c r="A286">
        <v>140</v>
      </c>
      <c r="B286">
        <v>74</v>
      </c>
      <c r="C286" t="s">
        <v>618</v>
      </c>
      <c r="D286" t="s">
        <v>319</v>
      </c>
      <c r="E286" t="s">
        <v>619</v>
      </c>
      <c r="F286" t="s">
        <v>620</v>
      </c>
      <c r="G286" t="str">
        <f>"201303000782"</f>
        <v>201303000782</v>
      </c>
      <c r="H286" t="s">
        <v>621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13</v>
      </c>
      <c r="W286">
        <v>91</v>
      </c>
      <c r="X286">
        <v>0</v>
      </c>
      <c r="Z286">
        <v>0</v>
      </c>
      <c r="AA286" t="s">
        <v>622</v>
      </c>
    </row>
    <row r="287" spans="1:27" x14ac:dyDescent="0.25">
      <c r="H287">
        <v>501</v>
      </c>
    </row>
    <row r="288" spans="1:27" x14ac:dyDescent="0.25">
      <c r="A288">
        <v>141</v>
      </c>
      <c r="B288">
        <v>234</v>
      </c>
      <c r="C288" t="s">
        <v>623</v>
      </c>
      <c r="D288" t="s">
        <v>624</v>
      </c>
      <c r="E288" t="s">
        <v>625</v>
      </c>
      <c r="F288" t="s">
        <v>626</v>
      </c>
      <c r="G288" t="str">
        <f>"00061149"</f>
        <v>00061149</v>
      </c>
      <c r="H288">
        <v>550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70</v>
      </c>
      <c r="U288">
        <v>30</v>
      </c>
      <c r="V288">
        <v>84</v>
      </c>
      <c r="W288">
        <v>588</v>
      </c>
      <c r="X288">
        <v>0</v>
      </c>
      <c r="Z288">
        <v>0</v>
      </c>
      <c r="AA288">
        <v>1238</v>
      </c>
    </row>
    <row r="289" spans="1:27" x14ac:dyDescent="0.25">
      <c r="H289">
        <v>501</v>
      </c>
    </row>
    <row r="290" spans="1:27" x14ac:dyDescent="0.25">
      <c r="A290">
        <v>142</v>
      </c>
      <c r="B290">
        <v>293</v>
      </c>
      <c r="C290" t="s">
        <v>627</v>
      </c>
      <c r="D290" t="s">
        <v>21</v>
      </c>
      <c r="E290" t="s">
        <v>319</v>
      </c>
      <c r="F290" t="s">
        <v>628</v>
      </c>
      <c r="G290" t="str">
        <f>"201410001857"</f>
        <v>201410001857</v>
      </c>
      <c r="H290" t="s">
        <v>629</v>
      </c>
      <c r="I290">
        <v>150</v>
      </c>
      <c r="J290">
        <v>0</v>
      </c>
      <c r="K290">
        <v>0</v>
      </c>
      <c r="L290">
        <v>200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20</v>
      </c>
      <c r="W290">
        <v>140</v>
      </c>
      <c r="X290">
        <v>0</v>
      </c>
      <c r="Z290">
        <v>0</v>
      </c>
      <c r="AA290" t="s">
        <v>630</v>
      </c>
    </row>
    <row r="291" spans="1:27" x14ac:dyDescent="0.25">
      <c r="H291">
        <v>501</v>
      </c>
    </row>
    <row r="292" spans="1:27" x14ac:dyDescent="0.25">
      <c r="A292">
        <v>143</v>
      </c>
      <c r="B292">
        <v>854</v>
      </c>
      <c r="C292" t="s">
        <v>631</v>
      </c>
      <c r="D292" t="s">
        <v>14</v>
      </c>
      <c r="E292" t="s">
        <v>632</v>
      </c>
      <c r="F292" t="s">
        <v>633</v>
      </c>
      <c r="G292" t="str">
        <f>"00120653"</f>
        <v>00120653</v>
      </c>
      <c r="H292" t="s">
        <v>634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27</v>
      </c>
      <c r="W292">
        <v>189</v>
      </c>
      <c r="X292">
        <v>0</v>
      </c>
      <c r="Z292">
        <v>0</v>
      </c>
      <c r="AA292" t="s">
        <v>635</v>
      </c>
    </row>
    <row r="293" spans="1:27" x14ac:dyDescent="0.25">
      <c r="H293" t="s">
        <v>36</v>
      </c>
    </row>
    <row r="294" spans="1:27" x14ac:dyDescent="0.25">
      <c r="A294">
        <v>144</v>
      </c>
      <c r="B294">
        <v>634</v>
      </c>
      <c r="C294" t="s">
        <v>636</v>
      </c>
      <c r="D294" t="s">
        <v>75</v>
      </c>
      <c r="E294" t="s">
        <v>445</v>
      </c>
      <c r="F294" t="s">
        <v>637</v>
      </c>
      <c r="G294" t="str">
        <f>"201402009124"</f>
        <v>201402009124</v>
      </c>
      <c r="H294" t="s">
        <v>638</v>
      </c>
      <c r="I294">
        <v>150</v>
      </c>
      <c r="J294">
        <v>0</v>
      </c>
      <c r="K294">
        <v>0</v>
      </c>
      <c r="L294">
        <v>0</v>
      </c>
      <c r="M294">
        <v>0</v>
      </c>
      <c r="N294">
        <v>50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55</v>
      </c>
      <c r="W294">
        <v>385</v>
      </c>
      <c r="X294">
        <v>0</v>
      </c>
      <c r="Z294">
        <v>0</v>
      </c>
      <c r="AA294" t="s">
        <v>639</v>
      </c>
    </row>
    <row r="295" spans="1:27" x14ac:dyDescent="0.25">
      <c r="H295" t="s">
        <v>36</v>
      </c>
    </row>
    <row r="296" spans="1:27" x14ac:dyDescent="0.25">
      <c r="A296">
        <v>145</v>
      </c>
      <c r="B296">
        <v>156</v>
      </c>
      <c r="C296" t="s">
        <v>640</v>
      </c>
      <c r="D296" t="s">
        <v>641</v>
      </c>
      <c r="E296" t="s">
        <v>642</v>
      </c>
      <c r="F296" t="s">
        <v>643</v>
      </c>
      <c r="G296" t="str">
        <f>"201406008644"</f>
        <v>201406008644</v>
      </c>
      <c r="H296" t="s">
        <v>644</v>
      </c>
      <c r="I296">
        <v>0</v>
      </c>
      <c r="J296">
        <v>0</v>
      </c>
      <c r="K296">
        <v>0</v>
      </c>
      <c r="L296">
        <v>0</v>
      </c>
      <c r="M296">
        <v>100</v>
      </c>
      <c r="N296">
        <v>50</v>
      </c>
      <c r="O296">
        <v>0</v>
      </c>
      <c r="P296">
        <v>30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35</v>
      </c>
      <c r="W296">
        <v>245</v>
      </c>
      <c r="X296">
        <v>0</v>
      </c>
      <c r="Z296">
        <v>0</v>
      </c>
      <c r="AA296" t="s">
        <v>645</v>
      </c>
    </row>
    <row r="297" spans="1:27" x14ac:dyDescent="0.25">
      <c r="H297" t="s">
        <v>36</v>
      </c>
    </row>
    <row r="298" spans="1:27" x14ac:dyDescent="0.25">
      <c r="A298">
        <v>146</v>
      </c>
      <c r="B298">
        <v>232</v>
      </c>
      <c r="C298" t="s">
        <v>256</v>
      </c>
      <c r="D298" t="s">
        <v>270</v>
      </c>
      <c r="E298" t="s">
        <v>96</v>
      </c>
      <c r="F298" t="s">
        <v>646</v>
      </c>
      <c r="G298" t="str">
        <f>"00042565"</f>
        <v>00042565</v>
      </c>
      <c r="H298">
        <v>550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70</v>
      </c>
      <c r="U298">
        <v>0</v>
      </c>
      <c r="V298">
        <v>84</v>
      </c>
      <c r="W298">
        <v>588</v>
      </c>
      <c r="X298">
        <v>0</v>
      </c>
      <c r="Z298">
        <v>0</v>
      </c>
      <c r="AA298">
        <v>1208</v>
      </c>
    </row>
    <row r="299" spans="1:27" x14ac:dyDescent="0.25">
      <c r="H299">
        <v>501</v>
      </c>
    </row>
    <row r="300" spans="1:27" x14ac:dyDescent="0.25">
      <c r="A300">
        <v>147</v>
      </c>
      <c r="B300">
        <v>265</v>
      </c>
      <c r="C300" t="s">
        <v>647</v>
      </c>
      <c r="D300" t="s">
        <v>55</v>
      </c>
      <c r="E300" t="s">
        <v>648</v>
      </c>
      <c r="F300" t="s">
        <v>649</v>
      </c>
      <c r="G300" t="str">
        <f>"00120804"</f>
        <v>00120804</v>
      </c>
      <c r="H300" t="s">
        <v>650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5</v>
      </c>
      <c r="W300">
        <v>35</v>
      </c>
      <c r="X300">
        <v>0</v>
      </c>
      <c r="Z300">
        <v>0</v>
      </c>
      <c r="AA300" t="s">
        <v>651</v>
      </c>
    </row>
    <row r="301" spans="1:27" x14ac:dyDescent="0.25">
      <c r="H301">
        <v>501</v>
      </c>
    </row>
    <row r="302" spans="1:27" x14ac:dyDescent="0.25">
      <c r="A302">
        <v>148</v>
      </c>
      <c r="B302">
        <v>774</v>
      </c>
      <c r="C302" t="s">
        <v>652</v>
      </c>
      <c r="D302" t="s">
        <v>445</v>
      </c>
      <c r="E302" t="s">
        <v>653</v>
      </c>
      <c r="F302" t="s">
        <v>654</v>
      </c>
      <c r="G302" t="str">
        <f>"201304002125"</f>
        <v>201304002125</v>
      </c>
      <c r="H302" t="s">
        <v>655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0</v>
      </c>
      <c r="P302">
        <v>30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30</v>
      </c>
      <c r="W302">
        <v>210</v>
      </c>
      <c r="X302">
        <v>0</v>
      </c>
      <c r="Z302">
        <v>1</v>
      </c>
      <c r="AA302" t="s">
        <v>651</v>
      </c>
    </row>
    <row r="303" spans="1:27" x14ac:dyDescent="0.25">
      <c r="H303">
        <v>501</v>
      </c>
    </row>
    <row r="304" spans="1:27" x14ac:dyDescent="0.25">
      <c r="A304">
        <v>149</v>
      </c>
      <c r="B304">
        <v>42</v>
      </c>
      <c r="C304" t="s">
        <v>656</v>
      </c>
      <c r="D304" t="s">
        <v>657</v>
      </c>
      <c r="E304" t="s">
        <v>658</v>
      </c>
      <c r="F304" t="s">
        <v>659</v>
      </c>
      <c r="G304" t="str">
        <f>"00013763"</f>
        <v>00013763</v>
      </c>
      <c r="H304">
        <v>726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57</v>
      </c>
      <c r="W304">
        <v>399</v>
      </c>
      <c r="X304">
        <v>0</v>
      </c>
      <c r="Z304">
        <v>0</v>
      </c>
      <c r="AA304">
        <v>1195</v>
      </c>
    </row>
    <row r="305" spans="1:27" x14ac:dyDescent="0.25">
      <c r="H305" t="s">
        <v>36</v>
      </c>
    </row>
    <row r="306" spans="1:27" x14ac:dyDescent="0.25">
      <c r="A306">
        <v>150</v>
      </c>
      <c r="B306">
        <v>527</v>
      </c>
      <c r="C306" t="s">
        <v>660</v>
      </c>
      <c r="D306" t="s">
        <v>661</v>
      </c>
      <c r="E306" t="s">
        <v>21</v>
      </c>
      <c r="F306" t="s">
        <v>662</v>
      </c>
      <c r="G306" t="str">
        <f>"201406009544"</f>
        <v>201406009544</v>
      </c>
      <c r="H306" t="s">
        <v>272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50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29</v>
      </c>
      <c r="W306">
        <v>203</v>
      </c>
      <c r="X306">
        <v>0</v>
      </c>
      <c r="Z306">
        <v>2</v>
      </c>
      <c r="AA306" t="s">
        <v>663</v>
      </c>
    </row>
    <row r="307" spans="1:27" x14ac:dyDescent="0.25">
      <c r="H307" t="s">
        <v>29</v>
      </c>
    </row>
    <row r="308" spans="1:27" x14ac:dyDescent="0.25">
      <c r="A308">
        <v>151</v>
      </c>
      <c r="B308">
        <v>611</v>
      </c>
      <c r="C308" t="s">
        <v>664</v>
      </c>
      <c r="D308" t="s">
        <v>279</v>
      </c>
      <c r="E308" t="s">
        <v>665</v>
      </c>
      <c r="F308" t="s">
        <v>666</v>
      </c>
      <c r="G308" t="str">
        <f>"201406017748"</f>
        <v>201406017748</v>
      </c>
      <c r="H308" t="s">
        <v>254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0</v>
      </c>
      <c r="P308">
        <v>30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29</v>
      </c>
      <c r="W308">
        <v>203</v>
      </c>
      <c r="X308">
        <v>0</v>
      </c>
      <c r="Z308">
        <v>0</v>
      </c>
      <c r="AA308" t="s">
        <v>667</v>
      </c>
    </row>
    <row r="309" spans="1:27" x14ac:dyDescent="0.25">
      <c r="H309">
        <v>501</v>
      </c>
    </row>
    <row r="310" spans="1:27" x14ac:dyDescent="0.25">
      <c r="A310">
        <v>152</v>
      </c>
      <c r="B310">
        <v>719</v>
      </c>
      <c r="C310" t="s">
        <v>668</v>
      </c>
      <c r="D310" t="s">
        <v>669</v>
      </c>
      <c r="E310" t="s">
        <v>20</v>
      </c>
      <c r="F310" t="s">
        <v>670</v>
      </c>
      <c r="G310" t="str">
        <f>"201406017692"</f>
        <v>201406017692</v>
      </c>
      <c r="H310" t="s">
        <v>604</v>
      </c>
      <c r="I310">
        <v>0</v>
      </c>
      <c r="J310">
        <v>0</v>
      </c>
      <c r="K310">
        <v>0</v>
      </c>
      <c r="L310">
        <v>0</v>
      </c>
      <c r="M310">
        <v>100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38</v>
      </c>
      <c r="W310">
        <v>266</v>
      </c>
      <c r="X310">
        <v>0</v>
      </c>
      <c r="Z310">
        <v>2</v>
      </c>
      <c r="AA310" t="s">
        <v>671</v>
      </c>
    </row>
    <row r="311" spans="1:27" x14ac:dyDescent="0.25">
      <c r="H311" t="s">
        <v>29</v>
      </c>
    </row>
    <row r="312" spans="1:27" x14ac:dyDescent="0.25">
      <c r="A312">
        <v>153</v>
      </c>
      <c r="B312">
        <v>876</v>
      </c>
      <c r="C312" t="s">
        <v>672</v>
      </c>
      <c r="D312" t="s">
        <v>428</v>
      </c>
      <c r="E312" t="s">
        <v>14</v>
      </c>
      <c r="F312" t="s">
        <v>673</v>
      </c>
      <c r="G312" t="str">
        <f>"00011387"</f>
        <v>00011387</v>
      </c>
      <c r="H312" t="s">
        <v>674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54</v>
      </c>
      <c r="W312">
        <v>378</v>
      </c>
      <c r="X312">
        <v>0</v>
      </c>
      <c r="Z312">
        <v>0</v>
      </c>
      <c r="AA312" t="s">
        <v>675</v>
      </c>
    </row>
    <row r="313" spans="1:27" x14ac:dyDescent="0.25">
      <c r="H313" t="s">
        <v>36</v>
      </c>
    </row>
    <row r="314" spans="1:27" x14ac:dyDescent="0.25">
      <c r="A314">
        <v>154</v>
      </c>
      <c r="B314">
        <v>161</v>
      </c>
      <c r="C314" t="s">
        <v>676</v>
      </c>
      <c r="D314" t="s">
        <v>182</v>
      </c>
      <c r="E314" t="s">
        <v>96</v>
      </c>
      <c r="F314" t="s">
        <v>677</v>
      </c>
      <c r="G314" t="str">
        <f>"201406006471"</f>
        <v>201406006471</v>
      </c>
      <c r="H314" t="s">
        <v>464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30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24</v>
      </c>
      <c r="W314">
        <v>168</v>
      </c>
      <c r="X314">
        <v>0</v>
      </c>
      <c r="Z314">
        <v>0</v>
      </c>
      <c r="AA314" t="s">
        <v>678</v>
      </c>
    </row>
    <row r="315" spans="1:27" x14ac:dyDescent="0.25">
      <c r="H315">
        <v>501</v>
      </c>
    </row>
    <row r="316" spans="1:27" x14ac:dyDescent="0.25">
      <c r="A316">
        <v>155</v>
      </c>
      <c r="B316">
        <v>759</v>
      </c>
      <c r="C316" t="s">
        <v>679</v>
      </c>
      <c r="D316" t="s">
        <v>233</v>
      </c>
      <c r="E316" t="s">
        <v>69</v>
      </c>
      <c r="F316" t="s">
        <v>680</v>
      </c>
      <c r="G316" t="str">
        <f>"00154385"</f>
        <v>00154385</v>
      </c>
      <c r="H316" t="s">
        <v>681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5</v>
      </c>
      <c r="W316">
        <v>35</v>
      </c>
      <c r="X316">
        <v>0</v>
      </c>
      <c r="Z316">
        <v>0</v>
      </c>
      <c r="AA316" t="s">
        <v>682</v>
      </c>
    </row>
    <row r="317" spans="1:27" x14ac:dyDescent="0.25">
      <c r="H317">
        <v>501</v>
      </c>
    </row>
    <row r="318" spans="1:27" x14ac:dyDescent="0.25">
      <c r="A318">
        <v>156</v>
      </c>
      <c r="B318">
        <v>718</v>
      </c>
      <c r="C318" t="s">
        <v>683</v>
      </c>
      <c r="D318" t="s">
        <v>322</v>
      </c>
      <c r="E318" t="s">
        <v>39</v>
      </c>
      <c r="F318" t="s">
        <v>684</v>
      </c>
      <c r="G318" t="str">
        <f>"201406014718"</f>
        <v>201406014718</v>
      </c>
      <c r="H318" t="s">
        <v>685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30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13</v>
      </c>
      <c r="W318">
        <v>91</v>
      </c>
      <c r="X318">
        <v>0</v>
      </c>
      <c r="Z318">
        <v>0</v>
      </c>
      <c r="AA318" t="s">
        <v>686</v>
      </c>
    </row>
    <row r="319" spans="1:27" x14ac:dyDescent="0.25">
      <c r="H319" t="s">
        <v>36</v>
      </c>
    </row>
    <row r="320" spans="1:27" x14ac:dyDescent="0.25">
      <c r="A320">
        <v>157</v>
      </c>
      <c r="B320">
        <v>711</v>
      </c>
      <c r="C320" t="s">
        <v>687</v>
      </c>
      <c r="D320" t="s">
        <v>688</v>
      </c>
      <c r="E320" t="s">
        <v>38</v>
      </c>
      <c r="F320" t="s">
        <v>689</v>
      </c>
      <c r="G320" t="str">
        <f>"00045898"</f>
        <v>00045898</v>
      </c>
      <c r="H320" t="s">
        <v>179</v>
      </c>
      <c r="I320">
        <v>0</v>
      </c>
      <c r="J320">
        <v>0</v>
      </c>
      <c r="K320">
        <v>0</v>
      </c>
      <c r="L320">
        <v>0</v>
      </c>
      <c r="M320">
        <v>100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49</v>
      </c>
      <c r="W320">
        <v>343</v>
      </c>
      <c r="X320">
        <v>0</v>
      </c>
      <c r="Z320">
        <v>2</v>
      </c>
      <c r="AA320" t="s">
        <v>690</v>
      </c>
    </row>
    <row r="321" spans="1:27" x14ac:dyDescent="0.25">
      <c r="H321">
        <v>501</v>
      </c>
    </row>
    <row r="322" spans="1:27" x14ac:dyDescent="0.25">
      <c r="A322">
        <v>158</v>
      </c>
      <c r="B322">
        <v>870</v>
      </c>
      <c r="C322" t="s">
        <v>691</v>
      </c>
      <c r="D322" t="s">
        <v>187</v>
      </c>
      <c r="E322" t="s">
        <v>14</v>
      </c>
      <c r="F322" t="s">
        <v>692</v>
      </c>
      <c r="G322" t="str">
        <f>"201402005659"</f>
        <v>201402005659</v>
      </c>
      <c r="H322" t="s">
        <v>34</v>
      </c>
      <c r="I322">
        <v>0</v>
      </c>
      <c r="J322">
        <v>0</v>
      </c>
      <c r="K322">
        <v>0</v>
      </c>
      <c r="L322">
        <v>200</v>
      </c>
      <c r="M322">
        <v>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Z322">
        <v>0</v>
      </c>
      <c r="AA322" t="s">
        <v>693</v>
      </c>
    </row>
    <row r="323" spans="1:27" x14ac:dyDescent="0.25">
      <c r="H323">
        <v>501</v>
      </c>
    </row>
    <row r="324" spans="1:27" x14ac:dyDescent="0.25">
      <c r="A324">
        <v>159</v>
      </c>
      <c r="B324">
        <v>287</v>
      </c>
      <c r="C324" t="s">
        <v>694</v>
      </c>
      <c r="D324" t="s">
        <v>695</v>
      </c>
      <c r="E324" t="s">
        <v>96</v>
      </c>
      <c r="F324" t="s">
        <v>696</v>
      </c>
      <c r="G324" t="str">
        <f>"201406001145"</f>
        <v>201406001145</v>
      </c>
      <c r="H324" t="s">
        <v>685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44</v>
      </c>
      <c r="W324">
        <v>308</v>
      </c>
      <c r="X324">
        <v>0</v>
      </c>
      <c r="Z324">
        <v>0</v>
      </c>
      <c r="AA324" t="s">
        <v>697</v>
      </c>
    </row>
    <row r="325" spans="1:27" x14ac:dyDescent="0.25">
      <c r="H325">
        <v>501</v>
      </c>
    </row>
    <row r="326" spans="1:27" x14ac:dyDescent="0.25">
      <c r="A326">
        <v>160</v>
      </c>
      <c r="B326">
        <v>278</v>
      </c>
      <c r="C326" t="s">
        <v>698</v>
      </c>
      <c r="D326" t="s">
        <v>209</v>
      </c>
      <c r="E326" t="s">
        <v>699</v>
      </c>
      <c r="F326" t="s">
        <v>700</v>
      </c>
      <c r="G326" t="str">
        <f>"200801007360"</f>
        <v>200801007360</v>
      </c>
      <c r="H326" t="s">
        <v>355</v>
      </c>
      <c r="I326">
        <v>0</v>
      </c>
      <c r="J326">
        <v>0</v>
      </c>
      <c r="K326">
        <v>0</v>
      </c>
      <c r="L326">
        <v>0</v>
      </c>
      <c r="M326">
        <v>100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31</v>
      </c>
      <c r="W326">
        <v>217</v>
      </c>
      <c r="X326">
        <v>0</v>
      </c>
      <c r="Z326">
        <v>0</v>
      </c>
      <c r="AA326" t="s">
        <v>701</v>
      </c>
    </row>
    <row r="327" spans="1:27" x14ac:dyDescent="0.25">
      <c r="H327" t="s">
        <v>36</v>
      </c>
    </row>
    <row r="328" spans="1:27" x14ac:dyDescent="0.25">
      <c r="A328">
        <v>161</v>
      </c>
      <c r="B328">
        <v>136</v>
      </c>
      <c r="C328" t="s">
        <v>702</v>
      </c>
      <c r="D328" t="s">
        <v>703</v>
      </c>
      <c r="E328" t="s">
        <v>96</v>
      </c>
      <c r="F328" t="s">
        <v>704</v>
      </c>
      <c r="G328" t="str">
        <f>"201512003624"</f>
        <v>201512003624</v>
      </c>
      <c r="H328" t="s">
        <v>705</v>
      </c>
      <c r="I328">
        <v>0</v>
      </c>
      <c r="J328">
        <v>0</v>
      </c>
      <c r="K328">
        <v>0</v>
      </c>
      <c r="L328">
        <v>0</v>
      </c>
      <c r="M328">
        <v>100</v>
      </c>
      <c r="N328">
        <v>70</v>
      </c>
      <c r="O328">
        <v>50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20</v>
      </c>
      <c r="W328">
        <v>140</v>
      </c>
      <c r="X328">
        <v>0</v>
      </c>
      <c r="Z328">
        <v>0</v>
      </c>
      <c r="AA328" t="s">
        <v>706</v>
      </c>
    </row>
    <row r="329" spans="1:27" x14ac:dyDescent="0.25">
      <c r="H329" t="s">
        <v>29</v>
      </c>
    </row>
    <row r="330" spans="1:27" x14ac:dyDescent="0.25">
      <c r="A330">
        <v>162</v>
      </c>
      <c r="B330">
        <v>490</v>
      </c>
      <c r="C330" t="s">
        <v>707</v>
      </c>
      <c r="D330" t="s">
        <v>55</v>
      </c>
      <c r="E330" t="s">
        <v>106</v>
      </c>
      <c r="F330" t="s">
        <v>708</v>
      </c>
      <c r="G330" t="str">
        <f>"201410002915"</f>
        <v>201410002915</v>
      </c>
      <c r="H330" t="s">
        <v>526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29</v>
      </c>
      <c r="W330">
        <v>203</v>
      </c>
      <c r="X330">
        <v>0</v>
      </c>
      <c r="Z330">
        <v>0</v>
      </c>
      <c r="AA330" t="s">
        <v>709</v>
      </c>
    </row>
    <row r="331" spans="1:27" x14ac:dyDescent="0.25">
      <c r="H331">
        <v>501</v>
      </c>
    </row>
    <row r="332" spans="1:27" x14ac:dyDescent="0.25">
      <c r="A332">
        <v>163</v>
      </c>
      <c r="B332">
        <v>372</v>
      </c>
      <c r="C332" t="s">
        <v>710</v>
      </c>
      <c r="D332" t="s">
        <v>14</v>
      </c>
      <c r="E332" t="s">
        <v>96</v>
      </c>
      <c r="F332" t="s">
        <v>711</v>
      </c>
      <c r="G332" t="str">
        <f>"00150999"</f>
        <v>00150999</v>
      </c>
      <c r="H332" t="s">
        <v>712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58</v>
      </c>
      <c r="W332">
        <v>406</v>
      </c>
      <c r="X332">
        <v>0</v>
      </c>
      <c r="Z332">
        <v>0</v>
      </c>
      <c r="AA332" t="s">
        <v>713</v>
      </c>
    </row>
    <row r="333" spans="1:27" x14ac:dyDescent="0.25">
      <c r="H333">
        <v>501</v>
      </c>
    </row>
    <row r="334" spans="1:27" x14ac:dyDescent="0.25">
      <c r="A334">
        <v>164</v>
      </c>
      <c r="B334">
        <v>45</v>
      </c>
      <c r="C334" t="s">
        <v>714</v>
      </c>
      <c r="D334" t="s">
        <v>715</v>
      </c>
      <c r="E334" t="s">
        <v>38</v>
      </c>
      <c r="F334" t="s">
        <v>716</v>
      </c>
      <c r="G334" t="str">
        <f>"201410000642"</f>
        <v>201410000642</v>
      </c>
      <c r="H334" t="s">
        <v>189</v>
      </c>
      <c r="I334">
        <v>0</v>
      </c>
      <c r="J334">
        <v>0</v>
      </c>
      <c r="K334">
        <v>200</v>
      </c>
      <c r="L334">
        <v>0</v>
      </c>
      <c r="M334">
        <v>100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</v>
      </c>
      <c r="W334">
        <v>42</v>
      </c>
      <c r="X334">
        <v>0</v>
      </c>
      <c r="Z334">
        <v>0</v>
      </c>
      <c r="AA334" t="s">
        <v>717</v>
      </c>
    </row>
    <row r="335" spans="1:27" x14ac:dyDescent="0.25">
      <c r="H335" t="s">
        <v>36</v>
      </c>
    </row>
    <row r="336" spans="1:27" x14ac:dyDescent="0.25">
      <c r="A336">
        <v>165</v>
      </c>
      <c r="B336">
        <v>681</v>
      </c>
      <c r="C336" t="s">
        <v>718</v>
      </c>
      <c r="D336" t="s">
        <v>719</v>
      </c>
      <c r="E336" t="s">
        <v>279</v>
      </c>
      <c r="F336" t="s">
        <v>720</v>
      </c>
      <c r="G336" t="str">
        <f>"200810001040"</f>
        <v>200810001040</v>
      </c>
      <c r="H336" t="s">
        <v>721</v>
      </c>
      <c r="I336">
        <v>0</v>
      </c>
      <c r="J336">
        <v>0</v>
      </c>
      <c r="K336">
        <v>0</v>
      </c>
      <c r="L336">
        <v>0</v>
      </c>
      <c r="M336">
        <v>100</v>
      </c>
      <c r="N336">
        <v>70</v>
      </c>
      <c r="O336">
        <v>0</v>
      </c>
      <c r="P336">
        <v>0</v>
      </c>
      <c r="Q336">
        <v>0</v>
      </c>
      <c r="R336">
        <v>50</v>
      </c>
      <c r="S336">
        <v>0</v>
      </c>
      <c r="T336">
        <v>0</v>
      </c>
      <c r="U336">
        <v>0</v>
      </c>
      <c r="V336">
        <v>8</v>
      </c>
      <c r="W336">
        <v>56</v>
      </c>
      <c r="X336">
        <v>0</v>
      </c>
      <c r="Z336">
        <v>0</v>
      </c>
      <c r="AA336" t="s">
        <v>722</v>
      </c>
    </row>
    <row r="337" spans="1:27" x14ac:dyDescent="0.25">
      <c r="H337">
        <v>501</v>
      </c>
    </row>
    <row r="338" spans="1:27" x14ac:dyDescent="0.25">
      <c r="A338">
        <v>166</v>
      </c>
      <c r="B338">
        <v>849</v>
      </c>
      <c r="C338" t="s">
        <v>723</v>
      </c>
      <c r="D338" t="s">
        <v>177</v>
      </c>
      <c r="E338" t="s">
        <v>127</v>
      </c>
      <c r="F338" t="s">
        <v>724</v>
      </c>
      <c r="G338" t="str">
        <f>"201406013331"</f>
        <v>201406013331</v>
      </c>
      <c r="H338" t="s">
        <v>725</v>
      </c>
      <c r="I338">
        <v>0</v>
      </c>
      <c r="J338">
        <v>0</v>
      </c>
      <c r="K338">
        <v>0</v>
      </c>
      <c r="L338">
        <v>200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6</v>
      </c>
      <c r="W338">
        <v>42</v>
      </c>
      <c r="X338">
        <v>0</v>
      </c>
      <c r="Z338">
        <v>0</v>
      </c>
      <c r="AA338" t="s">
        <v>726</v>
      </c>
    </row>
    <row r="339" spans="1:27" x14ac:dyDescent="0.25">
      <c r="H339" t="s">
        <v>36</v>
      </c>
    </row>
    <row r="340" spans="1:27" x14ac:dyDescent="0.25">
      <c r="A340">
        <v>167</v>
      </c>
      <c r="B340">
        <v>260</v>
      </c>
      <c r="C340" t="s">
        <v>727</v>
      </c>
      <c r="D340" t="s">
        <v>728</v>
      </c>
      <c r="E340" t="s">
        <v>39</v>
      </c>
      <c r="F340" t="s">
        <v>729</v>
      </c>
      <c r="G340" t="str">
        <f>"201304003172"</f>
        <v>201304003172</v>
      </c>
      <c r="H340" t="s">
        <v>730</v>
      </c>
      <c r="I340">
        <v>0</v>
      </c>
      <c r="J340">
        <v>0</v>
      </c>
      <c r="K340">
        <v>0</v>
      </c>
      <c r="L340">
        <v>200</v>
      </c>
      <c r="M340">
        <v>0</v>
      </c>
      <c r="N340">
        <v>50</v>
      </c>
      <c r="O340">
        <v>0</v>
      </c>
      <c r="P340">
        <v>30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28</v>
      </c>
      <c r="W340">
        <v>196</v>
      </c>
      <c r="X340">
        <v>0</v>
      </c>
      <c r="Z340">
        <v>0</v>
      </c>
      <c r="AA340" t="s">
        <v>731</v>
      </c>
    </row>
    <row r="341" spans="1:27" x14ac:dyDescent="0.25">
      <c r="H341" t="s">
        <v>36</v>
      </c>
    </row>
    <row r="342" spans="1:27" x14ac:dyDescent="0.25">
      <c r="A342">
        <v>168</v>
      </c>
      <c r="B342">
        <v>486</v>
      </c>
      <c r="C342" t="s">
        <v>732</v>
      </c>
      <c r="D342" t="s">
        <v>733</v>
      </c>
      <c r="E342" t="s">
        <v>14</v>
      </c>
      <c r="F342" t="s">
        <v>734</v>
      </c>
      <c r="G342" t="str">
        <f>"00013248"</f>
        <v>00013248</v>
      </c>
      <c r="H342" t="s">
        <v>134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39</v>
      </c>
      <c r="W342">
        <v>273</v>
      </c>
      <c r="X342">
        <v>0</v>
      </c>
      <c r="Z342">
        <v>0</v>
      </c>
      <c r="AA342" t="s">
        <v>735</v>
      </c>
    </row>
    <row r="343" spans="1:27" x14ac:dyDescent="0.25">
      <c r="H343">
        <v>501</v>
      </c>
    </row>
    <row r="344" spans="1:27" x14ac:dyDescent="0.25">
      <c r="A344">
        <v>169</v>
      </c>
      <c r="B344">
        <v>428</v>
      </c>
      <c r="C344" t="s">
        <v>736</v>
      </c>
      <c r="D344" t="s">
        <v>55</v>
      </c>
      <c r="E344" t="s">
        <v>75</v>
      </c>
      <c r="F344" t="s">
        <v>737</v>
      </c>
      <c r="G344" t="str">
        <f>"201511042694"</f>
        <v>201511042694</v>
      </c>
      <c r="H344" t="s">
        <v>168</v>
      </c>
      <c r="I344">
        <v>0</v>
      </c>
      <c r="J344">
        <v>0</v>
      </c>
      <c r="K344">
        <v>0</v>
      </c>
      <c r="L344">
        <v>0</v>
      </c>
      <c r="M344">
        <v>100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31</v>
      </c>
      <c r="W344">
        <v>217</v>
      </c>
      <c r="X344">
        <v>0</v>
      </c>
      <c r="Z344">
        <v>0</v>
      </c>
      <c r="AA344" t="s">
        <v>738</v>
      </c>
    </row>
    <row r="345" spans="1:27" x14ac:dyDescent="0.25">
      <c r="H345" t="s">
        <v>36</v>
      </c>
    </row>
    <row r="346" spans="1:27" x14ac:dyDescent="0.25">
      <c r="A346">
        <v>170</v>
      </c>
      <c r="B346">
        <v>47</v>
      </c>
      <c r="C346" t="s">
        <v>739</v>
      </c>
      <c r="D346" t="s">
        <v>740</v>
      </c>
      <c r="E346" t="s">
        <v>39</v>
      </c>
      <c r="F346" t="s">
        <v>741</v>
      </c>
      <c r="G346" t="str">
        <f>"201304002306"</f>
        <v>201304002306</v>
      </c>
      <c r="H346" t="s">
        <v>629</v>
      </c>
      <c r="I346">
        <v>0</v>
      </c>
      <c r="J346">
        <v>0</v>
      </c>
      <c r="K346">
        <v>0</v>
      </c>
      <c r="L346">
        <v>0</v>
      </c>
      <c r="M346">
        <v>100</v>
      </c>
      <c r="N346">
        <v>70</v>
      </c>
      <c r="O346">
        <v>50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21</v>
      </c>
      <c r="W346">
        <v>147</v>
      </c>
      <c r="X346">
        <v>0</v>
      </c>
      <c r="Z346">
        <v>0</v>
      </c>
      <c r="AA346" t="s">
        <v>742</v>
      </c>
    </row>
    <row r="347" spans="1:27" x14ac:dyDescent="0.25">
      <c r="H347">
        <v>501</v>
      </c>
    </row>
    <row r="348" spans="1:27" x14ac:dyDescent="0.25">
      <c r="A348">
        <v>171</v>
      </c>
      <c r="B348">
        <v>125</v>
      </c>
      <c r="C348" t="s">
        <v>743</v>
      </c>
      <c r="D348" t="s">
        <v>744</v>
      </c>
      <c r="E348" t="s">
        <v>75</v>
      </c>
      <c r="F348" t="s">
        <v>745</v>
      </c>
      <c r="G348" t="str">
        <f>"201512003736"</f>
        <v>201512003736</v>
      </c>
      <c r="H348" t="s">
        <v>746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70</v>
      </c>
      <c r="R348">
        <v>0</v>
      </c>
      <c r="S348">
        <v>0</v>
      </c>
      <c r="T348">
        <v>0</v>
      </c>
      <c r="U348">
        <v>0</v>
      </c>
      <c r="V348">
        <v>17</v>
      </c>
      <c r="W348">
        <v>119</v>
      </c>
      <c r="X348">
        <v>0</v>
      </c>
      <c r="Z348">
        <v>0</v>
      </c>
      <c r="AA348" t="s">
        <v>747</v>
      </c>
    </row>
    <row r="349" spans="1:27" x14ac:dyDescent="0.25">
      <c r="H349">
        <v>501</v>
      </c>
    </row>
    <row r="350" spans="1:27" x14ac:dyDescent="0.25">
      <c r="A350">
        <v>172</v>
      </c>
      <c r="B350">
        <v>244</v>
      </c>
      <c r="C350" t="s">
        <v>748</v>
      </c>
      <c r="D350" t="s">
        <v>392</v>
      </c>
      <c r="E350" t="s">
        <v>393</v>
      </c>
      <c r="F350" t="s">
        <v>749</v>
      </c>
      <c r="G350" t="str">
        <f>"201406001680"</f>
        <v>201406001680</v>
      </c>
      <c r="H350" t="s">
        <v>750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5</v>
      </c>
      <c r="W350">
        <v>35</v>
      </c>
      <c r="X350">
        <v>0</v>
      </c>
      <c r="Z350">
        <v>0</v>
      </c>
      <c r="AA350" t="s">
        <v>751</v>
      </c>
    </row>
    <row r="351" spans="1:27" x14ac:dyDescent="0.25">
      <c r="H351">
        <v>501</v>
      </c>
    </row>
    <row r="352" spans="1:27" x14ac:dyDescent="0.25">
      <c r="A352">
        <v>173</v>
      </c>
      <c r="B352">
        <v>624</v>
      </c>
      <c r="C352" t="s">
        <v>752</v>
      </c>
      <c r="D352" t="s">
        <v>753</v>
      </c>
      <c r="E352" t="s">
        <v>754</v>
      </c>
      <c r="F352" t="s">
        <v>755</v>
      </c>
      <c r="G352" t="str">
        <f>"201304001996"</f>
        <v>201304001996</v>
      </c>
      <c r="H352" t="s">
        <v>596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20</v>
      </c>
      <c r="W352">
        <v>140</v>
      </c>
      <c r="X352">
        <v>0</v>
      </c>
      <c r="Z352">
        <v>0</v>
      </c>
      <c r="AA352" t="s">
        <v>756</v>
      </c>
    </row>
    <row r="353" spans="1:27" x14ac:dyDescent="0.25">
      <c r="H353" t="s">
        <v>757</v>
      </c>
    </row>
    <row r="354" spans="1:27" x14ac:dyDescent="0.25">
      <c r="A354">
        <v>174</v>
      </c>
      <c r="B354">
        <v>887</v>
      </c>
      <c r="C354" t="s">
        <v>758</v>
      </c>
      <c r="D354" t="s">
        <v>279</v>
      </c>
      <c r="E354" t="s">
        <v>39</v>
      </c>
      <c r="F354" t="s">
        <v>759</v>
      </c>
      <c r="G354" t="str">
        <f>"00212812"</f>
        <v>00212812</v>
      </c>
      <c r="H354" t="s">
        <v>760</v>
      </c>
      <c r="I354">
        <v>0</v>
      </c>
      <c r="J354">
        <v>0</v>
      </c>
      <c r="K354">
        <v>0</v>
      </c>
      <c r="L354">
        <v>200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Z354">
        <v>0</v>
      </c>
      <c r="AA354" t="s">
        <v>761</v>
      </c>
    </row>
    <row r="355" spans="1:27" x14ac:dyDescent="0.25">
      <c r="H355">
        <v>501</v>
      </c>
    </row>
    <row r="356" spans="1:27" x14ac:dyDescent="0.25">
      <c r="A356">
        <v>175</v>
      </c>
      <c r="B356">
        <v>533</v>
      </c>
      <c r="C356" t="s">
        <v>762</v>
      </c>
      <c r="D356" t="s">
        <v>279</v>
      </c>
      <c r="E356" t="s">
        <v>200</v>
      </c>
      <c r="F356" t="s">
        <v>763</v>
      </c>
      <c r="G356" t="str">
        <f>"201409005181"</f>
        <v>201409005181</v>
      </c>
      <c r="H356" t="s">
        <v>764</v>
      </c>
      <c r="I356">
        <v>0</v>
      </c>
      <c r="J356">
        <v>0</v>
      </c>
      <c r="K356">
        <v>0</v>
      </c>
      <c r="L356">
        <v>0</v>
      </c>
      <c r="M356">
        <v>100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24</v>
      </c>
      <c r="W356">
        <v>168</v>
      </c>
      <c r="X356">
        <v>0</v>
      </c>
      <c r="Z356">
        <v>0</v>
      </c>
      <c r="AA356" t="s">
        <v>765</v>
      </c>
    </row>
    <row r="357" spans="1:27" x14ac:dyDescent="0.25">
      <c r="H357">
        <v>501</v>
      </c>
    </row>
    <row r="358" spans="1:27" x14ac:dyDescent="0.25">
      <c r="A358">
        <v>176</v>
      </c>
      <c r="B358">
        <v>272</v>
      </c>
      <c r="C358" t="s">
        <v>766</v>
      </c>
      <c r="D358" t="s">
        <v>233</v>
      </c>
      <c r="E358" t="s">
        <v>767</v>
      </c>
      <c r="F358" t="s">
        <v>768</v>
      </c>
      <c r="G358" t="str">
        <f>"00160826"</f>
        <v>00160826</v>
      </c>
      <c r="H358" t="s">
        <v>769</v>
      </c>
      <c r="I358">
        <v>0</v>
      </c>
      <c r="J358">
        <v>0</v>
      </c>
      <c r="K358">
        <v>0</v>
      </c>
      <c r="L358">
        <v>0</v>
      </c>
      <c r="M358">
        <v>100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5</v>
      </c>
      <c r="W358">
        <v>35</v>
      </c>
      <c r="X358">
        <v>0</v>
      </c>
      <c r="Z358">
        <v>0</v>
      </c>
      <c r="AA358" t="s">
        <v>770</v>
      </c>
    </row>
    <row r="359" spans="1:27" x14ac:dyDescent="0.25">
      <c r="H359">
        <v>501</v>
      </c>
    </row>
    <row r="360" spans="1:27" x14ac:dyDescent="0.25">
      <c r="A360">
        <v>177</v>
      </c>
      <c r="B360">
        <v>575</v>
      </c>
      <c r="C360" t="s">
        <v>771</v>
      </c>
      <c r="D360" t="s">
        <v>105</v>
      </c>
      <c r="E360" t="s">
        <v>445</v>
      </c>
      <c r="F360" t="s">
        <v>772</v>
      </c>
      <c r="G360" t="str">
        <f>"00113781"</f>
        <v>00113781</v>
      </c>
      <c r="H360" t="s">
        <v>425</v>
      </c>
      <c r="I360">
        <v>0</v>
      </c>
      <c r="J360">
        <v>0</v>
      </c>
      <c r="K360">
        <v>0</v>
      </c>
      <c r="L360">
        <v>200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</v>
      </c>
      <c r="W360">
        <v>42</v>
      </c>
      <c r="X360">
        <v>0</v>
      </c>
      <c r="Z360">
        <v>1</v>
      </c>
      <c r="AA360" t="s">
        <v>773</v>
      </c>
    </row>
    <row r="361" spans="1:27" x14ac:dyDescent="0.25">
      <c r="H361" t="s">
        <v>36</v>
      </c>
    </row>
    <row r="362" spans="1:27" x14ac:dyDescent="0.25">
      <c r="A362">
        <v>178</v>
      </c>
      <c r="B362">
        <v>513</v>
      </c>
      <c r="C362" t="s">
        <v>774</v>
      </c>
      <c r="D362" t="s">
        <v>775</v>
      </c>
      <c r="E362" t="s">
        <v>445</v>
      </c>
      <c r="F362" t="s">
        <v>776</v>
      </c>
      <c r="G362" t="str">
        <f>"00104392"</f>
        <v>00104392</v>
      </c>
      <c r="H362" t="s">
        <v>777</v>
      </c>
      <c r="I362">
        <v>0</v>
      </c>
      <c r="J362">
        <v>0</v>
      </c>
      <c r="K362">
        <v>0</v>
      </c>
      <c r="L362">
        <v>0</v>
      </c>
      <c r="M362">
        <v>100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Z362">
        <v>0</v>
      </c>
      <c r="AA362" t="s">
        <v>778</v>
      </c>
    </row>
    <row r="363" spans="1:27" x14ac:dyDescent="0.25">
      <c r="H363" t="s">
        <v>779</v>
      </c>
    </row>
    <row r="364" spans="1:27" x14ac:dyDescent="0.25">
      <c r="A364">
        <v>179</v>
      </c>
      <c r="B364">
        <v>498</v>
      </c>
      <c r="C364" t="s">
        <v>780</v>
      </c>
      <c r="D364" t="s">
        <v>781</v>
      </c>
      <c r="E364" t="s">
        <v>141</v>
      </c>
      <c r="F364" t="s">
        <v>782</v>
      </c>
      <c r="G364" t="str">
        <f>"201304001203"</f>
        <v>201304001203</v>
      </c>
      <c r="H364" t="s">
        <v>634</v>
      </c>
      <c r="I364">
        <v>0</v>
      </c>
      <c r="J364">
        <v>0</v>
      </c>
      <c r="K364">
        <v>0</v>
      </c>
      <c r="L364">
        <v>200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Z364">
        <v>0</v>
      </c>
      <c r="AA364" t="s">
        <v>783</v>
      </c>
    </row>
    <row r="365" spans="1:27" x14ac:dyDescent="0.25">
      <c r="H365">
        <v>501</v>
      </c>
    </row>
    <row r="366" spans="1:27" x14ac:dyDescent="0.25">
      <c r="A366">
        <v>180</v>
      </c>
      <c r="B366">
        <v>83</v>
      </c>
      <c r="C366" t="s">
        <v>784</v>
      </c>
      <c r="D366" t="s">
        <v>21</v>
      </c>
      <c r="E366" t="s">
        <v>279</v>
      </c>
      <c r="F366" t="s">
        <v>785</v>
      </c>
      <c r="G366" t="str">
        <f>"00107235"</f>
        <v>00107235</v>
      </c>
      <c r="H366">
        <v>990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50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Z366">
        <v>0</v>
      </c>
      <c r="AA366">
        <v>1040</v>
      </c>
    </row>
    <row r="367" spans="1:27" x14ac:dyDescent="0.25">
      <c r="H367" t="s">
        <v>29</v>
      </c>
    </row>
    <row r="368" spans="1:27" x14ac:dyDescent="0.25">
      <c r="A368">
        <v>181</v>
      </c>
      <c r="B368">
        <v>51</v>
      </c>
      <c r="C368" t="s">
        <v>786</v>
      </c>
      <c r="D368" t="s">
        <v>787</v>
      </c>
      <c r="E368" t="s">
        <v>788</v>
      </c>
      <c r="F368" t="s">
        <v>789</v>
      </c>
      <c r="G368" t="str">
        <f>"00120101"</f>
        <v>00120101</v>
      </c>
      <c r="H368" t="s">
        <v>790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70</v>
      </c>
      <c r="U368">
        <v>0</v>
      </c>
      <c r="V368">
        <v>0</v>
      </c>
      <c r="W368">
        <v>0</v>
      </c>
      <c r="X368">
        <v>0</v>
      </c>
      <c r="Z368">
        <v>1</v>
      </c>
      <c r="AA368" t="s">
        <v>791</v>
      </c>
    </row>
    <row r="369" spans="1:27" x14ac:dyDescent="0.25">
      <c r="H369" t="s">
        <v>29</v>
      </c>
    </row>
    <row r="370" spans="1:27" x14ac:dyDescent="0.25">
      <c r="A370">
        <v>182</v>
      </c>
      <c r="B370">
        <v>668</v>
      </c>
      <c r="C370" t="s">
        <v>792</v>
      </c>
      <c r="D370" t="s">
        <v>261</v>
      </c>
      <c r="E370" t="s">
        <v>38</v>
      </c>
      <c r="F370" t="s">
        <v>793</v>
      </c>
      <c r="G370" t="str">
        <f>"201410006131"</f>
        <v>201410006131</v>
      </c>
      <c r="H370" t="s">
        <v>794</v>
      </c>
      <c r="I370">
        <v>0</v>
      </c>
      <c r="J370">
        <v>0</v>
      </c>
      <c r="K370">
        <v>0</v>
      </c>
      <c r="L370">
        <v>200</v>
      </c>
      <c r="M370">
        <v>0</v>
      </c>
      <c r="N370">
        <v>70</v>
      </c>
      <c r="O370">
        <v>50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Z370">
        <v>0</v>
      </c>
      <c r="AA370" t="s">
        <v>795</v>
      </c>
    </row>
    <row r="371" spans="1:27" x14ac:dyDescent="0.25">
      <c r="H371">
        <v>501</v>
      </c>
    </row>
    <row r="372" spans="1:27" x14ac:dyDescent="0.25">
      <c r="A372">
        <v>183</v>
      </c>
      <c r="B372">
        <v>24</v>
      </c>
      <c r="C372" t="s">
        <v>796</v>
      </c>
      <c r="D372" t="s">
        <v>237</v>
      </c>
      <c r="E372" t="s">
        <v>767</v>
      </c>
      <c r="F372" t="s">
        <v>797</v>
      </c>
      <c r="G372" t="str">
        <f>"00129206"</f>
        <v>00129206</v>
      </c>
      <c r="H372" t="s">
        <v>297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Z372">
        <v>2</v>
      </c>
      <c r="AA372" t="s">
        <v>798</v>
      </c>
    </row>
    <row r="373" spans="1:27" x14ac:dyDescent="0.25">
      <c r="H373" t="s">
        <v>36</v>
      </c>
    </row>
    <row r="374" spans="1:27" x14ac:dyDescent="0.25">
      <c r="A374">
        <v>184</v>
      </c>
      <c r="B374">
        <v>820</v>
      </c>
      <c r="C374" t="s">
        <v>799</v>
      </c>
      <c r="D374" t="s">
        <v>105</v>
      </c>
      <c r="E374" t="s">
        <v>39</v>
      </c>
      <c r="F374" t="s">
        <v>800</v>
      </c>
      <c r="G374" t="str">
        <f>"00171799"</f>
        <v>00171799</v>
      </c>
      <c r="H374" t="s">
        <v>801</v>
      </c>
      <c r="I374">
        <v>0</v>
      </c>
      <c r="J374">
        <v>0</v>
      </c>
      <c r="K374">
        <v>0</v>
      </c>
      <c r="L374">
        <v>0</v>
      </c>
      <c r="M374">
        <v>100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Z374">
        <v>0</v>
      </c>
      <c r="AA374" t="s">
        <v>802</v>
      </c>
    </row>
    <row r="375" spans="1:27" x14ac:dyDescent="0.25">
      <c r="H375">
        <v>501</v>
      </c>
    </row>
    <row r="376" spans="1:27" x14ac:dyDescent="0.25">
      <c r="A376">
        <v>185</v>
      </c>
      <c r="B376">
        <v>511</v>
      </c>
      <c r="C376" t="s">
        <v>803</v>
      </c>
      <c r="D376" t="s">
        <v>209</v>
      </c>
      <c r="E376" t="s">
        <v>161</v>
      </c>
      <c r="F376" t="s">
        <v>804</v>
      </c>
      <c r="G376" t="str">
        <f>"00223967"</f>
        <v>00223967</v>
      </c>
      <c r="H376" t="s">
        <v>805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70</v>
      </c>
      <c r="O376">
        <v>30</v>
      </c>
      <c r="P376">
        <v>30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25</v>
      </c>
      <c r="W376">
        <v>175</v>
      </c>
      <c r="X376">
        <v>0</v>
      </c>
      <c r="Z376">
        <v>0</v>
      </c>
      <c r="AA376" t="s">
        <v>806</v>
      </c>
    </row>
    <row r="377" spans="1:27" x14ac:dyDescent="0.25">
      <c r="H377" t="s">
        <v>36</v>
      </c>
    </row>
    <row r="378" spans="1:27" x14ac:dyDescent="0.25">
      <c r="A378">
        <v>186</v>
      </c>
      <c r="B378">
        <v>131</v>
      </c>
      <c r="C378" t="s">
        <v>807</v>
      </c>
      <c r="D378" t="s">
        <v>187</v>
      </c>
      <c r="E378" t="s">
        <v>21</v>
      </c>
      <c r="F378" t="s">
        <v>808</v>
      </c>
      <c r="G378" t="str">
        <f>"201506004071"</f>
        <v>201506004071</v>
      </c>
      <c r="H378" t="s">
        <v>634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29</v>
      </c>
      <c r="W378">
        <v>203</v>
      </c>
      <c r="X378">
        <v>0</v>
      </c>
      <c r="Z378">
        <v>0</v>
      </c>
      <c r="AA378" t="s">
        <v>809</v>
      </c>
    </row>
    <row r="379" spans="1:27" x14ac:dyDescent="0.25">
      <c r="H379">
        <v>501</v>
      </c>
    </row>
    <row r="380" spans="1:27" x14ac:dyDescent="0.25">
      <c r="A380">
        <v>187</v>
      </c>
      <c r="B380">
        <v>298</v>
      </c>
      <c r="C380" t="s">
        <v>810</v>
      </c>
      <c r="D380" t="s">
        <v>31</v>
      </c>
      <c r="E380" t="s">
        <v>811</v>
      </c>
      <c r="F380" t="s">
        <v>812</v>
      </c>
      <c r="G380" t="str">
        <f>"201405001627"</f>
        <v>201405001627</v>
      </c>
      <c r="H380" t="s">
        <v>813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70</v>
      </c>
      <c r="O380">
        <v>0</v>
      </c>
      <c r="P380">
        <v>0</v>
      </c>
      <c r="Q380">
        <v>0</v>
      </c>
      <c r="R380">
        <v>30</v>
      </c>
      <c r="S380">
        <v>0</v>
      </c>
      <c r="T380">
        <v>0</v>
      </c>
      <c r="U380">
        <v>0</v>
      </c>
      <c r="V380">
        <v>10</v>
      </c>
      <c r="W380">
        <v>70</v>
      </c>
      <c r="X380">
        <v>0</v>
      </c>
      <c r="Z380">
        <v>0</v>
      </c>
      <c r="AA380" t="s">
        <v>814</v>
      </c>
    </row>
    <row r="381" spans="1:27" x14ac:dyDescent="0.25">
      <c r="H381">
        <v>501</v>
      </c>
    </row>
    <row r="382" spans="1:27" x14ac:dyDescent="0.25">
      <c r="A382">
        <v>188</v>
      </c>
      <c r="B382">
        <v>373</v>
      </c>
      <c r="C382" t="s">
        <v>815</v>
      </c>
      <c r="D382" t="s">
        <v>177</v>
      </c>
      <c r="E382" t="s">
        <v>816</v>
      </c>
      <c r="F382" t="s">
        <v>817</v>
      </c>
      <c r="G382" t="str">
        <f>"201410002969"</f>
        <v>201410002969</v>
      </c>
      <c r="H382" t="s">
        <v>565</v>
      </c>
      <c r="I382">
        <v>0</v>
      </c>
      <c r="J382">
        <v>0</v>
      </c>
      <c r="K382">
        <v>0</v>
      </c>
      <c r="L382">
        <v>200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7</v>
      </c>
      <c r="W382">
        <v>49</v>
      </c>
      <c r="X382">
        <v>0</v>
      </c>
      <c r="Z382">
        <v>0</v>
      </c>
      <c r="AA382" t="s">
        <v>818</v>
      </c>
    </row>
    <row r="383" spans="1:27" x14ac:dyDescent="0.25">
      <c r="H383">
        <v>501</v>
      </c>
    </row>
    <row r="384" spans="1:27" x14ac:dyDescent="0.25">
      <c r="A384">
        <v>189</v>
      </c>
      <c r="B384">
        <v>97</v>
      </c>
      <c r="C384" t="s">
        <v>819</v>
      </c>
      <c r="D384" t="s">
        <v>820</v>
      </c>
      <c r="E384" t="s">
        <v>821</v>
      </c>
      <c r="F384" t="s">
        <v>822</v>
      </c>
      <c r="G384" t="str">
        <f>"201406006081"</f>
        <v>201406006081</v>
      </c>
      <c r="H384" t="s">
        <v>432</v>
      </c>
      <c r="I384">
        <v>0</v>
      </c>
      <c r="J384">
        <v>0</v>
      </c>
      <c r="K384">
        <v>0</v>
      </c>
      <c r="L384">
        <v>200</v>
      </c>
      <c r="M384">
        <v>0</v>
      </c>
      <c r="N384">
        <v>70</v>
      </c>
      <c r="O384">
        <v>30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5</v>
      </c>
      <c r="W384">
        <v>35</v>
      </c>
      <c r="X384">
        <v>0</v>
      </c>
      <c r="Z384">
        <v>0</v>
      </c>
      <c r="AA384" t="s">
        <v>823</v>
      </c>
    </row>
    <row r="385" spans="1:27" x14ac:dyDescent="0.25">
      <c r="H385" t="s">
        <v>36</v>
      </c>
    </row>
    <row r="386" spans="1:27" x14ac:dyDescent="0.25">
      <c r="A386">
        <v>190</v>
      </c>
      <c r="B386">
        <v>308</v>
      </c>
      <c r="C386" t="s">
        <v>824</v>
      </c>
      <c r="D386" t="s">
        <v>177</v>
      </c>
      <c r="E386" t="s">
        <v>141</v>
      </c>
      <c r="F386" t="s">
        <v>825</v>
      </c>
      <c r="G386" t="str">
        <f>"201401001366"</f>
        <v>201401001366</v>
      </c>
      <c r="H386" t="s">
        <v>344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50</v>
      </c>
      <c r="O386">
        <v>50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12</v>
      </c>
      <c r="W386">
        <v>84</v>
      </c>
      <c r="X386">
        <v>0</v>
      </c>
      <c r="Z386">
        <v>0</v>
      </c>
      <c r="AA386" t="s">
        <v>826</v>
      </c>
    </row>
    <row r="387" spans="1:27" x14ac:dyDescent="0.25">
      <c r="H387" t="s">
        <v>36</v>
      </c>
    </row>
    <row r="388" spans="1:27" x14ac:dyDescent="0.25">
      <c r="A388">
        <v>191</v>
      </c>
      <c r="B388">
        <v>520</v>
      </c>
      <c r="C388" t="s">
        <v>827</v>
      </c>
      <c r="D388" t="s">
        <v>219</v>
      </c>
      <c r="E388" t="s">
        <v>126</v>
      </c>
      <c r="F388" t="s">
        <v>828</v>
      </c>
      <c r="G388" t="str">
        <f>"201304005297"</f>
        <v>201304005297</v>
      </c>
      <c r="H388" t="s">
        <v>829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40</v>
      </c>
      <c r="W388">
        <v>280</v>
      </c>
      <c r="X388">
        <v>0</v>
      </c>
      <c r="Z388">
        <v>0</v>
      </c>
      <c r="AA388" t="s">
        <v>830</v>
      </c>
    </row>
    <row r="389" spans="1:27" x14ac:dyDescent="0.25">
      <c r="H389">
        <v>501</v>
      </c>
    </row>
    <row r="390" spans="1:27" x14ac:dyDescent="0.25">
      <c r="A390">
        <v>192</v>
      </c>
      <c r="B390">
        <v>162</v>
      </c>
      <c r="C390" t="s">
        <v>831</v>
      </c>
      <c r="D390" t="s">
        <v>204</v>
      </c>
      <c r="E390" t="s">
        <v>279</v>
      </c>
      <c r="F390" t="s">
        <v>832</v>
      </c>
      <c r="G390" t="str">
        <f>"00113581"</f>
        <v>00113581</v>
      </c>
      <c r="H390" t="s">
        <v>472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35</v>
      </c>
      <c r="W390">
        <v>245</v>
      </c>
      <c r="X390">
        <v>0</v>
      </c>
      <c r="Z390">
        <v>0</v>
      </c>
      <c r="AA390" t="s">
        <v>833</v>
      </c>
    </row>
    <row r="391" spans="1:27" x14ac:dyDescent="0.25">
      <c r="H391">
        <v>501</v>
      </c>
    </row>
    <row r="392" spans="1:27" x14ac:dyDescent="0.25">
      <c r="A392">
        <v>193</v>
      </c>
      <c r="B392">
        <v>332</v>
      </c>
      <c r="C392" t="s">
        <v>834</v>
      </c>
      <c r="D392" t="s">
        <v>688</v>
      </c>
      <c r="E392" t="s">
        <v>540</v>
      </c>
      <c r="F392" t="s">
        <v>835</v>
      </c>
      <c r="G392" t="str">
        <f>"00077819"</f>
        <v>00077819</v>
      </c>
      <c r="H392">
        <v>748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20</v>
      </c>
      <c r="W392">
        <v>140</v>
      </c>
      <c r="X392">
        <v>0</v>
      </c>
      <c r="Z392">
        <v>0</v>
      </c>
      <c r="AA392">
        <v>958</v>
      </c>
    </row>
    <row r="393" spans="1:27" x14ac:dyDescent="0.25">
      <c r="H393">
        <v>501</v>
      </c>
    </row>
    <row r="394" spans="1:27" x14ac:dyDescent="0.25">
      <c r="A394">
        <v>194</v>
      </c>
      <c r="B394">
        <v>885</v>
      </c>
      <c r="C394" t="s">
        <v>836</v>
      </c>
      <c r="D394" t="s">
        <v>319</v>
      </c>
      <c r="E394" t="s">
        <v>39</v>
      </c>
      <c r="F394" t="s">
        <v>837</v>
      </c>
      <c r="G394" t="str">
        <f>"00010969"</f>
        <v>00010969</v>
      </c>
      <c r="H394">
        <v>715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30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20</v>
      </c>
      <c r="W394">
        <v>140</v>
      </c>
      <c r="X394">
        <v>0</v>
      </c>
      <c r="Z394">
        <v>0</v>
      </c>
      <c r="AA394">
        <v>955</v>
      </c>
    </row>
    <row r="395" spans="1:27" x14ac:dyDescent="0.25">
      <c r="H395">
        <v>501</v>
      </c>
    </row>
    <row r="396" spans="1:27" x14ac:dyDescent="0.25">
      <c r="A396">
        <v>195</v>
      </c>
      <c r="B396">
        <v>262</v>
      </c>
      <c r="C396" t="s">
        <v>838</v>
      </c>
      <c r="D396" t="s">
        <v>200</v>
      </c>
      <c r="E396" t="s">
        <v>279</v>
      </c>
      <c r="F396" t="s">
        <v>839</v>
      </c>
      <c r="G396" t="str">
        <f>"201405001040"</f>
        <v>201405001040</v>
      </c>
      <c r="H396" t="s">
        <v>91</v>
      </c>
      <c r="I396">
        <v>0</v>
      </c>
      <c r="J396">
        <v>0</v>
      </c>
      <c r="K396">
        <v>0</v>
      </c>
      <c r="L396">
        <v>200</v>
      </c>
      <c r="M396">
        <v>0</v>
      </c>
      <c r="N396">
        <v>30</v>
      </c>
      <c r="O396">
        <v>0</v>
      </c>
      <c r="P396">
        <v>50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Z396">
        <v>0</v>
      </c>
      <c r="AA396" t="s">
        <v>840</v>
      </c>
    </row>
    <row r="397" spans="1:27" x14ac:dyDescent="0.25">
      <c r="H397">
        <v>501</v>
      </c>
    </row>
    <row r="398" spans="1:27" x14ac:dyDescent="0.25">
      <c r="A398">
        <v>196</v>
      </c>
      <c r="B398">
        <v>151</v>
      </c>
      <c r="C398" t="s">
        <v>841</v>
      </c>
      <c r="D398" t="s">
        <v>55</v>
      </c>
      <c r="E398" t="s">
        <v>106</v>
      </c>
      <c r="F398" t="s">
        <v>842</v>
      </c>
      <c r="G398" t="str">
        <f>"201412003158"</f>
        <v>201412003158</v>
      </c>
      <c r="H398" t="s">
        <v>843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Z398">
        <v>0</v>
      </c>
      <c r="AA398" t="s">
        <v>844</v>
      </c>
    </row>
    <row r="399" spans="1:27" x14ac:dyDescent="0.25">
      <c r="H399" t="s">
        <v>36</v>
      </c>
    </row>
    <row r="400" spans="1:27" x14ac:dyDescent="0.25">
      <c r="A400">
        <v>197</v>
      </c>
      <c r="B400">
        <v>341</v>
      </c>
      <c r="C400" t="s">
        <v>845</v>
      </c>
      <c r="D400" t="s">
        <v>846</v>
      </c>
      <c r="E400" t="s">
        <v>14</v>
      </c>
      <c r="F400" t="s">
        <v>847</v>
      </c>
      <c r="G400" t="str">
        <f>"201502000516"</f>
        <v>201502000516</v>
      </c>
      <c r="H400" t="s">
        <v>621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70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Z400">
        <v>1</v>
      </c>
      <c r="AA400" t="s">
        <v>848</v>
      </c>
    </row>
    <row r="401" spans="1:27" x14ac:dyDescent="0.25">
      <c r="H401" t="s">
        <v>36</v>
      </c>
    </row>
    <row r="402" spans="1:27" x14ac:dyDescent="0.25">
      <c r="A402">
        <v>198</v>
      </c>
      <c r="B402">
        <v>259</v>
      </c>
      <c r="C402" t="s">
        <v>849</v>
      </c>
      <c r="D402" t="s">
        <v>850</v>
      </c>
      <c r="E402" t="s">
        <v>96</v>
      </c>
      <c r="F402" t="s">
        <v>851</v>
      </c>
      <c r="G402" t="str">
        <f>"00118748"</f>
        <v>00118748</v>
      </c>
      <c r="H402">
        <v>715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70</v>
      </c>
      <c r="O402">
        <v>0</v>
      </c>
      <c r="P402">
        <v>0</v>
      </c>
      <c r="Q402">
        <v>0</v>
      </c>
      <c r="R402">
        <v>50</v>
      </c>
      <c r="S402">
        <v>0</v>
      </c>
      <c r="T402">
        <v>0</v>
      </c>
      <c r="U402">
        <v>0</v>
      </c>
      <c r="V402">
        <v>16</v>
      </c>
      <c r="W402">
        <v>112</v>
      </c>
      <c r="X402">
        <v>0</v>
      </c>
      <c r="Z402">
        <v>0</v>
      </c>
      <c r="AA402">
        <v>947</v>
      </c>
    </row>
    <row r="403" spans="1:27" x14ac:dyDescent="0.25">
      <c r="H403">
        <v>501</v>
      </c>
    </row>
    <row r="404" spans="1:27" x14ac:dyDescent="0.25">
      <c r="A404">
        <v>199</v>
      </c>
      <c r="B404">
        <v>886</v>
      </c>
      <c r="C404" t="s">
        <v>852</v>
      </c>
      <c r="D404" t="s">
        <v>853</v>
      </c>
      <c r="E404" t="s">
        <v>38</v>
      </c>
      <c r="F404" t="s">
        <v>854</v>
      </c>
      <c r="G404" t="str">
        <f>"00096255"</f>
        <v>00096255</v>
      </c>
      <c r="H404" t="s">
        <v>855</v>
      </c>
      <c r="I404">
        <v>150</v>
      </c>
      <c r="J404">
        <v>0</v>
      </c>
      <c r="K404">
        <v>0</v>
      </c>
      <c r="L404">
        <v>0</v>
      </c>
      <c r="M404">
        <v>100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Z404">
        <v>1</v>
      </c>
      <c r="AA404" t="s">
        <v>856</v>
      </c>
    </row>
    <row r="405" spans="1:27" x14ac:dyDescent="0.25">
      <c r="H405" t="s">
        <v>36</v>
      </c>
    </row>
    <row r="406" spans="1:27" x14ac:dyDescent="0.25">
      <c r="A406">
        <v>200</v>
      </c>
      <c r="B406">
        <v>109</v>
      </c>
      <c r="C406" t="s">
        <v>567</v>
      </c>
      <c r="D406" t="s">
        <v>857</v>
      </c>
      <c r="E406" t="s">
        <v>21</v>
      </c>
      <c r="F406" t="s">
        <v>858</v>
      </c>
      <c r="G406" t="str">
        <f>"201511031263"</f>
        <v>201511031263</v>
      </c>
      <c r="H406" t="s">
        <v>374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25</v>
      </c>
      <c r="W406">
        <v>175</v>
      </c>
      <c r="X406">
        <v>0</v>
      </c>
      <c r="Z406">
        <v>0</v>
      </c>
      <c r="AA406" t="s">
        <v>859</v>
      </c>
    </row>
    <row r="407" spans="1:27" x14ac:dyDescent="0.25">
      <c r="H407">
        <v>501</v>
      </c>
    </row>
    <row r="408" spans="1:27" x14ac:dyDescent="0.25">
      <c r="A408">
        <v>201</v>
      </c>
      <c r="B408">
        <v>53</v>
      </c>
      <c r="C408" t="s">
        <v>860</v>
      </c>
      <c r="D408" t="s">
        <v>753</v>
      </c>
      <c r="E408" t="s">
        <v>279</v>
      </c>
      <c r="F408" t="s">
        <v>861</v>
      </c>
      <c r="G408" t="str">
        <f>"201406002377"</f>
        <v>201406002377</v>
      </c>
      <c r="H408">
        <v>550</v>
      </c>
      <c r="I408">
        <v>0</v>
      </c>
      <c r="J408">
        <v>0</v>
      </c>
      <c r="K408">
        <v>0</v>
      </c>
      <c r="L408">
        <v>200</v>
      </c>
      <c r="M408">
        <v>0</v>
      </c>
      <c r="N408">
        <v>70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16</v>
      </c>
      <c r="W408">
        <v>112</v>
      </c>
      <c r="X408">
        <v>0</v>
      </c>
      <c r="Z408">
        <v>1</v>
      </c>
      <c r="AA408">
        <v>932</v>
      </c>
    </row>
    <row r="409" spans="1:27" x14ac:dyDescent="0.25">
      <c r="H409">
        <v>501</v>
      </c>
    </row>
    <row r="410" spans="1:27" x14ac:dyDescent="0.25">
      <c r="A410">
        <v>202</v>
      </c>
      <c r="B410">
        <v>20</v>
      </c>
      <c r="C410" t="s">
        <v>862</v>
      </c>
      <c r="D410" t="s">
        <v>44</v>
      </c>
      <c r="E410" t="s">
        <v>290</v>
      </c>
      <c r="F410" t="s">
        <v>863</v>
      </c>
      <c r="G410" t="str">
        <f>"201502000007"</f>
        <v>201502000007</v>
      </c>
      <c r="H410" t="s">
        <v>864</v>
      </c>
      <c r="I410">
        <v>0</v>
      </c>
      <c r="J410">
        <v>0</v>
      </c>
      <c r="K410">
        <v>0</v>
      </c>
      <c r="L410">
        <v>0</v>
      </c>
      <c r="M410">
        <v>100</v>
      </c>
      <c r="N410">
        <v>30</v>
      </c>
      <c r="O410">
        <v>0</v>
      </c>
      <c r="P410">
        <v>30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Z410">
        <v>2</v>
      </c>
      <c r="AA410" t="s">
        <v>865</v>
      </c>
    </row>
    <row r="411" spans="1:27" x14ac:dyDescent="0.25">
      <c r="H411" t="s">
        <v>36</v>
      </c>
    </row>
    <row r="412" spans="1:27" x14ac:dyDescent="0.25">
      <c r="A412">
        <v>203</v>
      </c>
      <c r="B412">
        <v>581</v>
      </c>
      <c r="C412" t="s">
        <v>866</v>
      </c>
      <c r="D412" t="s">
        <v>867</v>
      </c>
      <c r="E412" t="s">
        <v>146</v>
      </c>
      <c r="F412" t="s">
        <v>868</v>
      </c>
      <c r="G412" t="str">
        <f>"00103646"</f>
        <v>00103646</v>
      </c>
      <c r="H412" t="s">
        <v>869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70</v>
      </c>
      <c r="O412">
        <v>0</v>
      </c>
      <c r="P412">
        <v>0</v>
      </c>
      <c r="Q412">
        <v>0</v>
      </c>
      <c r="R412">
        <v>30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Z412">
        <v>1</v>
      </c>
      <c r="AA412" t="s">
        <v>870</v>
      </c>
    </row>
    <row r="413" spans="1:27" x14ac:dyDescent="0.25">
      <c r="H413">
        <v>501</v>
      </c>
    </row>
    <row r="414" spans="1:27" x14ac:dyDescent="0.25">
      <c r="A414">
        <v>204</v>
      </c>
      <c r="B414">
        <v>430</v>
      </c>
      <c r="C414" t="s">
        <v>871</v>
      </c>
      <c r="D414" t="s">
        <v>96</v>
      </c>
      <c r="E414" t="s">
        <v>21</v>
      </c>
      <c r="F414" t="s">
        <v>872</v>
      </c>
      <c r="G414" t="str">
        <f>"00223154"</f>
        <v>00223154</v>
      </c>
      <c r="H414">
        <v>616</v>
      </c>
      <c r="I414">
        <v>0</v>
      </c>
      <c r="J414">
        <v>0</v>
      </c>
      <c r="K414">
        <v>0</v>
      </c>
      <c r="L414">
        <v>200</v>
      </c>
      <c r="M414">
        <v>0</v>
      </c>
      <c r="N414">
        <v>70</v>
      </c>
      <c r="O414">
        <v>30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Z414">
        <v>0</v>
      </c>
      <c r="AA414">
        <v>916</v>
      </c>
    </row>
    <row r="415" spans="1:27" x14ac:dyDescent="0.25">
      <c r="H415">
        <v>501</v>
      </c>
    </row>
    <row r="416" spans="1:27" x14ac:dyDescent="0.25">
      <c r="A416">
        <v>205</v>
      </c>
      <c r="B416">
        <v>632</v>
      </c>
      <c r="C416" t="s">
        <v>873</v>
      </c>
      <c r="D416" t="s">
        <v>20</v>
      </c>
      <c r="E416" t="s">
        <v>21</v>
      </c>
      <c r="F416" t="s">
        <v>874</v>
      </c>
      <c r="G416" t="str">
        <f>"00209539"</f>
        <v>00209539</v>
      </c>
      <c r="H416" t="s">
        <v>582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21</v>
      </c>
      <c r="W416">
        <v>147</v>
      </c>
      <c r="X416">
        <v>0</v>
      </c>
      <c r="Z416">
        <v>1</v>
      </c>
      <c r="AA416" t="s">
        <v>875</v>
      </c>
    </row>
    <row r="417" spans="1:27" x14ac:dyDescent="0.25">
      <c r="H417" t="s">
        <v>29</v>
      </c>
    </row>
    <row r="418" spans="1:27" x14ac:dyDescent="0.25">
      <c r="A418">
        <v>206</v>
      </c>
      <c r="B418">
        <v>714</v>
      </c>
      <c r="C418" t="s">
        <v>876</v>
      </c>
      <c r="D418" t="s">
        <v>877</v>
      </c>
      <c r="E418" t="s">
        <v>21</v>
      </c>
      <c r="F418" t="s">
        <v>878</v>
      </c>
      <c r="G418" t="str">
        <f>"200804000637"</f>
        <v>200804000637</v>
      </c>
      <c r="H418" t="s">
        <v>705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70</v>
      </c>
      <c r="O418">
        <v>0</v>
      </c>
      <c r="P418">
        <v>0</v>
      </c>
      <c r="Q418">
        <v>50</v>
      </c>
      <c r="R418">
        <v>0</v>
      </c>
      <c r="S418">
        <v>0</v>
      </c>
      <c r="T418">
        <v>0</v>
      </c>
      <c r="U418">
        <v>0</v>
      </c>
      <c r="V418">
        <v>4</v>
      </c>
      <c r="W418">
        <v>28</v>
      </c>
      <c r="X418">
        <v>0</v>
      </c>
      <c r="Z418">
        <v>0</v>
      </c>
      <c r="AA418" t="s">
        <v>879</v>
      </c>
    </row>
    <row r="419" spans="1:27" x14ac:dyDescent="0.25">
      <c r="H419">
        <v>501</v>
      </c>
    </row>
    <row r="420" spans="1:27" x14ac:dyDescent="0.25">
      <c r="A420">
        <v>207</v>
      </c>
      <c r="B420">
        <v>195</v>
      </c>
      <c r="C420" t="s">
        <v>880</v>
      </c>
      <c r="D420" t="s">
        <v>881</v>
      </c>
      <c r="E420" t="s">
        <v>75</v>
      </c>
      <c r="F420" t="s">
        <v>882</v>
      </c>
      <c r="G420" t="str">
        <f>"00021656"</f>
        <v>00021656</v>
      </c>
      <c r="H420" t="s">
        <v>813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4</v>
      </c>
      <c r="W420">
        <v>28</v>
      </c>
      <c r="X420">
        <v>0</v>
      </c>
      <c r="Z420">
        <v>0</v>
      </c>
      <c r="AA420" t="s">
        <v>883</v>
      </c>
    </row>
    <row r="421" spans="1:27" x14ac:dyDescent="0.25">
      <c r="H421">
        <v>501</v>
      </c>
    </row>
    <row r="422" spans="1:27" x14ac:dyDescent="0.25">
      <c r="A422">
        <v>208</v>
      </c>
      <c r="B422">
        <v>303</v>
      </c>
      <c r="C422" t="s">
        <v>884</v>
      </c>
      <c r="D422" t="s">
        <v>126</v>
      </c>
      <c r="E422" t="s">
        <v>619</v>
      </c>
      <c r="F422" t="s">
        <v>885</v>
      </c>
      <c r="G422" t="str">
        <f>"00161769"</f>
        <v>00161769</v>
      </c>
      <c r="H422">
        <v>660</v>
      </c>
      <c r="I422">
        <v>150</v>
      </c>
      <c r="J422">
        <v>0</v>
      </c>
      <c r="K422">
        <v>0</v>
      </c>
      <c r="L422">
        <v>0</v>
      </c>
      <c r="M422">
        <v>0</v>
      </c>
      <c r="N422">
        <v>70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Z422">
        <v>0</v>
      </c>
      <c r="AA422">
        <v>880</v>
      </c>
    </row>
    <row r="423" spans="1:27" x14ac:dyDescent="0.25">
      <c r="H423" t="s">
        <v>36</v>
      </c>
    </row>
    <row r="424" spans="1:27" x14ac:dyDescent="0.25">
      <c r="A424">
        <v>209</v>
      </c>
      <c r="B424">
        <v>710</v>
      </c>
      <c r="C424" t="s">
        <v>886</v>
      </c>
      <c r="D424" t="s">
        <v>155</v>
      </c>
      <c r="E424" t="s">
        <v>21</v>
      </c>
      <c r="F424" t="s">
        <v>887</v>
      </c>
      <c r="G424" t="str">
        <f>"00228463"</f>
        <v>00228463</v>
      </c>
      <c r="H424" t="s">
        <v>324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Z424">
        <v>0</v>
      </c>
      <c r="AA424" t="s">
        <v>888</v>
      </c>
    </row>
    <row r="425" spans="1:27" x14ac:dyDescent="0.25">
      <c r="H425">
        <v>501</v>
      </c>
    </row>
    <row r="426" spans="1:27" x14ac:dyDescent="0.25">
      <c r="A426">
        <v>210</v>
      </c>
      <c r="B426">
        <v>477</v>
      </c>
      <c r="C426" t="s">
        <v>889</v>
      </c>
      <c r="D426" t="s">
        <v>890</v>
      </c>
      <c r="E426" t="s">
        <v>38</v>
      </c>
      <c r="F426" t="s">
        <v>891</v>
      </c>
      <c r="G426" t="str">
        <f>"201412004665"</f>
        <v>201412004665</v>
      </c>
      <c r="H426" t="s">
        <v>892</v>
      </c>
      <c r="I426">
        <v>0</v>
      </c>
      <c r="J426">
        <v>0</v>
      </c>
      <c r="K426">
        <v>0</v>
      </c>
      <c r="L426">
        <v>0</v>
      </c>
      <c r="M426">
        <v>100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Z426">
        <v>0</v>
      </c>
      <c r="AA426" t="s">
        <v>893</v>
      </c>
    </row>
    <row r="427" spans="1:27" x14ac:dyDescent="0.25">
      <c r="H427">
        <v>501</v>
      </c>
    </row>
    <row r="428" spans="1:27" x14ac:dyDescent="0.25">
      <c r="A428">
        <v>211</v>
      </c>
      <c r="B428">
        <v>214</v>
      </c>
      <c r="C428" t="s">
        <v>894</v>
      </c>
      <c r="D428" t="s">
        <v>322</v>
      </c>
      <c r="E428" t="s">
        <v>39</v>
      </c>
      <c r="F428" t="s">
        <v>895</v>
      </c>
      <c r="G428" t="str">
        <f>"201304004987"</f>
        <v>201304004987</v>
      </c>
      <c r="H428">
        <v>660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30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23</v>
      </c>
      <c r="W428">
        <v>161</v>
      </c>
      <c r="X428">
        <v>0</v>
      </c>
      <c r="Z428">
        <v>0</v>
      </c>
      <c r="AA428">
        <v>851</v>
      </c>
    </row>
    <row r="429" spans="1:27" x14ac:dyDescent="0.25">
      <c r="H429">
        <v>501</v>
      </c>
    </row>
    <row r="430" spans="1:27" x14ac:dyDescent="0.25">
      <c r="A430">
        <v>212</v>
      </c>
      <c r="B430">
        <v>15</v>
      </c>
      <c r="C430" t="s">
        <v>896</v>
      </c>
      <c r="D430" t="s">
        <v>224</v>
      </c>
      <c r="E430" t="s">
        <v>21</v>
      </c>
      <c r="F430" t="s">
        <v>897</v>
      </c>
      <c r="G430" t="str">
        <f>"201405000933"</f>
        <v>201405000933</v>
      </c>
      <c r="H430" t="s">
        <v>898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50</v>
      </c>
      <c r="P430">
        <v>0</v>
      </c>
      <c r="Q430">
        <v>0</v>
      </c>
      <c r="R430">
        <v>50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Z430">
        <v>0</v>
      </c>
      <c r="AA430" t="s">
        <v>899</v>
      </c>
    </row>
    <row r="431" spans="1:27" x14ac:dyDescent="0.25">
      <c r="H431" t="s">
        <v>36</v>
      </c>
    </row>
    <row r="432" spans="1:27" x14ac:dyDescent="0.25">
      <c r="A432">
        <v>213</v>
      </c>
      <c r="B432">
        <v>392</v>
      </c>
      <c r="C432" t="s">
        <v>900</v>
      </c>
      <c r="D432" t="s">
        <v>166</v>
      </c>
      <c r="E432" t="s">
        <v>106</v>
      </c>
      <c r="F432" t="s">
        <v>901</v>
      </c>
      <c r="G432" t="str">
        <f>"00121041"</f>
        <v>00121041</v>
      </c>
      <c r="H432" t="s">
        <v>892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12</v>
      </c>
      <c r="W432">
        <v>84</v>
      </c>
      <c r="X432">
        <v>0</v>
      </c>
      <c r="Z432">
        <v>1</v>
      </c>
      <c r="AA432" t="s">
        <v>902</v>
      </c>
    </row>
    <row r="433" spans="1:27" x14ac:dyDescent="0.25">
      <c r="H433">
        <v>501</v>
      </c>
    </row>
    <row r="434" spans="1:27" x14ac:dyDescent="0.25">
      <c r="A434">
        <v>214</v>
      </c>
      <c r="B434">
        <v>860</v>
      </c>
      <c r="C434" t="s">
        <v>903</v>
      </c>
      <c r="D434" t="s">
        <v>512</v>
      </c>
      <c r="E434" t="s">
        <v>290</v>
      </c>
      <c r="F434" t="s">
        <v>904</v>
      </c>
      <c r="G434" t="str">
        <f>"201511028489"</f>
        <v>201511028489</v>
      </c>
      <c r="H434" t="s">
        <v>905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50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Z434">
        <v>2</v>
      </c>
      <c r="AA434" t="s">
        <v>906</v>
      </c>
    </row>
    <row r="435" spans="1:27" x14ac:dyDescent="0.25">
      <c r="H435" t="s">
        <v>36</v>
      </c>
    </row>
    <row r="436" spans="1:27" x14ac:dyDescent="0.25">
      <c r="A436">
        <v>215</v>
      </c>
      <c r="B436">
        <v>41</v>
      </c>
      <c r="C436" t="s">
        <v>907</v>
      </c>
      <c r="D436" t="s">
        <v>224</v>
      </c>
      <c r="E436" t="s">
        <v>38</v>
      </c>
      <c r="F436" t="s">
        <v>908</v>
      </c>
      <c r="G436" t="str">
        <f>"00218763"</f>
        <v>00218763</v>
      </c>
      <c r="H436" t="s">
        <v>113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70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Z436">
        <v>0</v>
      </c>
      <c r="AA436" t="s">
        <v>909</v>
      </c>
    </row>
    <row r="437" spans="1:27" x14ac:dyDescent="0.25">
      <c r="H437">
        <v>501</v>
      </c>
    </row>
    <row r="438" spans="1:27" x14ac:dyDescent="0.25">
      <c r="A438">
        <v>216</v>
      </c>
      <c r="B438">
        <v>519</v>
      </c>
      <c r="C438" t="s">
        <v>910</v>
      </c>
      <c r="D438" t="s">
        <v>187</v>
      </c>
      <c r="E438" t="s">
        <v>38</v>
      </c>
      <c r="F438" t="s">
        <v>911</v>
      </c>
      <c r="G438" t="str">
        <f>"201406004498"</f>
        <v>201406004498</v>
      </c>
      <c r="H438" t="s">
        <v>81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50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Z438">
        <v>1</v>
      </c>
      <c r="AA438" t="s">
        <v>912</v>
      </c>
    </row>
    <row r="439" spans="1:27" x14ac:dyDescent="0.25">
      <c r="H439">
        <v>501</v>
      </c>
    </row>
    <row r="440" spans="1:27" x14ac:dyDescent="0.25">
      <c r="A440">
        <v>217</v>
      </c>
      <c r="B440">
        <v>110</v>
      </c>
      <c r="C440" t="s">
        <v>913</v>
      </c>
      <c r="D440" t="s">
        <v>914</v>
      </c>
      <c r="E440" t="s">
        <v>14</v>
      </c>
      <c r="F440" t="s">
        <v>915</v>
      </c>
      <c r="G440" t="str">
        <f>"201506000978"</f>
        <v>201506000978</v>
      </c>
      <c r="H440" t="s">
        <v>916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70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Z440">
        <v>2</v>
      </c>
      <c r="AA440" t="s">
        <v>917</v>
      </c>
    </row>
    <row r="441" spans="1:27" x14ac:dyDescent="0.25">
      <c r="H441">
        <v>501</v>
      </c>
    </row>
    <row r="442" spans="1:27" x14ac:dyDescent="0.25">
      <c r="A442">
        <v>218</v>
      </c>
      <c r="B442">
        <v>321</v>
      </c>
      <c r="C442" t="s">
        <v>918</v>
      </c>
      <c r="D442" t="s">
        <v>919</v>
      </c>
      <c r="E442" t="s">
        <v>619</v>
      </c>
      <c r="F442" t="s">
        <v>920</v>
      </c>
      <c r="G442" t="str">
        <f>"00225237"</f>
        <v>00225237</v>
      </c>
      <c r="H442" t="s">
        <v>655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70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9</v>
      </c>
      <c r="W442">
        <v>63</v>
      </c>
      <c r="X442">
        <v>0</v>
      </c>
      <c r="Z442">
        <v>0</v>
      </c>
      <c r="AA442" t="s">
        <v>921</v>
      </c>
    </row>
    <row r="443" spans="1:27" x14ac:dyDescent="0.25">
      <c r="H443">
        <v>501</v>
      </c>
    </row>
    <row r="444" spans="1:27" x14ac:dyDescent="0.25">
      <c r="A444">
        <v>219</v>
      </c>
      <c r="B444">
        <v>546</v>
      </c>
      <c r="C444" t="s">
        <v>922</v>
      </c>
      <c r="D444" t="s">
        <v>923</v>
      </c>
      <c r="E444" t="s">
        <v>279</v>
      </c>
      <c r="F444" t="s">
        <v>924</v>
      </c>
      <c r="G444" t="str">
        <f>"00227926"</f>
        <v>00227926</v>
      </c>
      <c r="H444" t="s">
        <v>52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4</v>
      </c>
      <c r="W444">
        <v>28</v>
      </c>
      <c r="X444">
        <v>0</v>
      </c>
      <c r="Z444">
        <v>1</v>
      </c>
      <c r="AA444" t="s">
        <v>925</v>
      </c>
    </row>
    <row r="445" spans="1:27" x14ac:dyDescent="0.25">
      <c r="H445" t="s">
        <v>36</v>
      </c>
    </row>
    <row r="446" spans="1:27" x14ac:dyDescent="0.25">
      <c r="A446">
        <v>220</v>
      </c>
      <c r="B446">
        <v>326</v>
      </c>
      <c r="C446" t="s">
        <v>926</v>
      </c>
      <c r="D446" t="s">
        <v>927</v>
      </c>
      <c r="E446" t="s">
        <v>14</v>
      </c>
      <c r="F446" t="s">
        <v>928</v>
      </c>
      <c r="G446" t="str">
        <f>"201406003242"</f>
        <v>201406003242</v>
      </c>
      <c r="H446">
        <v>682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50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12</v>
      </c>
      <c r="W446">
        <v>84</v>
      </c>
      <c r="X446">
        <v>0</v>
      </c>
      <c r="Z446">
        <v>1</v>
      </c>
      <c r="AA446">
        <v>816</v>
      </c>
    </row>
    <row r="447" spans="1:27" x14ac:dyDescent="0.25">
      <c r="H447">
        <v>501</v>
      </c>
    </row>
    <row r="448" spans="1:27" x14ac:dyDescent="0.25">
      <c r="A448">
        <v>221</v>
      </c>
      <c r="B448">
        <v>129</v>
      </c>
      <c r="C448" t="s">
        <v>929</v>
      </c>
      <c r="D448" t="s">
        <v>415</v>
      </c>
      <c r="E448" t="s">
        <v>106</v>
      </c>
      <c r="F448" t="s">
        <v>930</v>
      </c>
      <c r="G448" t="str">
        <f>"201604003287"</f>
        <v>201604003287</v>
      </c>
      <c r="H448">
        <v>748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5</v>
      </c>
      <c r="W448">
        <v>35</v>
      </c>
      <c r="X448">
        <v>0</v>
      </c>
      <c r="Z448">
        <v>0</v>
      </c>
      <c r="AA448">
        <v>813</v>
      </c>
    </row>
    <row r="449" spans="1:27" x14ac:dyDescent="0.25">
      <c r="H449">
        <v>501</v>
      </c>
    </row>
    <row r="450" spans="1:27" x14ac:dyDescent="0.25">
      <c r="A450">
        <v>222</v>
      </c>
      <c r="B450">
        <v>122</v>
      </c>
      <c r="C450" t="s">
        <v>931</v>
      </c>
      <c r="D450" t="s">
        <v>932</v>
      </c>
      <c r="E450" t="s">
        <v>38</v>
      </c>
      <c r="F450" t="s">
        <v>933</v>
      </c>
      <c r="G450" t="str">
        <f>"00161260"</f>
        <v>00161260</v>
      </c>
      <c r="H450" t="s">
        <v>81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70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Z450">
        <v>0</v>
      </c>
      <c r="AA450" t="s">
        <v>934</v>
      </c>
    </row>
    <row r="451" spans="1:27" x14ac:dyDescent="0.25">
      <c r="H451">
        <v>501</v>
      </c>
    </row>
    <row r="452" spans="1:27" x14ac:dyDescent="0.25">
      <c r="A452">
        <v>223</v>
      </c>
      <c r="B452">
        <v>88</v>
      </c>
      <c r="C452" t="s">
        <v>935</v>
      </c>
      <c r="D452" t="s">
        <v>187</v>
      </c>
      <c r="E452" t="s">
        <v>936</v>
      </c>
      <c r="F452" t="s">
        <v>937</v>
      </c>
      <c r="G452" t="str">
        <f>"201504002167"</f>
        <v>201504002167</v>
      </c>
      <c r="H452" t="s">
        <v>938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2</v>
      </c>
      <c r="W452">
        <v>14</v>
      </c>
      <c r="X452">
        <v>0</v>
      </c>
      <c r="Z452">
        <v>2</v>
      </c>
      <c r="AA452" t="s">
        <v>939</v>
      </c>
    </row>
    <row r="453" spans="1:27" x14ac:dyDescent="0.25">
      <c r="H453">
        <v>501</v>
      </c>
    </row>
    <row r="454" spans="1:27" x14ac:dyDescent="0.25">
      <c r="A454">
        <v>224</v>
      </c>
      <c r="B454">
        <v>1</v>
      </c>
      <c r="C454" t="s">
        <v>940</v>
      </c>
      <c r="D454" t="s">
        <v>941</v>
      </c>
      <c r="E454" t="s">
        <v>200</v>
      </c>
      <c r="F454" t="s">
        <v>942</v>
      </c>
      <c r="G454" t="str">
        <f>"00042587"</f>
        <v>00042587</v>
      </c>
      <c r="H454" t="s">
        <v>943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70</v>
      </c>
      <c r="O454">
        <v>30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</v>
      </c>
      <c r="W454">
        <v>56</v>
      </c>
      <c r="X454">
        <v>0</v>
      </c>
      <c r="Z454">
        <v>0</v>
      </c>
      <c r="AA454" t="s">
        <v>944</v>
      </c>
    </row>
    <row r="455" spans="1:27" x14ac:dyDescent="0.25">
      <c r="H455" t="s">
        <v>36</v>
      </c>
    </row>
    <row r="456" spans="1:27" x14ac:dyDescent="0.25">
      <c r="A456">
        <v>225</v>
      </c>
      <c r="B456">
        <v>956</v>
      </c>
      <c r="C456" t="s">
        <v>945</v>
      </c>
      <c r="D456" t="s">
        <v>21</v>
      </c>
      <c r="E456" t="s">
        <v>141</v>
      </c>
      <c r="F456" t="s">
        <v>946</v>
      </c>
      <c r="G456" t="str">
        <f>"201511035835"</f>
        <v>201511035835</v>
      </c>
      <c r="H456" t="s">
        <v>211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5</v>
      </c>
      <c r="W456">
        <v>35</v>
      </c>
      <c r="X456">
        <v>0</v>
      </c>
      <c r="Z456">
        <v>0</v>
      </c>
      <c r="AA456" t="s">
        <v>947</v>
      </c>
    </row>
    <row r="457" spans="1:27" x14ac:dyDescent="0.25">
      <c r="H457">
        <v>501</v>
      </c>
    </row>
    <row r="458" spans="1:27" x14ac:dyDescent="0.25">
      <c r="A458">
        <v>226</v>
      </c>
      <c r="B458">
        <v>84</v>
      </c>
      <c r="C458" t="s">
        <v>948</v>
      </c>
      <c r="D458" t="s">
        <v>96</v>
      </c>
      <c r="E458" t="s">
        <v>106</v>
      </c>
      <c r="F458" t="s">
        <v>949</v>
      </c>
      <c r="G458" t="str">
        <f>"00014946"</f>
        <v>00014946</v>
      </c>
      <c r="H458" t="s">
        <v>950</v>
      </c>
      <c r="I458">
        <v>0</v>
      </c>
      <c r="J458">
        <v>0</v>
      </c>
      <c r="K458">
        <v>0</v>
      </c>
      <c r="L458">
        <v>0</v>
      </c>
      <c r="M458">
        <v>100</v>
      </c>
      <c r="N458">
        <v>70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Z458">
        <v>0</v>
      </c>
      <c r="AA458" t="s">
        <v>951</v>
      </c>
    </row>
    <row r="459" spans="1:27" x14ac:dyDescent="0.25">
      <c r="H459">
        <v>501</v>
      </c>
    </row>
    <row r="460" spans="1:27" x14ac:dyDescent="0.25">
      <c r="A460">
        <v>227</v>
      </c>
      <c r="B460">
        <v>518</v>
      </c>
      <c r="C460" t="s">
        <v>952</v>
      </c>
      <c r="D460" t="s">
        <v>155</v>
      </c>
      <c r="E460" t="s">
        <v>106</v>
      </c>
      <c r="F460" t="s">
        <v>953</v>
      </c>
      <c r="G460" t="str">
        <f>"201409001533"</f>
        <v>201409001533</v>
      </c>
      <c r="H460" t="s">
        <v>685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5</v>
      </c>
      <c r="W460">
        <v>35</v>
      </c>
      <c r="X460">
        <v>0</v>
      </c>
      <c r="Z460">
        <v>0</v>
      </c>
      <c r="AA460" t="s">
        <v>954</v>
      </c>
    </row>
    <row r="461" spans="1:27" x14ac:dyDescent="0.25">
      <c r="H461">
        <v>501</v>
      </c>
    </row>
    <row r="462" spans="1:27" x14ac:dyDescent="0.25">
      <c r="A462">
        <v>228</v>
      </c>
      <c r="B462">
        <v>376</v>
      </c>
      <c r="C462" t="s">
        <v>955</v>
      </c>
      <c r="D462" t="s">
        <v>55</v>
      </c>
      <c r="E462" t="s">
        <v>279</v>
      </c>
      <c r="F462" t="s">
        <v>956</v>
      </c>
      <c r="G462" t="str">
        <f>"00223193"</f>
        <v>00223193</v>
      </c>
      <c r="H462" t="s">
        <v>514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2</v>
      </c>
      <c r="W462">
        <v>14</v>
      </c>
      <c r="X462">
        <v>0</v>
      </c>
      <c r="Z462">
        <v>0</v>
      </c>
      <c r="AA462" t="s">
        <v>123</v>
      </c>
    </row>
    <row r="463" spans="1:27" x14ac:dyDescent="0.25">
      <c r="H463" t="s">
        <v>36</v>
      </c>
    </row>
    <row r="464" spans="1:27" x14ac:dyDescent="0.25">
      <c r="A464">
        <v>229</v>
      </c>
      <c r="B464">
        <v>171</v>
      </c>
      <c r="C464" t="s">
        <v>531</v>
      </c>
      <c r="D464" t="s">
        <v>753</v>
      </c>
      <c r="E464" t="s">
        <v>290</v>
      </c>
      <c r="F464" t="s">
        <v>957</v>
      </c>
      <c r="G464" t="str">
        <f>"00222990"</f>
        <v>00222990</v>
      </c>
      <c r="H464" t="s">
        <v>163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70</v>
      </c>
      <c r="O464">
        <v>30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Z464">
        <v>0</v>
      </c>
      <c r="AA464" t="s">
        <v>958</v>
      </c>
    </row>
    <row r="465" spans="1:27" x14ac:dyDescent="0.25">
      <c r="H465">
        <v>501</v>
      </c>
    </row>
    <row r="466" spans="1:27" x14ac:dyDescent="0.25">
      <c r="A466">
        <v>230</v>
      </c>
      <c r="B466">
        <v>315</v>
      </c>
      <c r="C466" t="s">
        <v>959</v>
      </c>
      <c r="D466" t="s">
        <v>105</v>
      </c>
      <c r="E466" t="s">
        <v>106</v>
      </c>
      <c r="F466" t="s">
        <v>960</v>
      </c>
      <c r="G466" t="str">
        <f>"00223527"</f>
        <v>00223527</v>
      </c>
      <c r="H466" t="s">
        <v>194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50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Z466">
        <v>0</v>
      </c>
      <c r="AA466" t="s">
        <v>961</v>
      </c>
    </row>
    <row r="467" spans="1:27" x14ac:dyDescent="0.25">
      <c r="H467" t="s">
        <v>36</v>
      </c>
    </row>
    <row r="468" spans="1:27" x14ac:dyDescent="0.25">
      <c r="A468">
        <v>231</v>
      </c>
      <c r="B468">
        <v>564</v>
      </c>
      <c r="C468" t="s">
        <v>962</v>
      </c>
      <c r="D468" t="s">
        <v>963</v>
      </c>
      <c r="E468" t="s">
        <v>96</v>
      </c>
      <c r="F468" t="s">
        <v>964</v>
      </c>
      <c r="G468" t="str">
        <f>"00012935"</f>
        <v>00012935</v>
      </c>
      <c r="H468" t="s">
        <v>712</v>
      </c>
      <c r="I468">
        <v>0</v>
      </c>
      <c r="J468">
        <v>0</v>
      </c>
      <c r="K468">
        <v>0</v>
      </c>
      <c r="L468">
        <v>0</v>
      </c>
      <c r="M468">
        <v>100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Z468">
        <v>0</v>
      </c>
      <c r="AA468" t="s">
        <v>965</v>
      </c>
    </row>
    <row r="469" spans="1:27" x14ac:dyDescent="0.25">
      <c r="H469" t="s">
        <v>36</v>
      </c>
    </row>
    <row r="470" spans="1:27" x14ac:dyDescent="0.25">
      <c r="A470">
        <v>232</v>
      </c>
      <c r="B470">
        <v>79</v>
      </c>
      <c r="C470" t="s">
        <v>966</v>
      </c>
      <c r="D470" t="s">
        <v>445</v>
      </c>
      <c r="E470" t="s">
        <v>161</v>
      </c>
      <c r="F470" t="s">
        <v>967</v>
      </c>
      <c r="G470" t="str">
        <f>"00224442"</f>
        <v>00224442</v>
      </c>
      <c r="H470" t="s">
        <v>968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50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Z470">
        <v>0</v>
      </c>
      <c r="AA470" t="s">
        <v>969</v>
      </c>
    </row>
    <row r="471" spans="1:27" x14ac:dyDescent="0.25">
      <c r="H471">
        <v>501</v>
      </c>
    </row>
    <row r="472" spans="1:27" x14ac:dyDescent="0.25">
      <c r="A472">
        <v>233</v>
      </c>
      <c r="B472">
        <v>121</v>
      </c>
      <c r="C472" t="s">
        <v>970</v>
      </c>
      <c r="D472" t="s">
        <v>21</v>
      </c>
      <c r="E472" t="s">
        <v>665</v>
      </c>
      <c r="F472" t="s">
        <v>971</v>
      </c>
      <c r="G472" t="str">
        <f>"00109151"</f>
        <v>00109151</v>
      </c>
      <c r="H472">
        <v>770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Z472">
        <v>1</v>
      </c>
      <c r="AA472">
        <v>800</v>
      </c>
    </row>
    <row r="473" spans="1:27" x14ac:dyDescent="0.25">
      <c r="H473" t="s">
        <v>36</v>
      </c>
    </row>
    <row r="474" spans="1:27" x14ac:dyDescent="0.25">
      <c r="A474">
        <v>234</v>
      </c>
      <c r="B474">
        <v>116</v>
      </c>
      <c r="C474" t="s">
        <v>972</v>
      </c>
      <c r="D474" t="s">
        <v>74</v>
      </c>
      <c r="E474" t="s">
        <v>106</v>
      </c>
      <c r="F474" t="s">
        <v>973</v>
      </c>
      <c r="G474" t="str">
        <f>"201406005630"</f>
        <v>201406005630</v>
      </c>
      <c r="H474" t="s">
        <v>974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50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Z474">
        <v>0</v>
      </c>
      <c r="AA474" t="s">
        <v>975</v>
      </c>
    </row>
    <row r="475" spans="1:27" x14ac:dyDescent="0.25">
      <c r="H475" t="s">
        <v>36</v>
      </c>
    </row>
    <row r="476" spans="1:27" x14ac:dyDescent="0.25">
      <c r="A476">
        <v>235</v>
      </c>
      <c r="B476">
        <v>864</v>
      </c>
      <c r="C476" t="s">
        <v>976</v>
      </c>
      <c r="D476" t="s">
        <v>155</v>
      </c>
      <c r="E476" t="s">
        <v>21</v>
      </c>
      <c r="F476" t="s">
        <v>977</v>
      </c>
      <c r="G476" t="str">
        <f>"00227120"</f>
        <v>00227120</v>
      </c>
      <c r="H476" t="s">
        <v>978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Z476">
        <v>0</v>
      </c>
      <c r="AA476" t="s">
        <v>978</v>
      </c>
    </row>
    <row r="477" spans="1:27" x14ac:dyDescent="0.25">
      <c r="H477">
        <v>501</v>
      </c>
    </row>
    <row r="478" spans="1:27" x14ac:dyDescent="0.25">
      <c r="A478">
        <v>236</v>
      </c>
      <c r="B478">
        <v>191</v>
      </c>
      <c r="C478" t="s">
        <v>979</v>
      </c>
      <c r="D478" t="s">
        <v>512</v>
      </c>
      <c r="E478" t="s">
        <v>632</v>
      </c>
      <c r="F478" t="s">
        <v>980</v>
      </c>
      <c r="G478" t="str">
        <f>"201604002210"</f>
        <v>201604002210</v>
      </c>
      <c r="H478" t="s">
        <v>981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Z478">
        <v>0</v>
      </c>
      <c r="AA478" t="s">
        <v>982</v>
      </c>
    </row>
    <row r="479" spans="1:27" x14ac:dyDescent="0.25">
      <c r="H479" t="s">
        <v>36</v>
      </c>
    </row>
    <row r="480" spans="1:27" x14ac:dyDescent="0.25">
      <c r="A480">
        <v>237</v>
      </c>
      <c r="B480">
        <v>295</v>
      </c>
      <c r="C480" t="s">
        <v>983</v>
      </c>
      <c r="D480" t="s">
        <v>55</v>
      </c>
      <c r="E480" t="s">
        <v>445</v>
      </c>
      <c r="F480" t="s">
        <v>984</v>
      </c>
      <c r="G480" t="str">
        <f>"00162372"</f>
        <v>00162372</v>
      </c>
      <c r="H480">
        <v>693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8</v>
      </c>
      <c r="W480">
        <v>56</v>
      </c>
      <c r="X480">
        <v>0</v>
      </c>
      <c r="Z480">
        <v>0</v>
      </c>
      <c r="AA480">
        <v>779</v>
      </c>
    </row>
    <row r="481" spans="1:27" x14ac:dyDescent="0.25">
      <c r="H481" t="s">
        <v>36</v>
      </c>
    </row>
    <row r="482" spans="1:27" x14ac:dyDescent="0.25">
      <c r="A482">
        <v>238</v>
      </c>
      <c r="B482">
        <v>57</v>
      </c>
      <c r="C482" t="s">
        <v>985</v>
      </c>
      <c r="D482" t="s">
        <v>270</v>
      </c>
      <c r="E482" t="s">
        <v>38</v>
      </c>
      <c r="F482" t="s">
        <v>986</v>
      </c>
      <c r="G482" t="str">
        <f>"00176684"</f>
        <v>00176684</v>
      </c>
      <c r="H482" t="s">
        <v>425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Z482">
        <v>0</v>
      </c>
      <c r="AA482" t="s">
        <v>425</v>
      </c>
    </row>
    <row r="483" spans="1:27" x14ac:dyDescent="0.25">
      <c r="H483">
        <v>501</v>
      </c>
    </row>
    <row r="484" spans="1:27" x14ac:dyDescent="0.25">
      <c r="A484">
        <v>239</v>
      </c>
      <c r="B484">
        <v>294</v>
      </c>
      <c r="C484" t="s">
        <v>987</v>
      </c>
      <c r="D484" t="s">
        <v>322</v>
      </c>
      <c r="E484" t="s">
        <v>96</v>
      </c>
      <c r="F484" t="s">
        <v>988</v>
      </c>
      <c r="G484" t="str">
        <f>"00013171"</f>
        <v>00013171</v>
      </c>
      <c r="H484" t="s">
        <v>629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30</v>
      </c>
      <c r="O484">
        <v>0</v>
      </c>
      <c r="P484">
        <v>30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Z484">
        <v>0</v>
      </c>
      <c r="AA484" t="s">
        <v>989</v>
      </c>
    </row>
    <row r="485" spans="1:27" x14ac:dyDescent="0.25">
      <c r="H485" t="s">
        <v>29</v>
      </c>
    </row>
    <row r="486" spans="1:27" x14ac:dyDescent="0.25">
      <c r="A486">
        <v>240</v>
      </c>
      <c r="B486">
        <v>483</v>
      </c>
      <c r="C486" t="s">
        <v>990</v>
      </c>
      <c r="D486" t="s">
        <v>284</v>
      </c>
      <c r="E486" t="s">
        <v>141</v>
      </c>
      <c r="F486" t="s">
        <v>991</v>
      </c>
      <c r="G486" t="str">
        <f>"00223419"</f>
        <v>00223419</v>
      </c>
      <c r="H486" t="s">
        <v>134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Z486">
        <v>2</v>
      </c>
      <c r="AA486" t="s">
        <v>992</v>
      </c>
    </row>
    <row r="487" spans="1:27" x14ac:dyDescent="0.25">
      <c r="H487" t="s">
        <v>36</v>
      </c>
    </row>
    <row r="488" spans="1:27" x14ac:dyDescent="0.25">
      <c r="A488">
        <v>241</v>
      </c>
      <c r="B488">
        <v>188</v>
      </c>
      <c r="C488" t="s">
        <v>993</v>
      </c>
      <c r="D488" t="s">
        <v>84</v>
      </c>
      <c r="E488" t="s">
        <v>38</v>
      </c>
      <c r="F488" t="s">
        <v>994</v>
      </c>
      <c r="G488" t="str">
        <f>"00118056"</f>
        <v>00118056</v>
      </c>
      <c r="H488" t="s">
        <v>119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Z488">
        <v>0</v>
      </c>
      <c r="AA488" t="s">
        <v>995</v>
      </c>
    </row>
    <row r="489" spans="1:27" x14ac:dyDescent="0.25">
      <c r="H489" t="s">
        <v>36</v>
      </c>
    </row>
    <row r="490" spans="1:27" x14ac:dyDescent="0.25">
      <c r="A490">
        <v>242</v>
      </c>
      <c r="B490">
        <v>271</v>
      </c>
      <c r="C490" t="s">
        <v>996</v>
      </c>
      <c r="D490" t="s">
        <v>997</v>
      </c>
      <c r="E490" t="s">
        <v>106</v>
      </c>
      <c r="F490" t="s">
        <v>998</v>
      </c>
      <c r="G490" t="str">
        <f>"00223396"</f>
        <v>00223396</v>
      </c>
      <c r="H490" t="s">
        <v>892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50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Z490">
        <v>2</v>
      </c>
      <c r="AA490" t="s">
        <v>999</v>
      </c>
    </row>
    <row r="491" spans="1:27" x14ac:dyDescent="0.25">
      <c r="H491">
        <v>501</v>
      </c>
    </row>
    <row r="492" spans="1:27" x14ac:dyDescent="0.25">
      <c r="A492">
        <v>243</v>
      </c>
      <c r="B492">
        <v>325</v>
      </c>
      <c r="C492" t="s">
        <v>1000</v>
      </c>
      <c r="D492" t="s">
        <v>1001</v>
      </c>
      <c r="E492" t="s">
        <v>39</v>
      </c>
      <c r="F492" t="s">
        <v>1002</v>
      </c>
      <c r="G492" t="str">
        <f>"201402006962"</f>
        <v>201402006962</v>
      </c>
      <c r="H492" t="s">
        <v>604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Z492">
        <v>0</v>
      </c>
      <c r="AA492" t="s">
        <v>604</v>
      </c>
    </row>
    <row r="493" spans="1:27" x14ac:dyDescent="0.25">
      <c r="H493" t="s">
        <v>36</v>
      </c>
    </row>
    <row r="494" spans="1:27" x14ac:dyDescent="0.25">
      <c r="A494">
        <v>244</v>
      </c>
      <c r="B494">
        <v>891</v>
      </c>
      <c r="C494" t="s">
        <v>1003</v>
      </c>
      <c r="D494" t="s">
        <v>155</v>
      </c>
      <c r="E494" t="s">
        <v>127</v>
      </c>
      <c r="F494" t="s">
        <v>1004</v>
      </c>
      <c r="G494" t="str">
        <f>"00161457"</f>
        <v>00161457</v>
      </c>
      <c r="H494" t="s">
        <v>168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30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Z494">
        <v>0</v>
      </c>
      <c r="AA494" t="s">
        <v>1005</v>
      </c>
    </row>
    <row r="495" spans="1:27" x14ac:dyDescent="0.25">
      <c r="H495" t="s">
        <v>29</v>
      </c>
    </row>
    <row r="496" spans="1:27" x14ac:dyDescent="0.25">
      <c r="A496">
        <v>245</v>
      </c>
      <c r="B496">
        <v>350</v>
      </c>
      <c r="C496" t="s">
        <v>1006</v>
      </c>
      <c r="D496" t="s">
        <v>39</v>
      </c>
      <c r="E496" t="s">
        <v>96</v>
      </c>
      <c r="F496" t="s">
        <v>1007</v>
      </c>
      <c r="G496" t="str">
        <f>"00209574"</f>
        <v>00209574</v>
      </c>
      <c r="H496" t="s">
        <v>497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70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Z496">
        <v>0</v>
      </c>
      <c r="AA496" t="s">
        <v>1008</v>
      </c>
    </row>
    <row r="497" spans="1:27" x14ac:dyDescent="0.25">
      <c r="H497" t="s">
        <v>36</v>
      </c>
    </row>
    <row r="498" spans="1:27" x14ac:dyDescent="0.25">
      <c r="A498">
        <v>246</v>
      </c>
      <c r="B498">
        <v>620</v>
      </c>
      <c r="C498" t="s">
        <v>1009</v>
      </c>
      <c r="D498" t="s">
        <v>84</v>
      </c>
      <c r="E498" t="s">
        <v>96</v>
      </c>
      <c r="F498" t="s">
        <v>1010</v>
      </c>
      <c r="G498" t="str">
        <f>"00228559"</f>
        <v>00228559</v>
      </c>
      <c r="H498" t="s">
        <v>1011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Z498">
        <v>1</v>
      </c>
      <c r="AA498" t="s">
        <v>1012</v>
      </c>
    </row>
    <row r="499" spans="1:27" x14ac:dyDescent="0.25">
      <c r="H499">
        <v>501</v>
      </c>
    </row>
    <row r="500" spans="1:27" x14ac:dyDescent="0.25">
      <c r="A500">
        <v>247</v>
      </c>
      <c r="B500">
        <v>574</v>
      </c>
      <c r="C500" t="s">
        <v>1013</v>
      </c>
      <c r="D500" t="s">
        <v>1014</v>
      </c>
      <c r="E500" t="s">
        <v>141</v>
      </c>
      <c r="F500" t="s">
        <v>1015</v>
      </c>
      <c r="G500" t="str">
        <f>"200802009996"</f>
        <v>200802009996</v>
      </c>
      <c r="H500" t="s">
        <v>1016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Z500">
        <v>0</v>
      </c>
      <c r="AA500" t="s">
        <v>1017</v>
      </c>
    </row>
    <row r="501" spans="1:27" x14ac:dyDescent="0.25">
      <c r="H501">
        <v>501</v>
      </c>
    </row>
    <row r="502" spans="1:27" x14ac:dyDescent="0.25">
      <c r="A502">
        <v>248</v>
      </c>
      <c r="B502">
        <v>473</v>
      </c>
      <c r="C502" t="s">
        <v>1018</v>
      </c>
      <c r="D502" t="s">
        <v>386</v>
      </c>
      <c r="E502" t="s">
        <v>1019</v>
      </c>
      <c r="F502" t="s">
        <v>1020</v>
      </c>
      <c r="G502" t="str">
        <f>"201406008725"</f>
        <v>201406008725</v>
      </c>
      <c r="H502">
        <v>693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10</v>
      </c>
      <c r="W502">
        <v>70</v>
      </c>
      <c r="X502">
        <v>0</v>
      </c>
      <c r="Z502">
        <v>0</v>
      </c>
      <c r="AA502">
        <v>763</v>
      </c>
    </row>
    <row r="503" spans="1:27" x14ac:dyDescent="0.25">
      <c r="H503">
        <v>501</v>
      </c>
    </row>
    <row r="504" spans="1:27" x14ac:dyDescent="0.25">
      <c r="A504">
        <v>249</v>
      </c>
      <c r="B504">
        <v>514</v>
      </c>
      <c r="C504" t="s">
        <v>1021</v>
      </c>
      <c r="D504" t="s">
        <v>1022</v>
      </c>
      <c r="E504" t="s">
        <v>96</v>
      </c>
      <c r="F504" t="s">
        <v>1023</v>
      </c>
      <c r="G504" t="str">
        <f>"00223068"</f>
        <v>00223068</v>
      </c>
      <c r="H504" t="s">
        <v>705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Z504">
        <v>0</v>
      </c>
      <c r="AA504" t="s">
        <v>705</v>
      </c>
    </row>
    <row r="505" spans="1:27" x14ac:dyDescent="0.25">
      <c r="H505" t="s">
        <v>1024</v>
      </c>
    </row>
    <row r="506" spans="1:27" x14ac:dyDescent="0.25">
      <c r="A506">
        <v>250</v>
      </c>
      <c r="B506">
        <v>450</v>
      </c>
      <c r="C506" t="s">
        <v>1025</v>
      </c>
      <c r="D506" t="s">
        <v>187</v>
      </c>
      <c r="E506" t="s">
        <v>290</v>
      </c>
      <c r="F506" t="s">
        <v>1026</v>
      </c>
      <c r="G506" t="str">
        <f>"201406003395"</f>
        <v>201406003395</v>
      </c>
      <c r="H506" t="s">
        <v>1027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70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Z506">
        <v>1</v>
      </c>
      <c r="AA506" t="s">
        <v>1028</v>
      </c>
    </row>
    <row r="507" spans="1:27" x14ac:dyDescent="0.25">
      <c r="H507" t="s">
        <v>29</v>
      </c>
    </row>
    <row r="508" spans="1:27" x14ac:dyDescent="0.25">
      <c r="A508">
        <v>251</v>
      </c>
      <c r="B508">
        <v>597</v>
      </c>
      <c r="C508" t="s">
        <v>1029</v>
      </c>
      <c r="D508" t="s">
        <v>284</v>
      </c>
      <c r="E508" t="s">
        <v>279</v>
      </c>
      <c r="F508" t="s">
        <v>1030</v>
      </c>
      <c r="G508" t="str">
        <f>"00089412"</f>
        <v>00089412</v>
      </c>
      <c r="H508" t="s">
        <v>565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Z508">
        <v>0</v>
      </c>
      <c r="AA508" t="s">
        <v>1031</v>
      </c>
    </row>
    <row r="509" spans="1:27" x14ac:dyDescent="0.25">
      <c r="H509" t="s">
        <v>36</v>
      </c>
    </row>
    <row r="510" spans="1:27" x14ac:dyDescent="0.25">
      <c r="A510">
        <v>252</v>
      </c>
      <c r="B510">
        <v>629</v>
      </c>
      <c r="C510" t="s">
        <v>1032</v>
      </c>
      <c r="D510" t="s">
        <v>392</v>
      </c>
      <c r="E510" t="s">
        <v>580</v>
      </c>
      <c r="F510" t="s">
        <v>1033</v>
      </c>
      <c r="G510" t="str">
        <f>"00086887"</f>
        <v>00086887</v>
      </c>
      <c r="H510" t="s">
        <v>81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Z510">
        <v>0</v>
      </c>
      <c r="AA510" t="s">
        <v>81</v>
      </c>
    </row>
    <row r="511" spans="1:27" x14ac:dyDescent="0.25">
      <c r="H511">
        <v>501</v>
      </c>
    </row>
    <row r="512" spans="1:27" x14ac:dyDescent="0.25">
      <c r="A512">
        <v>253</v>
      </c>
      <c r="B512">
        <v>504</v>
      </c>
      <c r="C512" t="s">
        <v>1034</v>
      </c>
      <c r="D512" t="s">
        <v>1035</v>
      </c>
      <c r="E512" t="s">
        <v>632</v>
      </c>
      <c r="F512" t="s">
        <v>1036</v>
      </c>
      <c r="G512" t="str">
        <f>"201511033270"</f>
        <v>201511033270</v>
      </c>
      <c r="H512" t="s">
        <v>249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70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Z512">
        <v>0</v>
      </c>
      <c r="AA512" t="s">
        <v>1037</v>
      </c>
    </row>
    <row r="513" spans="1:27" x14ac:dyDescent="0.25">
      <c r="H513" t="s">
        <v>36</v>
      </c>
    </row>
    <row r="514" spans="1:27" x14ac:dyDescent="0.25">
      <c r="A514">
        <v>254</v>
      </c>
      <c r="B514">
        <v>384</v>
      </c>
      <c r="C514" t="s">
        <v>1038</v>
      </c>
      <c r="D514" t="s">
        <v>209</v>
      </c>
      <c r="E514" t="s">
        <v>75</v>
      </c>
      <c r="F514" t="s">
        <v>1039</v>
      </c>
      <c r="G514" t="str">
        <f>"00215759"</f>
        <v>00215759</v>
      </c>
      <c r="H514" t="s">
        <v>526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50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Z514">
        <v>0</v>
      </c>
      <c r="AA514" t="s">
        <v>1040</v>
      </c>
    </row>
    <row r="515" spans="1:27" x14ac:dyDescent="0.25">
      <c r="H515" t="s">
        <v>36</v>
      </c>
    </row>
    <row r="516" spans="1:27" x14ac:dyDescent="0.25">
      <c r="A516">
        <v>255</v>
      </c>
      <c r="B516">
        <v>665</v>
      </c>
      <c r="C516" t="s">
        <v>1041</v>
      </c>
      <c r="D516" t="s">
        <v>512</v>
      </c>
      <c r="E516" t="s">
        <v>200</v>
      </c>
      <c r="F516" t="s">
        <v>1042</v>
      </c>
      <c r="G516" t="str">
        <f>"00131195"</f>
        <v>00131195</v>
      </c>
      <c r="H516">
        <v>715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Z516">
        <v>1</v>
      </c>
      <c r="AA516">
        <v>715</v>
      </c>
    </row>
    <row r="517" spans="1:27" x14ac:dyDescent="0.25">
      <c r="H517" t="s">
        <v>29</v>
      </c>
    </row>
    <row r="518" spans="1:27" x14ac:dyDescent="0.25">
      <c r="A518">
        <v>256</v>
      </c>
      <c r="B518">
        <v>720</v>
      </c>
      <c r="C518" t="s">
        <v>1043</v>
      </c>
      <c r="D518" t="s">
        <v>84</v>
      </c>
      <c r="E518" t="s">
        <v>21</v>
      </c>
      <c r="F518" t="s">
        <v>1044</v>
      </c>
      <c r="G518" t="str">
        <f>"00012296"</f>
        <v>00012296</v>
      </c>
      <c r="H518">
        <v>682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Z518">
        <v>0</v>
      </c>
      <c r="AA518">
        <v>712</v>
      </c>
    </row>
    <row r="519" spans="1:27" x14ac:dyDescent="0.25">
      <c r="H519">
        <v>501</v>
      </c>
    </row>
    <row r="520" spans="1:27" x14ac:dyDescent="0.25">
      <c r="A520">
        <v>257</v>
      </c>
      <c r="B520">
        <v>251</v>
      </c>
      <c r="C520" t="s">
        <v>290</v>
      </c>
      <c r="D520" t="s">
        <v>1045</v>
      </c>
      <c r="E520" t="s">
        <v>14</v>
      </c>
      <c r="F520" t="s">
        <v>1046</v>
      </c>
      <c r="G520" t="str">
        <f>"00222991"</f>
        <v>00222991</v>
      </c>
      <c r="H520" t="s">
        <v>1047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30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2</v>
      </c>
      <c r="W520">
        <v>14</v>
      </c>
      <c r="X520">
        <v>0</v>
      </c>
      <c r="Z520">
        <v>2</v>
      </c>
      <c r="AA520" t="s">
        <v>1048</v>
      </c>
    </row>
    <row r="521" spans="1:27" x14ac:dyDescent="0.25">
      <c r="H521" t="s">
        <v>29</v>
      </c>
    </row>
    <row r="522" spans="1:27" x14ac:dyDescent="0.25">
      <c r="A522">
        <v>258</v>
      </c>
      <c r="B522">
        <v>495</v>
      </c>
      <c r="C522" t="s">
        <v>985</v>
      </c>
      <c r="D522" t="s">
        <v>39</v>
      </c>
      <c r="E522" t="s">
        <v>96</v>
      </c>
      <c r="F522" t="s">
        <v>1049</v>
      </c>
      <c r="G522" t="str">
        <f>"201411002032"</f>
        <v>201411002032</v>
      </c>
      <c r="H522">
        <v>704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Z522">
        <v>0</v>
      </c>
      <c r="AA522">
        <v>704</v>
      </c>
    </row>
    <row r="523" spans="1:27" x14ac:dyDescent="0.25">
      <c r="H523">
        <v>501</v>
      </c>
    </row>
    <row r="524" spans="1:27" x14ac:dyDescent="0.25">
      <c r="A524">
        <v>259</v>
      </c>
      <c r="B524">
        <v>175</v>
      </c>
      <c r="C524" t="s">
        <v>1050</v>
      </c>
      <c r="D524" t="s">
        <v>55</v>
      </c>
      <c r="E524" t="s">
        <v>1051</v>
      </c>
      <c r="F524" t="s">
        <v>1052</v>
      </c>
      <c r="G524" t="str">
        <f>"00011552"</f>
        <v>00011552</v>
      </c>
      <c r="H524" t="s">
        <v>1053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Z524">
        <v>0</v>
      </c>
      <c r="AA524" t="s">
        <v>1053</v>
      </c>
    </row>
    <row r="525" spans="1:27" x14ac:dyDescent="0.25">
      <c r="H525">
        <v>501</v>
      </c>
    </row>
    <row r="526" spans="1:27" x14ac:dyDescent="0.25">
      <c r="A526">
        <v>260</v>
      </c>
      <c r="B526">
        <v>343</v>
      </c>
      <c r="C526" t="s">
        <v>1054</v>
      </c>
      <c r="D526" t="s">
        <v>39</v>
      </c>
      <c r="E526" t="s">
        <v>421</v>
      </c>
      <c r="F526" t="s">
        <v>1055</v>
      </c>
      <c r="G526" t="str">
        <f>"201506003523"</f>
        <v>201506003523</v>
      </c>
      <c r="H526" t="s">
        <v>1027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Z526">
        <v>2</v>
      </c>
      <c r="AA526" t="s">
        <v>1027</v>
      </c>
    </row>
    <row r="527" spans="1:27" x14ac:dyDescent="0.25">
      <c r="H527">
        <v>501</v>
      </c>
    </row>
    <row r="528" spans="1:27" x14ac:dyDescent="0.25">
      <c r="A528">
        <v>261</v>
      </c>
      <c r="B528">
        <v>207</v>
      </c>
      <c r="C528" t="s">
        <v>1056</v>
      </c>
      <c r="D528" t="s">
        <v>1057</v>
      </c>
      <c r="E528" t="s">
        <v>106</v>
      </c>
      <c r="F528" t="s">
        <v>1058</v>
      </c>
      <c r="G528" t="str">
        <f>"00154227"</f>
        <v>00154227</v>
      </c>
      <c r="H528" t="s">
        <v>1059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Z528">
        <v>0</v>
      </c>
      <c r="AA528" t="s">
        <v>1060</v>
      </c>
    </row>
    <row r="529" spans="1:27" x14ac:dyDescent="0.25">
      <c r="H529" t="s">
        <v>36</v>
      </c>
    </row>
    <row r="530" spans="1:27" x14ac:dyDescent="0.25">
      <c r="A530">
        <v>262</v>
      </c>
      <c r="B530">
        <v>598</v>
      </c>
      <c r="C530" t="s">
        <v>1061</v>
      </c>
      <c r="D530" t="s">
        <v>187</v>
      </c>
      <c r="E530" t="s">
        <v>39</v>
      </c>
      <c r="F530" t="s">
        <v>1062</v>
      </c>
      <c r="G530" t="str">
        <f>"201410008551"</f>
        <v>201410008551</v>
      </c>
      <c r="H530" t="s">
        <v>1063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70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Z530">
        <v>0</v>
      </c>
      <c r="AA530" t="s">
        <v>1064</v>
      </c>
    </row>
    <row r="531" spans="1:27" x14ac:dyDescent="0.25">
      <c r="H531">
        <v>501</v>
      </c>
    </row>
    <row r="532" spans="1:27" x14ac:dyDescent="0.25">
      <c r="A532">
        <v>263</v>
      </c>
      <c r="B532">
        <v>604</v>
      </c>
      <c r="C532" t="s">
        <v>1065</v>
      </c>
      <c r="D532" t="s">
        <v>141</v>
      </c>
      <c r="E532" t="s">
        <v>21</v>
      </c>
      <c r="F532" t="s">
        <v>1066</v>
      </c>
      <c r="G532" t="str">
        <f>"00122986"</f>
        <v>00122986</v>
      </c>
      <c r="H532" t="s">
        <v>1067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Z532">
        <v>0</v>
      </c>
      <c r="AA532" t="s">
        <v>1068</v>
      </c>
    </row>
    <row r="533" spans="1:27" x14ac:dyDescent="0.25">
      <c r="H533">
        <v>501</v>
      </c>
    </row>
    <row r="534" spans="1:27" x14ac:dyDescent="0.25">
      <c r="A534">
        <v>264</v>
      </c>
      <c r="B534">
        <v>433</v>
      </c>
      <c r="C534" t="s">
        <v>1069</v>
      </c>
      <c r="D534" t="s">
        <v>105</v>
      </c>
      <c r="E534" t="s">
        <v>39</v>
      </c>
      <c r="F534" t="s">
        <v>1070</v>
      </c>
      <c r="G534" t="str">
        <f>"00219834"</f>
        <v>00219834</v>
      </c>
      <c r="H534" t="s">
        <v>1067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30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Z534">
        <v>1</v>
      </c>
      <c r="AA534" t="s">
        <v>1068</v>
      </c>
    </row>
    <row r="535" spans="1:27" x14ac:dyDescent="0.25">
      <c r="H535">
        <v>501</v>
      </c>
    </row>
    <row r="536" spans="1:27" x14ac:dyDescent="0.25">
      <c r="A536">
        <v>265</v>
      </c>
      <c r="B536">
        <v>496</v>
      </c>
      <c r="C536" t="s">
        <v>1071</v>
      </c>
      <c r="D536" t="s">
        <v>224</v>
      </c>
      <c r="E536" t="s">
        <v>1072</v>
      </c>
      <c r="F536" t="s">
        <v>1073</v>
      </c>
      <c r="G536" t="str">
        <f>"201511008633"</f>
        <v>201511008633</v>
      </c>
      <c r="H536">
        <v>550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50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Z536">
        <v>0</v>
      </c>
      <c r="AA536">
        <v>600</v>
      </c>
    </row>
    <row r="537" spans="1:27" x14ac:dyDescent="0.25">
      <c r="H537">
        <v>501</v>
      </c>
    </row>
    <row r="539" spans="1:27" x14ac:dyDescent="0.25">
      <c r="A539" t="s">
        <v>1074</v>
      </c>
    </row>
    <row r="540" spans="1:27" x14ac:dyDescent="0.25">
      <c r="A540" t="s">
        <v>1075</v>
      </c>
    </row>
    <row r="541" spans="1:27" x14ac:dyDescent="0.25">
      <c r="A541" t="s">
        <v>1076</v>
      </c>
    </row>
    <row r="542" spans="1:27" x14ac:dyDescent="0.25">
      <c r="A542" t="s">
        <v>1077</v>
      </c>
    </row>
    <row r="543" spans="1:27" x14ac:dyDescent="0.25">
      <c r="A543" t="s">
        <v>1078</v>
      </c>
    </row>
    <row r="544" spans="1:27" x14ac:dyDescent="0.25">
      <c r="A544" t="s">
        <v>1079</v>
      </c>
    </row>
    <row r="545" spans="1:1" x14ac:dyDescent="0.25">
      <c r="A545" t="s">
        <v>1080</v>
      </c>
    </row>
    <row r="546" spans="1:1" x14ac:dyDescent="0.25">
      <c r="A546" t="s">
        <v>1081</v>
      </c>
    </row>
    <row r="547" spans="1:1" x14ac:dyDescent="0.25">
      <c r="A547" t="s">
        <v>1082</v>
      </c>
    </row>
    <row r="548" spans="1:1" x14ac:dyDescent="0.25">
      <c r="A548" t="s">
        <v>1083</v>
      </c>
    </row>
    <row r="549" spans="1:1" x14ac:dyDescent="0.25">
      <c r="A549" t="s">
        <v>1084</v>
      </c>
    </row>
    <row r="550" spans="1:1" x14ac:dyDescent="0.25">
      <c r="A550" t="s">
        <v>1085</v>
      </c>
    </row>
    <row r="551" spans="1:1" x14ac:dyDescent="0.25">
      <c r="A551" t="s">
        <v>1086</v>
      </c>
    </row>
    <row r="552" spans="1:1" x14ac:dyDescent="0.25">
      <c r="A552" t="s">
        <v>1087</v>
      </c>
    </row>
    <row r="553" spans="1:1" x14ac:dyDescent="0.25">
      <c r="A553" t="s">
        <v>1088</v>
      </c>
    </row>
    <row r="554" spans="1:1" x14ac:dyDescent="0.25">
      <c r="A554" t="s">
        <v>1089</v>
      </c>
    </row>
    <row r="555" spans="1:1" x14ac:dyDescent="0.25">
      <c r="A555" t="s">
        <v>1090</v>
      </c>
    </row>
    <row r="556" spans="1:1" x14ac:dyDescent="0.25">
      <c r="A556" t="s">
        <v>1091</v>
      </c>
    </row>
    <row r="557" spans="1:1" x14ac:dyDescent="0.25">
      <c r="A557" t="s">
        <v>1092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2018-11-01T08:24:08Z</dcterms:created>
  <dcterms:modified xsi:type="dcterms:W3CDTF">2018-11-01T08:24:10Z</dcterms:modified>
</cp:coreProperties>
</file>