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17" i="1" l="1"/>
  <c r="B104" i="1"/>
  <c r="B4105" i="1"/>
  <c r="B13797" i="1"/>
  <c r="B607" i="1"/>
  <c r="B344" i="1"/>
  <c r="B15100" i="1"/>
  <c r="B9350" i="1"/>
  <c r="B8567" i="1"/>
  <c r="B8637" i="1"/>
  <c r="B9128" i="1"/>
  <c r="B7779" i="1"/>
  <c r="B8131" i="1"/>
  <c r="B13926" i="1"/>
  <c r="B2830" i="1"/>
  <c r="B14268" i="1"/>
  <c r="B10494" i="1"/>
  <c r="B11998" i="1"/>
  <c r="B10417" i="1"/>
  <c r="B8394" i="1"/>
  <c r="B3760" i="1"/>
  <c r="B8063" i="1"/>
  <c r="B7204" i="1"/>
  <c r="B4784" i="1"/>
  <c r="B6487" i="1"/>
  <c r="B8468" i="1"/>
  <c r="B9104" i="1"/>
  <c r="B9795" i="1"/>
  <c r="B2739" i="1"/>
  <c r="B1032" i="1"/>
  <c r="B13826" i="1"/>
  <c r="B6059" i="1"/>
  <c r="B11252" i="1"/>
  <c r="B8690" i="1"/>
  <c r="B4747" i="1"/>
  <c r="B9395" i="1"/>
  <c r="B9834" i="1"/>
  <c r="B8260" i="1"/>
  <c r="B13607" i="1"/>
  <c r="B8490" i="1"/>
  <c r="B3331" i="1"/>
  <c r="B1800" i="1"/>
  <c r="B13777" i="1"/>
  <c r="B13812" i="1"/>
  <c r="B3030" i="1"/>
  <c r="B3783" i="1"/>
  <c r="B13895" i="1"/>
  <c r="B1677" i="1"/>
  <c r="B1006" i="1"/>
  <c r="B9127" i="1"/>
  <c r="B2166" i="1"/>
  <c r="B2505" i="1"/>
  <c r="B15039" i="1"/>
  <c r="B6776" i="1"/>
  <c r="B1967" i="1"/>
  <c r="B11139" i="1"/>
  <c r="B13736" i="1"/>
  <c r="B3226" i="1"/>
  <c r="B14184" i="1"/>
  <c r="B2475" i="1"/>
  <c r="B10826" i="1"/>
  <c r="B10375" i="1"/>
  <c r="B2100" i="1"/>
  <c r="B13955" i="1"/>
  <c r="B576" i="1"/>
  <c r="B443" i="1"/>
  <c r="B13647" i="1"/>
  <c r="B7977" i="1"/>
  <c r="B108" i="1"/>
  <c r="B7730" i="1"/>
  <c r="B3561" i="1"/>
  <c r="B13929" i="1"/>
  <c r="B1460" i="1"/>
  <c r="B9356" i="1"/>
  <c r="B3163" i="1"/>
  <c r="B3288" i="1"/>
  <c r="B14393" i="1"/>
  <c r="B3227" i="1"/>
  <c r="B1703" i="1"/>
  <c r="B9165" i="1"/>
  <c r="B7014" i="1"/>
  <c r="B10082" i="1"/>
  <c r="B14835" i="1"/>
  <c r="B8533" i="1"/>
  <c r="B12466" i="1"/>
  <c r="B2553" i="1"/>
  <c r="B2422" i="1"/>
  <c r="B4356" i="1"/>
  <c r="B9832" i="1"/>
  <c r="B5712" i="1"/>
  <c r="B8363" i="1"/>
  <c r="B2292" i="1"/>
  <c r="B8052" i="1"/>
  <c r="B11967" i="1"/>
  <c r="B6432" i="1"/>
  <c r="B8741" i="1"/>
  <c r="B15022" i="1"/>
  <c r="B15050" i="1"/>
  <c r="B8004" i="1"/>
  <c r="B11000" i="1"/>
  <c r="B10130" i="1"/>
  <c r="B373" i="1"/>
  <c r="B13595" i="1"/>
  <c r="B2405" i="1"/>
  <c r="B14314" i="1"/>
  <c r="B2860" i="1"/>
  <c r="B2670" i="1"/>
  <c r="B2053" i="1"/>
  <c r="B2973" i="1"/>
  <c r="B3318" i="1"/>
  <c r="B11298" i="1"/>
  <c r="B1717" i="1"/>
  <c r="B9441" i="1"/>
  <c r="B12223" i="1"/>
  <c r="B3090" i="1"/>
  <c r="B12101" i="1"/>
  <c r="B8973" i="1"/>
  <c r="B7086" i="1"/>
  <c r="B6191" i="1"/>
  <c r="B10934" i="1"/>
  <c r="B11465" i="1"/>
  <c r="B14292" i="1"/>
  <c r="B14384" i="1"/>
  <c r="B3622" i="1"/>
  <c r="B13629" i="1"/>
  <c r="B15035" i="1"/>
  <c r="B10184" i="1"/>
  <c r="B2731" i="1"/>
  <c r="B7113" i="1"/>
  <c r="B3577" i="1"/>
  <c r="B5899" i="1"/>
  <c r="B9469" i="1"/>
  <c r="B14494" i="1"/>
  <c r="B14486" i="1"/>
  <c r="B13808" i="1"/>
  <c r="B9090" i="1"/>
  <c r="B8331" i="1"/>
  <c r="B498" i="1"/>
  <c r="B12954" i="1"/>
  <c r="B6978" i="1"/>
  <c r="B8848" i="1"/>
  <c r="B1593" i="1"/>
  <c r="B3175" i="1"/>
  <c r="B1976" i="1"/>
  <c r="B8434" i="1"/>
  <c r="B3558" i="1"/>
  <c r="B15147" i="1"/>
  <c r="B1590" i="1"/>
  <c r="B6761" i="1"/>
  <c r="B9806" i="1"/>
  <c r="B6102" i="1"/>
  <c r="B5916" i="1"/>
  <c r="B4511" i="1"/>
  <c r="B9617" i="1"/>
  <c r="B378" i="1"/>
  <c r="B3578" i="1"/>
  <c r="B8238" i="1"/>
  <c r="B432" i="1"/>
  <c r="B3538" i="1"/>
  <c r="B10651" i="1"/>
  <c r="B10597" i="1"/>
  <c r="B3842" i="1"/>
  <c r="B5613" i="1"/>
  <c r="B3677" i="1"/>
  <c r="B14210" i="1"/>
  <c r="B5252" i="1"/>
  <c r="B2779" i="1"/>
  <c r="B7656" i="1"/>
  <c r="B7317" i="1"/>
  <c r="B7918" i="1"/>
  <c r="B7225" i="1"/>
  <c r="B5984" i="1"/>
  <c r="B7133" i="1"/>
  <c r="B12245" i="1"/>
  <c r="B2527" i="1"/>
  <c r="B2427" i="1"/>
  <c r="B3338" i="1"/>
  <c r="B3119" i="1"/>
  <c r="B3543" i="1"/>
  <c r="B3640" i="1"/>
  <c r="B8694" i="1"/>
  <c r="B8339" i="1"/>
  <c r="B3624" i="1"/>
  <c r="B10840" i="1"/>
  <c r="B1616" i="1"/>
  <c r="B3603" i="1"/>
  <c r="B4565" i="1"/>
  <c r="B3598" i="1"/>
  <c r="B7310" i="1"/>
  <c r="B3639" i="1"/>
  <c r="B15055" i="1"/>
  <c r="B1718" i="1"/>
  <c r="B12296" i="1"/>
  <c r="B7606" i="1"/>
  <c r="B6322" i="1"/>
  <c r="B9649" i="1"/>
  <c r="B14089" i="1"/>
  <c r="B5525" i="1"/>
  <c r="B13720" i="1"/>
  <c r="B13813" i="1"/>
  <c r="B8154" i="1"/>
  <c r="B2069" i="1"/>
  <c r="B13391" i="1"/>
  <c r="B12143" i="1"/>
  <c r="B4783" i="1"/>
  <c r="B8255" i="1"/>
  <c r="B8527" i="1"/>
  <c r="B9759" i="1"/>
  <c r="B9827" i="1"/>
  <c r="B3618" i="1"/>
  <c r="B9222" i="1"/>
  <c r="B13590" i="1"/>
  <c r="B2632" i="1"/>
  <c r="B3675" i="1"/>
  <c r="B7632" i="1"/>
  <c r="B8597" i="1"/>
  <c r="B3674" i="1"/>
  <c r="B9022" i="1"/>
  <c r="B10031" i="1"/>
  <c r="B8781" i="1"/>
  <c r="B8913" i="1"/>
  <c r="B7389" i="1"/>
  <c r="B8716" i="1"/>
  <c r="B12162" i="1"/>
  <c r="B8589" i="1"/>
  <c r="B8227" i="1"/>
  <c r="B9472" i="1"/>
  <c r="B9751" i="1"/>
  <c r="B13567" i="1"/>
  <c r="B9545" i="1"/>
  <c r="B3429" i="1"/>
  <c r="B13211" i="1"/>
  <c r="B1394" i="1"/>
  <c r="B13337" i="1"/>
  <c r="B13101" i="1"/>
  <c r="B13313" i="1"/>
  <c r="B8993" i="1"/>
  <c r="B13163" i="1"/>
  <c r="B2704" i="1"/>
  <c r="B7326" i="1"/>
  <c r="B4745" i="1"/>
  <c r="B1131" i="1"/>
  <c r="B15126" i="1"/>
  <c r="B4778" i="1"/>
  <c r="B10446" i="1"/>
  <c r="B8455" i="1"/>
  <c r="B13760" i="1"/>
  <c r="B6936" i="1"/>
  <c r="B7946" i="1"/>
  <c r="B13176" i="1"/>
  <c r="B11340" i="1"/>
  <c r="B2531" i="1"/>
  <c r="B12678" i="1"/>
  <c r="B6011" i="1"/>
  <c r="B3011" i="1"/>
  <c r="B13845" i="1"/>
  <c r="B4241" i="1"/>
  <c r="B9633" i="1"/>
  <c r="B6329" i="1"/>
  <c r="B10149" i="1"/>
  <c r="B7459" i="1"/>
  <c r="B2560" i="1"/>
  <c r="B1515" i="1"/>
  <c r="B486" i="1"/>
  <c r="B6067" i="1"/>
  <c r="B9337" i="1"/>
  <c r="B7386" i="1"/>
  <c r="B13519" i="1"/>
  <c r="B8588" i="1"/>
  <c r="B4844" i="1"/>
  <c r="B9214" i="1"/>
  <c r="B9543" i="1"/>
  <c r="B9044" i="1"/>
  <c r="B376" i="1"/>
  <c r="B4049" i="1"/>
  <c r="B9894" i="1"/>
  <c r="B1657" i="1"/>
  <c r="B12505" i="1"/>
  <c r="B1425" i="1"/>
  <c r="B13043" i="1"/>
  <c r="B2653" i="1"/>
  <c r="B10801" i="1"/>
  <c r="B10278" i="1"/>
  <c r="B14296" i="1"/>
  <c r="B7340" i="1"/>
  <c r="B14390" i="1"/>
  <c r="B11245" i="1"/>
  <c r="B14720" i="1"/>
  <c r="B7115" i="1"/>
  <c r="B9320" i="1"/>
  <c r="B14280" i="1"/>
  <c r="B13347" i="1"/>
  <c r="B15033" i="1"/>
  <c r="B2875" i="1"/>
  <c r="B3096" i="1"/>
  <c r="B6853" i="1"/>
  <c r="B1638" i="1"/>
  <c r="B1439" i="1"/>
  <c r="B14165" i="1"/>
  <c r="B352" i="1"/>
  <c r="B11012" i="1"/>
  <c r="B7319" i="1"/>
  <c r="B44" i="1"/>
  <c r="B1733" i="1"/>
  <c r="B4703" i="1"/>
  <c r="B7502" i="1"/>
  <c r="B7324" i="1"/>
  <c r="B9929" i="1"/>
  <c r="B9991" i="1"/>
  <c r="B8026" i="1"/>
  <c r="B2682" i="1"/>
  <c r="B4642" i="1"/>
  <c r="B14160" i="1"/>
  <c r="B7407" i="1"/>
  <c r="B7521" i="1"/>
  <c r="B3554" i="1"/>
  <c r="B7872" i="1"/>
  <c r="B4617" i="1"/>
  <c r="B7797" i="1"/>
  <c r="B4998" i="1"/>
  <c r="B7499" i="1"/>
  <c r="B3550" i="1"/>
  <c r="B3549" i="1"/>
  <c r="B7156" i="1"/>
  <c r="B14305" i="1"/>
  <c r="B1525" i="1"/>
  <c r="B10797" i="1"/>
  <c r="B12460" i="1"/>
  <c r="B14191" i="1"/>
  <c r="B10179" i="1"/>
  <c r="B9285" i="1"/>
  <c r="B15031" i="1"/>
  <c r="B8207" i="1"/>
  <c r="B11449" i="1"/>
  <c r="B7677" i="1"/>
  <c r="B14115" i="1"/>
  <c r="B12635" i="1"/>
  <c r="B4390" i="1"/>
  <c r="B11318" i="1"/>
  <c r="B2684" i="1"/>
  <c r="B7991" i="1"/>
  <c r="B9900" i="1"/>
  <c r="B6797" i="1"/>
  <c r="B7933" i="1"/>
  <c r="B8277" i="1"/>
  <c r="B8823" i="1"/>
  <c r="B14063" i="1"/>
  <c r="B2862" i="1"/>
  <c r="B14977" i="1"/>
  <c r="B10605" i="1"/>
  <c r="B7132" i="1"/>
  <c r="B7064" i="1"/>
  <c r="B4584" i="1"/>
  <c r="B9384" i="1"/>
  <c r="B1426" i="1"/>
  <c r="B15109" i="1"/>
  <c r="B5159" i="1"/>
  <c r="B3117" i="1"/>
  <c r="B12187" i="1"/>
  <c r="B2211" i="1"/>
  <c r="B9087" i="1"/>
  <c r="B8739" i="1"/>
  <c r="B3432" i="1"/>
  <c r="B6122" i="1"/>
  <c r="B6730" i="1"/>
  <c r="B5946" i="1"/>
  <c r="B105" i="1"/>
  <c r="B8719" i="1"/>
  <c r="B2047" i="1"/>
  <c r="B4795" i="1"/>
  <c r="B8575" i="1"/>
  <c r="B3934" i="1"/>
  <c r="B3989" i="1"/>
  <c r="B9905" i="1"/>
  <c r="B4088" i="1"/>
  <c r="B12106" i="1"/>
  <c r="B15045" i="1"/>
  <c r="B2041" i="1"/>
  <c r="B4287" i="1"/>
  <c r="B8014" i="1"/>
  <c r="B14333" i="1"/>
  <c r="B4887" i="1"/>
  <c r="B1637" i="1"/>
  <c r="B9177" i="1"/>
  <c r="B14950" i="1"/>
  <c r="B7964" i="1"/>
  <c r="B4613" i="1"/>
  <c r="B3428" i="1"/>
  <c r="B5092" i="1"/>
  <c r="B7248" i="1"/>
  <c r="B14458" i="1"/>
  <c r="B7097" i="1"/>
  <c r="B3439" i="1"/>
  <c r="B9781" i="1"/>
  <c r="B10218" i="1"/>
  <c r="B9993" i="1"/>
  <c r="B2038" i="1"/>
  <c r="B10208" i="1"/>
  <c r="B6169" i="1"/>
  <c r="B6427" i="1"/>
  <c r="B6980" i="1"/>
  <c r="B9171" i="1"/>
  <c r="B6376" i="1"/>
  <c r="B7333" i="1"/>
  <c r="B9620" i="1"/>
  <c r="B4781" i="1"/>
  <c r="B7073" i="1"/>
  <c r="B6083" i="1"/>
  <c r="B4953" i="1"/>
  <c r="B8735" i="1"/>
  <c r="B14088" i="1"/>
  <c r="B1358" i="1"/>
  <c r="B12288" i="1"/>
  <c r="B5898" i="1"/>
  <c r="B7890" i="1"/>
  <c r="B8543" i="1"/>
  <c r="B4710" i="1"/>
  <c r="B13375" i="1"/>
  <c r="B9878" i="1"/>
  <c r="B6055" i="1"/>
  <c r="B12113" i="1"/>
  <c r="B4933" i="1"/>
  <c r="B14211" i="1"/>
  <c r="B695" i="1"/>
  <c r="B572" i="1"/>
  <c r="B5988" i="1"/>
  <c r="B14366" i="1"/>
  <c r="B14921" i="1"/>
  <c r="B2044" i="1"/>
  <c r="B1082" i="1"/>
  <c r="B3670" i="1"/>
  <c r="B5497" i="1"/>
  <c r="B7154" i="1"/>
  <c r="B13993" i="1"/>
  <c r="B11964" i="1"/>
  <c r="B8220" i="1"/>
  <c r="B13472" i="1"/>
  <c r="B8824" i="1"/>
  <c r="B12629" i="1"/>
  <c r="B90" i="1"/>
  <c r="B8643" i="1"/>
  <c r="B814" i="1"/>
  <c r="B13448" i="1"/>
  <c r="B2852" i="1"/>
  <c r="B7639" i="1"/>
  <c r="B13151" i="1"/>
  <c r="B8214" i="1"/>
  <c r="B13925" i="1"/>
  <c r="B7066" i="1"/>
  <c r="B13738" i="1"/>
  <c r="B1436" i="1"/>
  <c r="B2556" i="1"/>
  <c r="B8188" i="1"/>
  <c r="B10902" i="1"/>
  <c r="B9190" i="1"/>
  <c r="B14511" i="1"/>
  <c r="B12574" i="1"/>
  <c r="B14418" i="1"/>
  <c r="B14200" i="1"/>
  <c r="B13327" i="1"/>
  <c r="B14774" i="1"/>
  <c r="B2693" i="1"/>
  <c r="B2680" i="1"/>
  <c r="B5813" i="1"/>
  <c r="B13381" i="1"/>
  <c r="B8138" i="1"/>
  <c r="B8707" i="1"/>
  <c r="B2708" i="1"/>
  <c r="B8054" i="1"/>
  <c r="B5880" i="1"/>
  <c r="B8520" i="1"/>
  <c r="B13474" i="1"/>
  <c r="B5906" i="1"/>
  <c r="B14127" i="1"/>
  <c r="B6967" i="1"/>
  <c r="B6879" i="1"/>
  <c r="B6197" i="1"/>
  <c r="B8199" i="1"/>
  <c r="B6736" i="1"/>
  <c r="B3308" i="1"/>
  <c r="B14426" i="1"/>
  <c r="B14342" i="1"/>
  <c r="B371" i="1"/>
  <c r="B7025" i="1"/>
  <c r="B14378" i="1"/>
  <c r="B13433" i="1"/>
  <c r="B2808" i="1"/>
  <c r="B8424" i="1"/>
  <c r="B9611" i="1"/>
  <c r="B5422" i="1"/>
  <c r="B659" i="1"/>
  <c r="B13810" i="1"/>
  <c r="B2608" i="1"/>
  <c r="B1418" i="1"/>
  <c r="B11477" i="1"/>
  <c r="B10749" i="1"/>
  <c r="B2613" i="1"/>
  <c r="B2215" i="1"/>
  <c r="B2461" i="1"/>
  <c r="B4057" i="1"/>
  <c r="B7042" i="1"/>
  <c r="B4376" i="1"/>
  <c r="B9181" i="1"/>
  <c r="B1438" i="1"/>
  <c r="B8705" i="1"/>
  <c r="B6723" i="1"/>
  <c r="B1378" i="1"/>
  <c r="B4934" i="1"/>
  <c r="B10704" i="1"/>
  <c r="B3330" i="1"/>
  <c r="B1654" i="1"/>
  <c r="B6034" i="1"/>
  <c r="B1929" i="1"/>
  <c r="B5110" i="1"/>
  <c r="B3782" i="1"/>
  <c r="B87" i="1"/>
  <c r="B9316" i="1"/>
  <c r="B13029" i="1"/>
  <c r="B8001" i="1"/>
  <c r="B2157" i="1"/>
  <c r="B8841" i="1"/>
  <c r="B7023" i="1"/>
  <c r="B1374" i="1"/>
  <c r="B8287" i="1"/>
  <c r="B2480" i="1"/>
  <c r="B13513" i="1"/>
  <c r="B10200" i="1"/>
  <c r="B1594" i="1"/>
  <c r="B1680" i="1"/>
  <c r="B13088" i="1"/>
  <c r="B6990" i="1"/>
  <c r="B4067" i="1"/>
  <c r="B3688" i="1"/>
  <c r="B3356" i="1"/>
  <c r="B13116" i="1"/>
  <c r="B13400" i="1"/>
  <c r="B6581" i="1"/>
  <c r="B7913" i="1"/>
  <c r="B8891" i="1"/>
  <c r="B14383" i="1"/>
  <c r="B6500" i="1"/>
  <c r="B7851" i="1"/>
  <c r="B2577" i="1"/>
  <c r="B10468" i="1"/>
  <c r="B9877" i="1"/>
  <c r="B1903" i="1"/>
  <c r="B7053" i="1"/>
  <c r="B14989" i="1"/>
  <c r="B3403" i="1"/>
  <c r="B12219" i="1"/>
  <c r="B8539" i="1"/>
  <c r="B9931" i="1"/>
  <c r="B10798" i="1"/>
  <c r="B642" i="1"/>
  <c r="B13876" i="1"/>
  <c r="B13219" i="1"/>
  <c r="B121" i="1"/>
  <c r="B3314" i="1"/>
  <c r="B7009" i="1"/>
  <c r="B9597" i="1"/>
  <c r="B6047" i="1"/>
  <c r="B7058" i="1"/>
  <c r="B4871" i="1"/>
  <c r="B9211" i="1"/>
  <c r="B8334" i="1"/>
  <c r="B8801" i="1"/>
  <c r="B13132" i="1"/>
  <c r="B7069" i="1"/>
  <c r="B14051" i="1"/>
  <c r="B4838" i="1"/>
  <c r="B7007" i="1"/>
  <c r="B14361" i="1"/>
  <c r="B13794" i="1"/>
  <c r="B13070" i="1"/>
  <c r="B725" i="1"/>
  <c r="B10578" i="1"/>
  <c r="B4560" i="1"/>
  <c r="B7688" i="1"/>
  <c r="B10808" i="1"/>
  <c r="B4448" i="1"/>
  <c r="B11238" i="1"/>
  <c r="B10465" i="1"/>
  <c r="B12189" i="1"/>
  <c r="B9762" i="1"/>
  <c r="B9500" i="1"/>
  <c r="B2916" i="1"/>
  <c r="B11411" i="1"/>
  <c r="B2775" i="1"/>
  <c r="B6773" i="1"/>
  <c r="B14391" i="1"/>
  <c r="B10777" i="1"/>
  <c r="B5244" i="1"/>
  <c r="B13931" i="1"/>
  <c r="B6372" i="1"/>
  <c r="B9965" i="1"/>
  <c r="B5966" i="1"/>
  <c r="B7929" i="1"/>
  <c r="B14958" i="1"/>
  <c r="B6065" i="1"/>
  <c r="B6446" i="1"/>
  <c r="B2755" i="1"/>
  <c r="B10192" i="1"/>
  <c r="B10424" i="1"/>
  <c r="B9719" i="1"/>
  <c r="B14516" i="1"/>
  <c r="B1370" i="1"/>
  <c r="B7301" i="1"/>
  <c r="B9233" i="1"/>
  <c r="B7052" i="1"/>
  <c r="B435" i="1"/>
  <c r="B9986" i="1"/>
  <c r="B5994" i="1"/>
  <c r="B9698" i="1"/>
  <c r="B14374" i="1"/>
  <c r="B4480" i="1"/>
  <c r="B6296" i="1"/>
  <c r="B961" i="1"/>
  <c r="B8497" i="1"/>
  <c r="B6854" i="1"/>
  <c r="B9492" i="1"/>
  <c r="B9922" i="1"/>
  <c r="B6745" i="1"/>
  <c r="B4005" i="1"/>
  <c r="B8930" i="1"/>
  <c r="B2257" i="1"/>
  <c r="B4177" i="1"/>
  <c r="B3627" i="1"/>
  <c r="B3902" i="1"/>
  <c r="B3083" i="1"/>
  <c r="B4590" i="1"/>
  <c r="B2841" i="1"/>
  <c r="B4252" i="1"/>
  <c r="B2529" i="1"/>
  <c r="B13388" i="1"/>
  <c r="B13695" i="1"/>
  <c r="B13291" i="1"/>
  <c r="B14239" i="1"/>
  <c r="B3064" i="1"/>
  <c r="B3007" i="1"/>
  <c r="B7328" i="1"/>
  <c r="B2454" i="1"/>
  <c r="B4992" i="1"/>
  <c r="B1105" i="1"/>
  <c r="B14478" i="1"/>
  <c r="B1881" i="1"/>
  <c r="B8706" i="1"/>
  <c r="B12234" i="1"/>
  <c r="B13170" i="1"/>
  <c r="B13267" i="1"/>
  <c r="B10989" i="1"/>
  <c r="B2734" i="1"/>
  <c r="B5990" i="1"/>
  <c r="B7463" i="1"/>
  <c r="B4619" i="1"/>
  <c r="B8996" i="1"/>
  <c r="B4583" i="1"/>
  <c r="B7751" i="1"/>
  <c r="B3926" i="1"/>
  <c r="B13666" i="1"/>
  <c r="B10102" i="1"/>
  <c r="B13164" i="1"/>
  <c r="B9538" i="1"/>
  <c r="B8429" i="1"/>
  <c r="B5343" i="1"/>
  <c r="B6708" i="1"/>
  <c r="B8685" i="1"/>
  <c r="B7034" i="1"/>
  <c r="B3249" i="1"/>
  <c r="B6704" i="1"/>
  <c r="B8198" i="1"/>
  <c r="B8252" i="1"/>
  <c r="B9548" i="1"/>
  <c r="B9231" i="1"/>
  <c r="B10362" i="1"/>
  <c r="B1757" i="1"/>
  <c r="B3845" i="1"/>
  <c r="B12767" i="1"/>
  <c r="B13532" i="1"/>
  <c r="B8569" i="1"/>
  <c r="B10553" i="1"/>
  <c r="B9311" i="1"/>
  <c r="B2835" i="1"/>
  <c r="B10073" i="1"/>
  <c r="B4435" i="1"/>
  <c r="B2821" i="1"/>
  <c r="B4855" i="1"/>
  <c r="B10289" i="1"/>
  <c r="B6858" i="1"/>
  <c r="B3304" i="1"/>
  <c r="B13224" i="1"/>
  <c r="B5201" i="1"/>
  <c r="B4248" i="1"/>
  <c r="B2968" i="1"/>
  <c r="B14328" i="1"/>
  <c r="B3037" i="1"/>
  <c r="B2963" i="1"/>
  <c r="B1664" i="1"/>
  <c r="B11315" i="1"/>
  <c r="B5030" i="1"/>
  <c r="B10106" i="1"/>
  <c r="B2975" i="1"/>
  <c r="B14457" i="1"/>
  <c r="B4173" i="1"/>
  <c r="B3307" i="1"/>
  <c r="B1027" i="1"/>
  <c r="B5127" i="1"/>
  <c r="B13506" i="1"/>
  <c r="B4043" i="1"/>
  <c r="B11203" i="1"/>
  <c r="B8310" i="1"/>
  <c r="B7127" i="1"/>
  <c r="B3494" i="1"/>
  <c r="B13694" i="1"/>
  <c r="B13095" i="1"/>
  <c r="B11454" i="1"/>
  <c r="B14267" i="1"/>
  <c r="B3792" i="1"/>
  <c r="B2769" i="1"/>
  <c r="B13529" i="1"/>
  <c r="B14356" i="1"/>
  <c r="B4391" i="1"/>
  <c r="B10564" i="1"/>
  <c r="B14039" i="1"/>
  <c r="B7935" i="1"/>
  <c r="B7076" i="1"/>
  <c r="B14332" i="1"/>
  <c r="B13300" i="1"/>
  <c r="B13915" i="1"/>
  <c r="B8446" i="1"/>
  <c r="B14031" i="1"/>
  <c r="B9413" i="1"/>
  <c r="B9927" i="1"/>
  <c r="B6136" i="1"/>
  <c r="B13215" i="1"/>
  <c r="B1089" i="1"/>
  <c r="B13415" i="1"/>
  <c r="B3990" i="1"/>
  <c r="B1442" i="1"/>
  <c r="B13569" i="1"/>
  <c r="B15161" i="1"/>
  <c r="B10886" i="1"/>
  <c r="B7024" i="1"/>
  <c r="B13466" i="1"/>
  <c r="B13106" i="1"/>
  <c r="B5937" i="1"/>
  <c r="B13488" i="1"/>
  <c r="B14371" i="1"/>
  <c r="B1588" i="1"/>
  <c r="B12172" i="1"/>
  <c r="B2108" i="1"/>
  <c r="B6966" i="1"/>
  <c r="B8710" i="1"/>
  <c r="B13961" i="1"/>
  <c r="B1777" i="1"/>
  <c r="B13310" i="1"/>
  <c r="B11274" i="1"/>
  <c r="B1455" i="1"/>
  <c r="B6537" i="1"/>
  <c r="B8599" i="1"/>
  <c r="B692" i="1"/>
  <c r="B9999" i="1"/>
  <c r="B14275" i="1"/>
  <c r="B13287" i="1"/>
  <c r="B9736" i="1"/>
  <c r="B8740" i="1"/>
  <c r="B14491" i="1"/>
  <c r="B8786" i="1"/>
  <c r="B13439" i="1"/>
  <c r="B2070" i="1"/>
  <c r="B14069" i="1"/>
  <c r="B14221" i="1"/>
  <c r="B13416" i="1"/>
  <c r="B6657" i="1"/>
  <c r="B5947" i="1"/>
  <c r="B9590" i="1"/>
  <c r="B5943" i="1"/>
  <c r="B14178" i="1"/>
  <c r="B8303" i="1"/>
  <c r="B10625" i="1"/>
  <c r="B2068" i="1"/>
  <c r="B4506" i="1"/>
  <c r="B11269" i="1"/>
  <c r="B5242" i="1"/>
  <c r="B9205" i="1"/>
  <c r="B4019" i="1"/>
  <c r="B14012" i="1"/>
  <c r="B3434" i="1"/>
  <c r="B10238" i="1"/>
  <c r="B14105" i="1"/>
  <c r="B5907" i="1"/>
  <c r="B13180" i="1"/>
  <c r="B2423" i="1"/>
  <c r="B4378" i="1"/>
  <c r="B13442" i="1"/>
  <c r="B8673" i="1"/>
  <c r="B10844" i="1"/>
  <c r="B4960" i="1"/>
  <c r="B13408" i="1"/>
  <c r="B14144" i="1"/>
  <c r="B1676" i="1"/>
  <c r="B2261" i="1"/>
  <c r="B2622" i="1"/>
  <c r="B14124" i="1"/>
  <c r="B4186" i="1"/>
  <c r="B11117" i="1"/>
  <c r="B14163" i="1"/>
  <c r="B13171" i="1"/>
  <c r="B9440" i="1"/>
  <c r="B14257" i="1"/>
  <c r="B9962" i="1"/>
  <c r="B6049" i="1"/>
  <c r="B9511" i="1"/>
  <c r="B14080" i="1"/>
  <c r="B12611" i="1"/>
  <c r="B1581" i="1"/>
  <c r="B13210" i="1"/>
  <c r="B5160" i="1"/>
  <c r="B14889" i="1"/>
  <c r="B7886" i="1"/>
  <c r="B2820" i="1"/>
  <c r="B13788" i="1"/>
  <c r="B9074" i="1"/>
  <c r="B7004" i="1"/>
  <c r="B14705" i="1"/>
  <c r="B14266" i="1"/>
  <c r="B10423" i="1"/>
  <c r="B2486" i="1"/>
  <c r="B10380" i="1"/>
  <c r="B6339" i="1"/>
  <c r="B14261" i="1"/>
  <c r="B6744" i="1"/>
  <c r="B4029" i="1"/>
  <c r="B5924" i="1"/>
  <c r="B6295" i="1"/>
  <c r="B13345" i="1"/>
  <c r="B3914" i="1"/>
  <c r="B5185" i="1"/>
  <c r="B1526" i="1"/>
  <c r="B3970" i="1"/>
  <c r="B12603" i="1"/>
  <c r="B11459" i="1"/>
  <c r="B14030" i="1"/>
  <c r="B8733" i="1"/>
  <c r="B6035" i="1"/>
  <c r="B11927" i="1"/>
  <c r="B14262" i="1"/>
  <c r="B12868" i="1"/>
  <c r="B12826" i="1"/>
  <c r="B4505" i="1"/>
  <c r="B3214" i="1"/>
  <c r="B13475" i="1"/>
  <c r="B8180" i="1"/>
  <c r="B6716" i="1"/>
  <c r="B1906" i="1"/>
  <c r="B4085" i="1"/>
  <c r="B2673" i="1"/>
  <c r="B10888" i="1"/>
  <c r="B10462" i="1"/>
  <c r="B14480" i="1"/>
  <c r="B12193" i="1"/>
  <c r="B9262" i="1"/>
  <c r="B3118" i="1"/>
  <c r="B1606" i="1"/>
  <c r="B6032" i="1"/>
  <c r="B7126" i="1"/>
  <c r="B6421" i="1"/>
  <c r="B2634" i="1"/>
  <c r="B10470" i="1"/>
  <c r="B12256" i="1"/>
  <c r="B6637" i="1"/>
  <c r="B14126" i="1"/>
  <c r="B6048" i="1"/>
  <c r="B6830" i="1"/>
  <c r="B13841" i="1"/>
  <c r="B5275" i="1"/>
  <c r="B468" i="1"/>
  <c r="B13201" i="1"/>
  <c r="B11197" i="1"/>
  <c r="B13518" i="1"/>
  <c r="B7075" i="1"/>
  <c r="B2601" i="1"/>
  <c r="B7507" i="1"/>
  <c r="B1822" i="1"/>
  <c r="B2127" i="1"/>
  <c r="B8517" i="1"/>
  <c r="B6650" i="1"/>
  <c r="B601" i="1"/>
  <c r="B14010" i="1"/>
  <c r="B7451" i="1"/>
  <c r="B2983" i="1"/>
  <c r="B13421" i="1"/>
  <c r="B4082" i="1"/>
  <c r="B4433" i="1"/>
  <c r="B13690" i="1"/>
  <c r="B3778" i="1"/>
  <c r="B1650" i="1"/>
  <c r="B2091" i="1"/>
  <c r="B15054" i="1"/>
  <c r="B2526" i="1"/>
  <c r="B1572" i="1"/>
  <c r="B7891" i="1"/>
  <c r="B4209" i="1"/>
  <c r="B3678" i="1"/>
  <c r="B12053" i="1"/>
  <c r="B14252" i="1"/>
  <c r="B2256" i="1"/>
  <c r="B13023" i="1"/>
  <c r="B12148" i="1"/>
  <c r="B14228" i="1"/>
  <c r="B10332" i="1"/>
  <c r="B15107" i="1"/>
  <c r="B1314" i="1"/>
  <c r="B9535" i="1"/>
  <c r="B14000" i="1"/>
  <c r="B13545" i="1"/>
  <c r="B1004" i="1"/>
  <c r="B14771" i="1"/>
  <c r="B13155" i="1"/>
  <c r="B963" i="1"/>
  <c r="B8184" i="1"/>
  <c r="B3200" i="1"/>
  <c r="B10663" i="1"/>
  <c r="B8854" i="1"/>
  <c r="B6610" i="1"/>
  <c r="B631" i="1"/>
  <c r="B5098" i="1"/>
  <c r="B746" i="1"/>
  <c r="B6142" i="1"/>
  <c r="B7006" i="1"/>
  <c r="B112" i="1"/>
  <c r="B13404" i="1"/>
  <c r="B2765" i="1"/>
  <c r="B12889" i="1"/>
  <c r="B10680" i="1"/>
  <c r="B2676" i="1"/>
  <c r="B9223" i="1"/>
  <c r="B12089" i="1"/>
  <c r="B11514" i="1"/>
  <c r="B13030" i="1"/>
  <c r="B10874" i="1"/>
  <c r="B13161" i="1"/>
  <c r="B3420" i="1"/>
  <c r="B1524" i="1"/>
  <c r="B13217" i="1"/>
  <c r="B9841" i="1"/>
  <c r="B9207" i="1"/>
  <c r="B2939" i="1"/>
  <c r="B9995" i="1"/>
  <c r="B9855" i="1"/>
  <c r="B5724" i="1"/>
  <c r="B6827" i="1"/>
  <c r="B3650" i="1"/>
  <c r="B14170" i="1"/>
  <c r="B4107" i="1"/>
  <c r="B14021" i="1"/>
  <c r="B4240" i="1"/>
  <c r="B12097" i="1"/>
  <c r="B3741" i="1"/>
  <c r="B8378" i="1"/>
  <c r="B1773" i="1"/>
  <c r="B2059" i="1"/>
  <c r="B10732" i="1"/>
  <c r="B9595" i="1"/>
  <c r="B4106" i="1"/>
  <c r="B10829" i="1"/>
  <c r="B3935" i="1"/>
  <c r="B14056" i="1"/>
  <c r="B14036" i="1"/>
  <c r="B4724" i="1"/>
  <c r="B4063" i="1"/>
  <c r="B6698" i="1"/>
  <c r="B4630" i="1"/>
  <c r="B10754" i="1"/>
  <c r="B3254" i="1"/>
  <c r="B13324" i="1"/>
  <c r="B14714" i="1"/>
  <c r="B1790" i="1"/>
  <c r="B9447" i="1"/>
  <c r="B1056" i="1"/>
  <c r="B2299" i="1"/>
  <c r="B8385" i="1"/>
  <c r="B7636" i="1"/>
  <c r="B8804" i="1"/>
  <c r="B6749" i="1"/>
  <c r="B5005" i="1"/>
  <c r="B3727" i="1"/>
  <c r="B9683" i="1"/>
  <c r="B9997" i="1"/>
  <c r="B13406" i="1"/>
  <c r="B14804" i="1"/>
  <c r="B1620" i="1"/>
  <c r="B10596" i="1"/>
  <c r="B12184" i="1"/>
  <c r="B13936" i="1"/>
  <c r="B12033" i="1"/>
  <c r="B2444" i="1"/>
  <c r="B12063" i="1"/>
  <c r="B3654" i="1"/>
  <c r="B13865" i="1"/>
  <c r="B15026" i="1"/>
  <c r="B990" i="1"/>
  <c r="B4024" i="1"/>
  <c r="B933" i="1"/>
  <c r="B596" i="1"/>
  <c r="B13566" i="1"/>
  <c r="B1502" i="1"/>
  <c r="B3555" i="1"/>
  <c r="B11926" i="1"/>
  <c r="B1016" i="1"/>
  <c r="B10646" i="1"/>
  <c r="B6153" i="1"/>
  <c r="B13992" i="1"/>
  <c r="B892" i="1"/>
  <c r="B13996" i="1"/>
  <c r="B3841" i="1"/>
  <c r="B7644" i="1"/>
  <c r="B949" i="1"/>
  <c r="B11138" i="1"/>
  <c r="B3805" i="1"/>
  <c r="B13283" i="1"/>
  <c r="B2085" i="1"/>
  <c r="B3796" i="1"/>
  <c r="B5885" i="1"/>
  <c r="B14312" i="1"/>
  <c r="B13183" i="1"/>
  <c r="B14260" i="1"/>
  <c r="B5934" i="1"/>
  <c r="B2075" i="1"/>
  <c r="B13478" i="1"/>
  <c r="B3135" i="1"/>
  <c r="B14340" i="1"/>
  <c r="B14128" i="1"/>
  <c r="B14367" i="1"/>
  <c r="B13824" i="1"/>
  <c r="B13500" i="1"/>
  <c r="B12303" i="1"/>
  <c r="B13370" i="1"/>
  <c r="B14076" i="1"/>
  <c r="B14054" i="1"/>
  <c r="B6782" i="1"/>
  <c r="B12324" i="1"/>
  <c r="B4124" i="1"/>
  <c r="B10160" i="1"/>
  <c r="B6993" i="1"/>
  <c r="B9023" i="1"/>
  <c r="B14407" i="1"/>
  <c r="B11237" i="1"/>
  <c r="B13350" i="1"/>
  <c r="B7557" i="1"/>
  <c r="B10190" i="1"/>
  <c r="B3698" i="1"/>
  <c r="B11370" i="1"/>
  <c r="B12163" i="1"/>
  <c r="B7071" i="1"/>
  <c r="B12069" i="1"/>
  <c r="B13331" i="1"/>
  <c r="B10825" i="1"/>
  <c r="B8564" i="1"/>
  <c r="B12079" i="1"/>
  <c r="B7291" i="1"/>
  <c r="B8208" i="1"/>
  <c r="B13259" i="1"/>
  <c r="B2443" i="1"/>
  <c r="B1233" i="1"/>
  <c r="B3246" i="1"/>
  <c r="B4496" i="1"/>
  <c r="B10978" i="1"/>
  <c r="B8649" i="1"/>
  <c r="B8830" i="1"/>
  <c r="B7161" i="1"/>
  <c r="B13390" i="1"/>
  <c r="B10111" i="1"/>
  <c r="B3127" i="1"/>
  <c r="B7546" i="1"/>
  <c r="B9942" i="1"/>
  <c r="B9379" i="1"/>
  <c r="B13772" i="1"/>
  <c r="B7535" i="1"/>
  <c r="B9845" i="1"/>
  <c r="B13200" i="1"/>
  <c r="B7138" i="1"/>
  <c r="B10572" i="1"/>
  <c r="B6586" i="1"/>
  <c r="B4648" i="1"/>
  <c r="B2559" i="1"/>
  <c r="B4675" i="1"/>
  <c r="B4315" i="1"/>
  <c r="B13483" i="1"/>
  <c r="B9630" i="1"/>
  <c r="B12220" i="1"/>
  <c r="B10204" i="1"/>
  <c r="B7738" i="1"/>
  <c r="B15094" i="1"/>
  <c r="B13308" i="1"/>
  <c r="B6127" i="1"/>
  <c r="B3643" i="1"/>
  <c r="B14308" i="1"/>
  <c r="B2482" i="1"/>
  <c r="B6784" i="1"/>
  <c r="B4971" i="1"/>
  <c r="B1017" i="1"/>
  <c r="B4483" i="1"/>
  <c r="B13963" i="1"/>
  <c r="B12264" i="1"/>
  <c r="B3284" i="1"/>
  <c r="B10227" i="1"/>
  <c r="B6887" i="1"/>
  <c r="B912" i="1"/>
  <c r="B11542" i="1"/>
  <c r="B10975" i="1"/>
  <c r="B137" i="1"/>
  <c r="B13265" i="1"/>
  <c r="B475" i="1"/>
  <c r="B7768" i="1"/>
  <c r="B1139" i="1"/>
  <c r="B11234" i="1"/>
  <c r="B8610" i="1"/>
  <c r="B13214" i="1"/>
  <c r="B4894" i="1"/>
  <c r="B12232" i="1"/>
  <c r="B6764" i="1"/>
  <c r="B7257" i="1"/>
  <c r="B7274" i="1"/>
  <c r="B6037" i="1"/>
  <c r="B5590" i="1"/>
  <c r="B6481" i="1"/>
  <c r="B5958" i="1"/>
  <c r="B4333" i="1"/>
  <c r="B7554" i="1"/>
  <c r="B1513" i="1"/>
  <c r="B6799" i="1"/>
  <c r="B1983" i="1"/>
  <c r="B13412" i="1"/>
  <c r="B6174" i="1"/>
  <c r="B12074" i="1"/>
  <c r="B3807" i="1"/>
  <c r="B2831" i="1"/>
  <c r="B3300" i="1"/>
  <c r="B4386" i="1"/>
  <c r="B14352" i="1"/>
  <c r="B4763" i="1"/>
  <c r="B1743" i="1"/>
  <c r="B5991" i="1"/>
  <c r="B8190" i="1"/>
  <c r="B10490" i="1"/>
  <c r="B12483" i="1"/>
  <c r="B5892" i="1"/>
  <c r="B10701" i="1"/>
  <c r="B1135" i="1"/>
  <c r="B2073" i="1"/>
  <c r="B3579" i="1"/>
  <c r="B7778" i="1"/>
  <c r="B3189" i="1"/>
  <c r="B5219" i="1"/>
  <c r="B6066" i="1"/>
  <c r="B7120" i="1"/>
  <c r="B6286" i="1"/>
  <c r="B3859" i="1"/>
  <c r="B12726" i="1"/>
  <c r="B13386" i="1"/>
  <c r="B13580" i="1"/>
  <c r="B6091" i="1"/>
  <c r="B11986" i="1"/>
  <c r="B2124" i="1"/>
  <c r="B9716" i="1"/>
  <c r="B9306" i="1"/>
  <c r="B14032" i="1"/>
  <c r="B13942" i="1"/>
  <c r="B1797" i="1"/>
  <c r="B1039" i="1"/>
  <c r="B4045" i="1"/>
  <c r="B11286" i="1"/>
  <c r="B5063" i="1"/>
  <c r="B1020" i="1"/>
  <c r="B7976" i="1"/>
  <c r="B10030" i="1"/>
  <c r="B3988" i="1"/>
  <c r="B908" i="1"/>
  <c r="B11493" i="1"/>
  <c r="B5033" i="1"/>
  <c r="B13751" i="1"/>
  <c r="B12306" i="1"/>
  <c r="B1236" i="1"/>
  <c r="B3918" i="1"/>
  <c r="B9256" i="1"/>
  <c r="B15145" i="1"/>
  <c r="B916" i="1"/>
  <c r="B2145" i="1"/>
  <c r="B7149" i="1"/>
  <c r="B187" i="1"/>
  <c r="B4167" i="1"/>
  <c r="B13367" i="1"/>
  <c r="B168" i="1"/>
  <c r="B5023" i="1"/>
  <c r="B6226" i="1"/>
  <c r="B13353" i="1"/>
  <c r="B7800" i="1"/>
  <c r="B11196" i="1"/>
  <c r="B6212" i="1"/>
  <c r="B10951" i="1"/>
  <c r="B1895" i="1"/>
  <c r="B12027" i="1"/>
  <c r="B159" i="1"/>
  <c r="B14766" i="1"/>
  <c r="B10410" i="1"/>
  <c r="B10950" i="1"/>
  <c r="B13446" i="1"/>
  <c r="B13521" i="1"/>
  <c r="B1215" i="1"/>
  <c r="B3969" i="1"/>
  <c r="B9919" i="1"/>
  <c r="B8568" i="1"/>
  <c r="B7030" i="1"/>
  <c r="B4680" i="1"/>
  <c r="B13479" i="1"/>
  <c r="B473" i="1"/>
  <c r="B11091" i="1"/>
  <c r="B95" i="1"/>
  <c r="B14723" i="1"/>
  <c r="B8273" i="1"/>
  <c r="B2320" i="1"/>
  <c r="B8317" i="1"/>
  <c r="B910" i="1"/>
  <c r="B10710" i="1"/>
  <c r="B909" i="1"/>
  <c r="B698" i="1"/>
  <c r="B98" i="1"/>
  <c r="B13524" i="1"/>
  <c r="B13473" i="1"/>
  <c r="B13177" i="1"/>
  <c r="B14007" i="1"/>
  <c r="B14523" i="1"/>
  <c r="B513" i="1"/>
  <c r="B6756" i="1"/>
  <c r="B14916" i="1"/>
  <c r="B14026" i="1"/>
  <c r="B4825" i="1"/>
  <c r="B3141" i="1"/>
  <c r="B6559" i="1"/>
  <c r="B14231" i="1"/>
  <c r="B10293" i="1"/>
  <c r="B12165" i="1"/>
  <c r="B13502" i="1"/>
  <c r="B579" i="1"/>
  <c r="B7958" i="1"/>
  <c r="B9808" i="1"/>
  <c r="B8350" i="1"/>
  <c r="B13135" i="1"/>
  <c r="B979" i="1"/>
  <c r="B1671" i="1"/>
  <c r="B13549" i="1"/>
  <c r="B614" i="1"/>
  <c r="B13676" i="1"/>
  <c r="B7831" i="1"/>
  <c r="B7965" i="1"/>
  <c r="B8185" i="1"/>
  <c r="B12674" i="1"/>
  <c r="B4027" i="1"/>
  <c r="B2627" i="1"/>
  <c r="B2949" i="1"/>
  <c r="B3427" i="1"/>
  <c r="B2669" i="1"/>
  <c r="B13360" i="1"/>
  <c r="B13221" i="1"/>
  <c r="B11987" i="1"/>
  <c r="B13452" i="1"/>
  <c r="B110" i="1"/>
  <c r="B888" i="1"/>
  <c r="B12136" i="1"/>
  <c r="B4771" i="1"/>
  <c r="B8620" i="1"/>
  <c r="B10733" i="1"/>
  <c r="B7283" i="1"/>
  <c r="B3158" i="1"/>
  <c r="B9069" i="1"/>
  <c r="B2952" i="1"/>
  <c r="B2696" i="1"/>
  <c r="B2536" i="1"/>
  <c r="B511" i="1"/>
  <c r="B4997" i="1"/>
  <c r="B1868" i="1"/>
  <c r="B8192" i="1"/>
  <c r="B389" i="1"/>
  <c r="B133" i="1"/>
  <c r="B4733" i="1"/>
  <c r="B915" i="1"/>
  <c r="B132" i="1"/>
  <c r="B14199" i="1"/>
  <c r="B6800" i="1"/>
  <c r="B7665" i="1"/>
  <c r="B13974" i="1"/>
  <c r="B5915" i="1"/>
  <c r="B8529" i="1"/>
  <c r="B2281" i="1"/>
  <c r="B1787" i="1"/>
  <c r="B12252" i="1"/>
  <c r="B1667" i="1"/>
  <c r="B7102" i="1"/>
  <c r="B12761" i="1"/>
  <c r="B15122" i="1"/>
  <c r="B13063" i="1"/>
  <c r="B3469" i="1"/>
  <c r="B15003" i="1"/>
  <c r="B6790" i="1"/>
  <c r="B7697" i="1"/>
  <c r="B10120" i="1"/>
  <c r="B4888" i="1"/>
  <c r="B8757" i="1"/>
  <c r="B6511" i="1"/>
  <c r="B6313" i="1"/>
  <c r="B3418" i="1"/>
  <c r="B6664" i="1"/>
  <c r="B7370" i="1"/>
  <c r="B4457" i="1"/>
  <c r="B6642" i="1"/>
  <c r="B1889" i="1"/>
  <c r="B7676" i="1"/>
  <c r="B1722" i="1"/>
  <c r="B10966" i="1"/>
  <c r="B13677" i="1"/>
  <c r="B15081" i="1"/>
  <c r="B2034" i="1"/>
  <c r="B6213" i="1"/>
  <c r="B8062" i="1"/>
  <c r="B11007" i="1"/>
  <c r="B4948" i="1"/>
  <c r="B8157" i="1"/>
  <c r="B6646" i="1"/>
  <c r="B2089" i="1"/>
  <c r="B4220" i="1"/>
  <c r="B12632" i="1"/>
  <c r="B10739" i="1"/>
  <c r="B4546" i="1"/>
  <c r="B6622" i="1"/>
  <c r="B982" i="1"/>
  <c r="B8504" i="1"/>
  <c r="B15156" i="1"/>
  <c r="B1298" i="1"/>
  <c r="B11085" i="1"/>
  <c r="B11159" i="1"/>
  <c r="B14828" i="1"/>
  <c r="B12961" i="1"/>
  <c r="B3875" i="1"/>
  <c r="B10807" i="1"/>
  <c r="B2738" i="1"/>
  <c r="B172" i="1"/>
  <c r="B11423" i="1"/>
  <c r="B2255" i="1"/>
  <c r="B4608" i="1"/>
  <c r="B905" i="1"/>
  <c r="B3521" i="1"/>
  <c r="B6044" i="1"/>
  <c r="B8028" i="1"/>
  <c r="B13384" i="1"/>
  <c r="B234" i="1"/>
  <c r="B10584" i="1"/>
  <c r="B14277" i="1"/>
  <c r="B8435" i="1"/>
  <c r="B13533" i="1"/>
  <c r="B4921" i="1"/>
  <c r="B3991" i="1"/>
  <c r="B8750" i="1"/>
  <c r="B124" i="1"/>
  <c r="B9054" i="1"/>
  <c r="B14795" i="1"/>
  <c r="B1413" i="1"/>
  <c r="B12295" i="1"/>
  <c r="B11941" i="1"/>
  <c r="B6593" i="1"/>
  <c r="B3477" i="1"/>
  <c r="B5927" i="1"/>
  <c r="B84" i="1"/>
  <c r="B6018" i="1"/>
  <c r="B285" i="1"/>
  <c r="B10341" i="1"/>
  <c r="B5156" i="1"/>
  <c r="B1920" i="1"/>
  <c r="B8628" i="1"/>
  <c r="B5720" i="1"/>
  <c r="B3075" i="1"/>
  <c r="B13487" i="1"/>
  <c r="B5528" i="1"/>
  <c r="B4695" i="1"/>
  <c r="B131" i="1"/>
  <c r="B7868" i="1"/>
  <c r="B157" i="1"/>
  <c r="B969" i="1"/>
  <c r="B2923" i="1"/>
  <c r="B7111" i="1"/>
  <c r="B6259" i="1"/>
  <c r="B176" i="1"/>
  <c r="B14091" i="1"/>
  <c r="B4658" i="1"/>
  <c r="B13272" i="1"/>
  <c r="B2420" i="1"/>
  <c r="B13688" i="1"/>
  <c r="B13204" i="1"/>
  <c r="B10728" i="1"/>
  <c r="B15015" i="1"/>
  <c r="B14227" i="1"/>
  <c r="B9357" i="1"/>
  <c r="B8482" i="1"/>
  <c r="B8825" i="1"/>
  <c r="B7244" i="1"/>
  <c r="B7387" i="1"/>
  <c r="B8503" i="1"/>
  <c r="B12404" i="1"/>
  <c r="B13383" i="1"/>
  <c r="B1571" i="1"/>
  <c r="B10790" i="1"/>
  <c r="B13456" i="1"/>
  <c r="B13205" i="1"/>
  <c r="B5228" i="1"/>
  <c r="B1342" i="1"/>
  <c r="B13309" i="1"/>
  <c r="B1380" i="1"/>
  <c r="B1011" i="1"/>
  <c r="B6285" i="1"/>
  <c r="B12328" i="1"/>
  <c r="B13202" i="1"/>
  <c r="B12159" i="1"/>
  <c r="B2237" i="1"/>
  <c r="B902" i="1"/>
  <c r="B8727" i="1"/>
  <c r="B10708" i="1"/>
  <c r="B7413" i="1"/>
  <c r="B6408" i="1"/>
  <c r="B6156" i="1"/>
  <c r="B7931" i="1"/>
  <c r="B4263" i="1"/>
  <c r="B1584" i="1"/>
  <c r="B5202" i="1"/>
  <c r="B1809" i="1"/>
  <c r="B11297" i="1"/>
  <c r="B2147" i="1"/>
  <c r="B4865" i="1"/>
  <c r="B242" i="1"/>
  <c r="B13343" i="1"/>
  <c r="B1527" i="1"/>
  <c r="B12240" i="1"/>
  <c r="B10717" i="1"/>
  <c r="B12179" i="1"/>
  <c r="B12354" i="1"/>
  <c r="B6965" i="1"/>
  <c r="B117" i="1"/>
  <c r="B13133" i="1"/>
  <c r="B12047" i="1"/>
  <c r="B11726" i="1"/>
  <c r="B5013" i="1"/>
  <c r="B12581" i="1"/>
  <c r="B4922" i="1"/>
  <c r="B5959" i="1"/>
  <c r="B6179" i="1"/>
  <c r="B11329" i="1"/>
  <c r="B4238" i="1"/>
  <c r="B12283" i="1"/>
  <c r="B8043" i="1"/>
  <c r="B22" i="1"/>
  <c r="B6988" i="1"/>
  <c r="B851" i="1"/>
  <c r="B12459" i="1"/>
  <c r="B3977" i="1"/>
  <c r="B3862" i="1"/>
  <c r="B10449" i="1"/>
  <c r="B1218" i="1"/>
  <c r="B9170" i="1"/>
  <c r="B11476" i="1"/>
  <c r="B3582" i="1"/>
  <c r="B4915" i="1"/>
  <c r="B12171" i="1"/>
  <c r="B2339" i="1"/>
  <c r="B8376" i="1"/>
  <c r="B15029" i="1"/>
  <c r="B9709" i="1"/>
  <c r="B10981" i="1"/>
  <c r="B13122" i="1"/>
  <c r="B1010" i="1"/>
  <c r="B154" i="1"/>
  <c r="B5956" i="1"/>
  <c r="B3562" i="1"/>
  <c r="B13361" i="1"/>
  <c r="B3944" i="1"/>
  <c r="B10333" i="1"/>
  <c r="B13378" i="1"/>
  <c r="B2507" i="1"/>
  <c r="B12045" i="1"/>
  <c r="B9053" i="1"/>
  <c r="B942" i="1"/>
  <c r="B11162" i="1"/>
  <c r="B2721" i="1"/>
  <c r="B1939" i="1"/>
  <c r="B907" i="1"/>
  <c r="B14289" i="1"/>
  <c r="B12008" i="1"/>
  <c r="B13206" i="1"/>
  <c r="B11425" i="1"/>
  <c r="B190" i="1"/>
  <c r="B940" i="1"/>
  <c r="B13389" i="1"/>
  <c r="B10930" i="1"/>
  <c r="B2674" i="1"/>
  <c r="B10679" i="1"/>
  <c r="B13619" i="1"/>
  <c r="B537" i="1"/>
  <c r="B6380" i="1"/>
  <c r="B15136" i="1"/>
  <c r="B988" i="1"/>
  <c r="B3891" i="1"/>
  <c r="B12709" i="1"/>
  <c r="B2722" i="1"/>
  <c r="B6837" i="1"/>
  <c r="B13284" i="1"/>
  <c r="B3745" i="1"/>
  <c r="B12469" i="1"/>
  <c r="B1117" i="1"/>
  <c r="B1318" i="1"/>
  <c r="B2895" i="1"/>
  <c r="B12336" i="1"/>
  <c r="B11950" i="1"/>
  <c r="B10582" i="1"/>
  <c r="B12115" i="1"/>
  <c r="B488" i="1"/>
  <c r="B12096" i="1"/>
  <c r="B9994" i="1"/>
  <c r="B7694" i="1"/>
  <c r="B9433" i="1"/>
  <c r="B7480" i="1"/>
  <c r="B10640" i="1"/>
  <c r="B11114" i="1"/>
  <c r="B13368" i="1"/>
  <c r="B10008" i="1"/>
  <c r="B4650" i="1"/>
  <c r="B12227" i="1"/>
  <c r="B10603" i="1"/>
  <c r="B921" i="1"/>
  <c r="B4218" i="1"/>
  <c r="B13089" i="1"/>
  <c r="B13508" i="1"/>
  <c r="B13113" i="1"/>
  <c r="B6009" i="1"/>
  <c r="B14453" i="1"/>
  <c r="B6825" i="1"/>
  <c r="B12291" i="1"/>
  <c r="B13227" i="1"/>
  <c r="B13053" i="1"/>
  <c r="B7595" i="1"/>
  <c r="B4842" i="1"/>
  <c r="B8947" i="1"/>
  <c r="B13742" i="1"/>
  <c r="B6921" i="1"/>
  <c r="B6811" i="1"/>
  <c r="B1214" i="1"/>
  <c r="B75" i="1"/>
  <c r="B1563" i="1"/>
  <c r="B12060" i="1"/>
  <c r="B8593" i="1"/>
  <c r="B13046" i="1"/>
  <c r="B13496" i="1"/>
  <c r="B211" i="1"/>
  <c r="B178" i="1"/>
  <c r="B9936" i="1"/>
  <c r="B9138" i="1"/>
  <c r="B12238" i="1"/>
  <c r="B5020" i="1"/>
  <c r="B3809" i="1"/>
  <c r="B10655" i="1"/>
  <c r="B7082" i="1"/>
  <c r="B1282" i="1"/>
  <c r="B6267" i="1"/>
  <c r="B12929" i="1"/>
  <c r="B12077" i="1"/>
  <c r="B709" i="1"/>
  <c r="B2128" i="1"/>
  <c r="B92" i="1"/>
  <c r="B2220" i="1"/>
  <c r="B12129" i="1"/>
  <c r="B7445" i="1"/>
  <c r="B6143" i="1"/>
  <c r="B13484" i="1"/>
  <c r="B5114" i="1"/>
  <c r="B15052" i="1"/>
  <c r="B10947" i="1"/>
  <c r="B7860" i="1"/>
  <c r="B13515" i="1"/>
  <c r="B12913" i="1"/>
  <c r="B188" i="1"/>
  <c r="B11278" i="1"/>
  <c r="B151" i="1"/>
  <c r="B7398" i="1"/>
  <c r="B2155" i="1"/>
  <c r="B80" i="1"/>
  <c r="B11030" i="1"/>
  <c r="B14067" i="1"/>
  <c r="B7513" i="1"/>
  <c r="B14505" i="1"/>
  <c r="B6847" i="1"/>
  <c r="B207" i="1"/>
  <c r="B15000" i="1"/>
  <c r="B2206" i="1"/>
  <c r="B199" i="1"/>
  <c r="B3896" i="1"/>
  <c r="B13503" i="1"/>
  <c r="B12523" i="1"/>
  <c r="B6144" i="1"/>
  <c r="B7196" i="1"/>
  <c r="B10659" i="1"/>
  <c r="B3257" i="1"/>
  <c r="B5194" i="1"/>
  <c r="B3716" i="1"/>
  <c r="B1023" i="1"/>
  <c r="B6801" i="1"/>
  <c r="B5591" i="1"/>
  <c r="B184" i="1"/>
  <c r="B11218" i="1"/>
  <c r="B26" i="1"/>
  <c r="B13856" i="1"/>
  <c r="B1015" i="1"/>
  <c r="B3161" i="1"/>
  <c r="B195" i="1"/>
  <c r="B957" i="1"/>
  <c r="B1609" i="1"/>
  <c r="B721" i="1"/>
  <c r="B4711" i="1"/>
  <c r="B13126" i="1"/>
  <c r="B12987" i="1"/>
  <c r="B15104" i="1"/>
  <c r="B10742" i="1"/>
  <c r="B4893" i="1"/>
  <c r="B10511" i="1"/>
  <c r="B5291" i="1"/>
  <c r="B15079" i="1"/>
  <c r="B2479" i="1"/>
  <c r="B6399" i="1"/>
  <c r="B8133" i="1"/>
  <c r="B6691" i="1"/>
  <c r="B7300" i="1"/>
  <c r="B8416" i="1"/>
  <c r="B14732" i="1"/>
  <c r="B5830" i="1"/>
  <c r="B1662" i="1"/>
  <c r="B5935" i="1"/>
  <c r="B13686" i="1"/>
  <c r="B4980" i="1"/>
  <c r="B4262" i="1"/>
  <c r="B7650" i="1"/>
  <c r="B5961" i="1"/>
  <c r="B7335" i="1"/>
  <c r="B5847" i="1"/>
  <c r="B9439" i="1"/>
  <c r="B3220" i="1"/>
  <c r="B4558" i="1"/>
  <c r="B12302" i="1"/>
  <c r="B9250" i="1"/>
  <c r="B1742" i="1"/>
  <c r="B11470" i="1"/>
  <c r="B8236" i="1"/>
  <c r="B4639" i="1"/>
  <c r="B14230" i="1"/>
  <c r="B3981" i="1"/>
  <c r="B9891" i="1"/>
  <c r="B15148" i="1"/>
  <c r="B6029" i="1"/>
  <c r="B1437" i="1"/>
  <c r="B8265" i="1"/>
  <c r="B1621" i="1"/>
  <c r="B5297" i="1"/>
  <c r="B7421" i="1"/>
  <c r="B4591" i="1"/>
  <c r="B6274" i="1"/>
  <c r="B9857" i="1"/>
  <c r="B6184" i="1"/>
  <c r="B6198" i="1"/>
  <c r="B5141" i="1"/>
  <c r="B751" i="1"/>
  <c r="B4689" i="1"/>
  <c r="B966" i="1"/>
  <c r="B8604" i="1"/>
  <c r="B4806" i="1"/>
  <c r="B900" i="1"/>
  <c r="B10875" i="1"/>
  <c r="B12147" i="1"/>
  <c r="B14912" i="1"/>
  <c r="B88" i="1"/>
  <c r="B12916" i="1"/>
  <c r="B3573" i="1"/>
  <c r="B965" i="1"/>
  <c r="B13413" i="1"/>
  <c r="B13160" i="1"/>
  <c r="B3946" i="1"/>
  <c r="B1204" i="1"/>
  <c r="B12863" i="1"/>
  <c r="B14629" i="1"/>
  <c r="B3081" i="1"/>
  <c r="B10220" i="1"/>
  <c r="B6727" i="1"/>
  <c r="B4540" i="1"/>
  <c r="B3559" i="1"/>
  <c r="B3913" i="1"/>
  <c r="B906" i="1"/>
  <c r="B890" i="1"/>
  <c r="B5058" i="1"/>
  <c r="B11399" i="1"/>
  <c r="B8121" i="1"/>
  <c r="B3938" i="1"/>
  <c r="B12918" i="1"/>
  <c r="B13565" i="1"/>
  <c r="B3669" i="1"/>
  <c r="B4120" i="1"/>
  <c r="B568" i="1"/>
  <c r="B1655" i="1"/>
  <c r="B13356" i="1"/>
  <c r="B3732" i="1"/>
  <c r="B999" i="1"/>
  <c r="B5895" i="1"/>
  <c r="B12797" i="1"/>
  <c r="B9935" i="1"/>
  <c r="B691" i="1"/>
  <c r="B12722" i="1"/>
  <c r="B13809" i="1"/>
  <c r="B877" i="1"/>
  <c r="B2777" i="1"/>
  <c r="B1035" i="1"/>
  <c r="B13445" i="1"/>
  <c r="B150" i="1"/>
  <c r="B12845" i="1"/>
  <c r="B997" i="1"/>
  <c r="B6269" i="1"/>
  <c r="B10970" i="1"/>
  <c r="B3263" i="1"/>
  <c r="B13234" i="1"/>
  <c r="B13148" i="1"/>
  <c r="B8726" i="1"/>
  <c r="B843" i="1"/>
  <c r="B1633" i="1"/>
  <c r="B12293" i="1"/>
  <c r="B3814" i="1"/>
  <c r="B14291" i="1"/>
  <c r="B13073" i="1"/>
  <c r="B10585" i="1"/>
  <c r="B12487" i="1"/>
  <c r="B6562" i="1"/>
  <c r="B14504" i="1"/>
  <c r="B7062" i="1"/>
  <c r="B2360" i="1"/>
  <c r="B6072" i="1"/>
  <c r="B6202" i="1"/>
  <c r="B3973" i="1"/>
  <c r="B1519" i="1"/>
  <c r="B7505" i="1"/>
  <c r="B898" i="1"/>
  <c r="B12992" i="1"/>
  <c r="B14326" i="1"/>
  <c r="B12331" i="1"/>
  <c r="B11100" i="1"/>
  <c r="B995" i="1"/>
  <c r="B12518" i="1"/>
  <c r="B12914" i="1"/>
  <c r="B111" i="1"/>
  <c r="B552" i="1"/>
  <c r="B7254" i="1"/>
  <c r="B177" i="1"/>
  <c r="B1003" i="1"/>
  <c r="B11020" i="1"/>
  <c r="B413" i="1"/>
  <c r="B8313" i="1"/>
  <c r="B10507" i="1"/>
  <c r="B14017" i="1"/>
  <c r="B13127" i="1"/>
  <c r="B11081" i="1"/>
  <c r="B4857" i="1"/>
  <c r="B13222" i="1"/>
  <c r="B15014" i="1"/>
  <c r="B14043" i="1"/>
  <c r="B12249" i="1"/>
  <c r="B342" i="1"/>
  <c r="B10987" i="1"/>
  <c r="B947" i="1"/>
  <c r="B5075" i="1"/>
  <c r="B10135" i="1"/>
  <c r="B444" i="1"/>
  <c r="B1730" i="1"/>
  <c r="B13816" i="1"/>
  <c r="B9174" i="1"/>
  <c r="B10897" i="1"/>
  <c r="B11175" i="1"/>
  <c r="B8766" i="1"/>
  <c r="B951" i="1"/>
  <c r="B3719" i="1"/>
  <c r="B8856" i="1"/>
  <c r="B558" i="1"/>
  <c r="B13051" i="1"/>
  <c r="B14981" i="1"/>
  <c r="B7621" i="1"/>
  <c r="B14406" i="1"/>
  <c r="B6944" i="1"/>
  <c r="B3430" i="1"/>
  <c r="B10991" i="1"/>
  <c r="B11061" i="1"/>
  <c r="B6555" i="1"/>
  <c r="B10799" i="1"/>
  <c r="B13464" i="1"/>
  <c r="B3825" i="1"/>
  <c r="B11063" i="1"/>
  <c r="B1768" i="1"/>
  <c r="B4414" i="1"/>
  <c r="B1001" i="1"/>
  <c r="B12308" i="1"/>
  <c r="B4818" i="1"/>
  <c r="B6101" i="1"/>
  <c r="B919" i="1"/>
  <c r="B15133" i="1"/>
  <c r="B6081" i="1"/>
  <c r="B9528" i="1"/>
  <c r="B13460" i="1"/>
  <c r="B7637" i="1"/>
  <c r="B13373" i="1"/>
  <c r="B1326" i="1"/>
  <c r="B996" i="1"/>
  <c r="B13098" i="1"/>
  <c r="B9835" i="1"/>
  <c r="B13953" i="1"/>
  <c r="B12575" i="1"/>
  <c r="B6147" i="1"/>
  <c r="B2134" i="1"/>
  <c r="B6240" i="1"/>
  <c r="B6645" i="1"/>
  <c r="B3261" i="1"/>
  <c r="B14975" i="1"/>
  <c r="B2677" i="1"/>
  <c r="B5197" i="1"/>
  <c r="B4319" i="1"/>
  <c r="B46" i="1"/>
  <c r="B8239" i="1"/>
  <c r="B6632" i="1"/>
  <c r="B7510" i="1"/>
  <c r="B6268" i="1"/>
  <c r="B4987" i="1"/>
  <c r="B8994" i="1"/>
  <c r="B10433" i="1"/>
  <c r="B4271" i="1"/>
  <c r="B6652" i="1"/>
  <c r="B7303" i="1"/>
  <c r="B13957" i="1"/>
  <c r="B15167" i="1"/>
  <c r="B932" i="1"/>
  <c r="B12429" i="1"/>
  <c r="B12170" i="1"/>
  <c r="B13995" i="1"/>
  <c r="B3955" i="1"/>
  <c r="B193" i="1"/>
  <c r="B11144" i="1"/>
  <c r="B15077" i="1"/>
  <c r="B6616" i="1"/>
  <c r="B917" i="1"/>
  <c r="B7939" i="1"/>
  <c r="B6835" i="1"/>
  <c r="B2105" i="1"/>
  <c r="B11299" i="1"/>
  <c r="B10447" i="1"/>
  <c r="B4603" i="1"/>
  <c r="B927" i="1"/>
  <c r="B3144" i="1"/>
  <c r="B13339" i="1"/>
  <c r="B13114" i="1"/>
  <c r="B3811" i="1"/>
  <c r="B3774" i="1"/>
  <c r="B4407" i="1"/>
  <c r="B11435" i="1"/>
  <c r="B15093" i="1"/>
  <c r="B12224" i="1"/>
  <c r="B11141" i="1"/>
  <c r="B13557" i="1"/>
  <c r="B13086" i="1"/>
  <c r="B11177" i="1"/>
  <c r="B1012" i="1"/>
  <c r="B8800" i="1"/>
  <c r="B3547" i="1"/>
  <c r="B6774" i="1"/>
  <c r="B13318" i="1"/>
  <c r="B13279" i="1"/>
  <c r="B10612" i="1"/>
  <c r="B10337" i="1"/>
  <c r="B14963" i="1"/>
  <c r="B11971" i="1"/>
  <c r="B1510" i="1"/>
  <c r="B6433" i="1"/>
  <c r="B10002" i="1"/>
  <c r="B6382" i="1"/>
  <c r="B14093" i="1"/>
  <c r="B1992" i="1"/>
  <c r="B13169" i="1"/>
  <c r="B7614" i="1"/>
  <c r="B8344" i="1"/>
  <c r="B5042" i="1"/>
  <c r="B3298" i="1"/>
  <c r="B4033" i="1"/>
  <c r="B1507" i="1"/>
  <c r="B4728" i="1"/>
  <c r="B6404" i="1"/>
  <c r="B11452" i="1"/>
  <c r="B10809" i="1"/>
  <c r="B13293" i="1"/>
  <c r="B901" i="1"/>
  <c r="B13556" i="1"/>
  <c r="B99" i="1"/>
  <c r="B974" i="1"/>
  <c r="B10795" i="1"/>
  <c r="B5261" i="1"/>
  <c r="B4061" i="1"/>
  <c r="B12567" i="1"/>
  <c r="B7681" i="1"/>
  <c r="B7552" i="1"/>
  <c r="B14847" i="1"/>
  <c r="B6862" i="1"/>
  <c r="B12216" i="1"/>
  <c r="B2298" i="1"/>
  <c r="B6491" i="1"/>
  <c r="B12795" i="1"/>
  <c r="B4326" i="1"/>
  <c r="B11194" i="1"/>
  <c r="B9487" i="1"/>
  <c r="B12733" i="1"/>
  <c r="B4389" i="1"/>
  <c r="B1999" i="1"/>
  <c r="B13000" i="1"/>
  <c r="B2470" i="1"/>
  <c r="B2532" i="1"/>
  <c r="B13634" i="1"/>
  <c r="B2978" i="1"/>
  <c r="B13817" i="1"/>
  <c r="B7667" i="1"/>
  <c r="B8125" i="1"/>
  <c r="B7099" i="1"/>
  <c r="B4905" i="1"/>
  <c r="B9331" i="1"/>
  <c r="B6747" i="1"/>
  <c r="B2618" i="1"/>
  <c r="B782" i="1"/>
  <c r="B419" i="1"/>
  <c r="B7135" i="1"/>
  <c r="B10632" i="1"/>
  <c r="B10791" i="1"/>
  <c r="B13673" i="1"/>
  <c r="B10600" i="1"/>
  <c r="B7419" i="1"/>
  <c r="B10908" i="1"/>
  <c r="B2011" i="1"/>
  <c r="B3667" i="1"/>
  <c r="B4196" i="1"/>
  <c r="B3749" i="1"/>
  <c r="B8811" i="1"/>
  <c r="B3586" i="1"/>
  <c r="B10454" i="1"/>
  <c r="B7844" i="1"/>
  <c r="B4073" i="1"/>
  <c r="B9851" i="1"/>
  <c r="B6895" i="1"/>
  <c r="B12577" i="1"/>
  <c r="B3833" i="1"/>
  <c r="B7209" i="1"/>
  <c r="B4656" i="1"/>
  <c r="B13847" i="1"/>
  <c r="B10430" i="1"/>
  <c r="B2167" i="1"/>
  <c r="B2672" i="1"/>
  <c r="B12742" i="1"/>
  <c r="B9160" i="1"/>
  <c r="B2466" i="1"/>
  <c r="B7275" i="1"/>
  <c r="B10565" i="1"/>
  <c r="B329" i="1"/>
  <c r="B448" i="1"/>
  <c r="B417" i="1"/>
  <c r="B13449" i="1"/>
  <c r="B8530" i="1"/>
  <c r="B4859" i="1"/>
  <c r="B7917" i="1"/>
  <c r="B4941" i="1"/>
  <c r="B1781" i="1"/>
  <c r="B8688" i="1"/>
  <c r="B7344" i="1"/>
  <c r="B8916" i="1"/>
  <c r="B7560" i="1"/>
  <c r="B9034" i="1"/>
  <c r="B946" i="1"/>
  <c r="B5116" i="1"/>
  <c r="B9938" i="1"/>
  <c r="B2099" i="1"/>
  <c r="B5308" i="1"/>
  <c r="B13280" i="1"/>
  <c r="B1129" i="1"/>
  <c r="B13486" i="1"/>
  <c r="B2637" i="1"/>
  <c r="B106" i="1"/>
  <c r="B4516" i="1"/>
  <c r="B11306" i="1"/>
  <c r="B14956" i="1"/>
  <c r="B14920" i="1"/>
  <c r="B13550" i="1"/>
  <c r="B12046" i="1"/>
  <c r="B10911" i="1"/>
  <c r="B12065" i="1"/>
  <c r="B4616" i="1"/>
  <c r="B3342" i="1"/>
  <c r="B9554" i="1"/>
  <c r="B5869" i="1"/>
  <c r="B2663" i="1"/>
  <c r="B12971" i="1"/>
  <c r="B2655" i="1"/>
  <c r="B2413" i="1"/>
  <c r="B204" i="1"/>
  <c r="B1480" i="1"/>
  <c r="B11894" i="1"/>
  <c r="B123" i="1"/>
  <c r="B14465" i="1"/>
  <c r="B7536" i="1"/>
  <c r="B13482" i="1"/>
  <c r="B13712" i="1"/>
  <c r="B13194" i="1"/>
  <c r="B10232" i="1"/>
  <c r="B11945" i="1"/>
  <c r="B4632" i="1"/>
  <c r="B11936" i="1"/>
  <c r="B4481" i="1"/>
  <c r="B6139" i="1"/>
  <c r="B14837" i="1"/>
  <c r="B11402" i="1"/>
  <c r="B3267" i="1"/>
  <c r="B3837" i="1"/>
  <c r="B7423" i="1"/>
  <c r="B11364" i="1"/>
  <c r="B160" i="1"/>
  <c r="B1088" i="1"/>
  <c r="B13112" i="1"/>
  <c r="B4910" i="1"/>
  <c r="B2539" i="1"/>
  <c r="B13166" i="1"/>
  <c r="B13285" i="1"/>
  <c r="B69" i="1"/>
  <c r="B13052" i="1"/>
  <c r="B14773" i="1"/>
  <c r="B1022" i="1"/>
  <c r="B14498" i="1"/>
  <c r="B3086" i="1"/>
  <c r="B3410" i="1"/>
  <c r="B10635" i="1"/>
  <c r="B11952" i="1"/>
  <c r="B955" i="1"/>
  <c r="B162" i="1"/>
  <c r="B1464" i="1"/>
  <c r="B1845" i="1"/>
  <c r="B10671" i="1"/>
  <c r="B3886" i="1"/>
  <c r="B14967" i="1"/>
  <c r="B1957" i="1"/>
  <c r="B14564" i="1"/>
  <c r="B1024" i="1"/>
  <c r="B156" i="1"/>
  <c r="B171" i="1"/>
  <c r="B10818" i="1"/>
  <c r="B1009" i="1"/>
  <c r="B1950" i="1"/>
  <c r="B12003" i="1"/>
  <c r="B771" i="1"/>
  <c r="B1569" i="1"/>
  <c r="B958" i="1"/>
  <c r="B10598" i="1"/>
  <c r="B12659" i="1"/>
  <c r="B13270" i="1"/>
  <c r="B1576" i="1"/>
  <c r="B3876" i="1"/>
  <c r="B1066" i="1"/>
  <c r="B4808" i="1"/>
  <c r="B5950" i="1"/>
  <c r="B8284" i="1"/>
  <c r="B2066" i="1"/>
  <c r="B1641" i="1"/>
  <c r="B2092" i="1"/>
  <c r="B14872" i="1"/>
  <c r="B1296" i="1"/>
  <c r="B4180" i="1"/>
  <c r="B5101" i="1"/>
  <c r="B14189" i="1"/>
  <c r="B13084" i="1"/>
  <c r="B1062" i="1"/>
  <c r="B13334" i="1"/>
  <c r="B10879" i="1"/>
  <c r="B13399" i="1"/>
  <c r="B13103" i="1"/>
  <c r="B1959" i="1"/>
  <c r="B5993" i="1"/>
  <c r="B13296" i="1"/>
  <c r="B6836" i="1"/>
  <c r="B5979" i="1"/>
  <c r="B3960" i="1"/>
  <c r="B897" i="1"/>
  <c r="B3431" i="1"/>
  <c r="B586" i="1"/>
  <c r="B7870" i="1"/>
  <c r="B3653" i="1"/>
  <c r="B11955" i="1"/>
  <c r="B13871" i="1"/>
  <c r="B5305" i="1"/>
  <c r="B3832" i="1"/>
  <c r="B3626" i="1"/>
  <c r="B8476" i="1"/>
  <c r="B4827" i="1"/>
  <c r="B7773" i="1"/>
  <c r="B6005" i="1"/>
  <c r="B5270" i="1"/>
  <c r="B12009" i="1"/>
  <c r="B15102" i="1"/>
  <c r="B1432" i="1"/>
  <c r="B4171" i="1"/>
  <c r="B923" i="1"/>
  <c r="B4179" i="1"/>
  <c r="B4143" i="1"/>
  <c r="B2889" i="1"/>
  <c r="B655" i="1"/>
  <c r="B667" i="1"/>
  <c r="B3386" i="1"/>
  <c r="B4176" i="1"/>
  <c r="B775" i="1"/>
  <c r="B3964" i="1"/>
  <c r="B454" i="1"/>
  <c r="B13680" i="1"/>
  <c r="B12058" i="1"/>
  <c r="B3545" i="1"/>
  <c r="B992" i="1"/>
  <c r="B6740" i="1"/>
  <c r="B3223" i="1"/>
  <c r="B7236" i="1"/>
  <c r="B2733" i="1"/>
  <c r="B2876" i="1"/>
  <c r="B8665" i="1"/>
  <c r="B7612" i="1"/>
  <c r="B10059" i="1"/>
  <c r="B14358" i="1"/>
  <c r="B994" i="1"/>
  <c r="B13144" i="1"/>
  <c r="B4669" i="1"/>
  <c r="B6309" i="1"/>
  <c r="B6842" i="1"/>
  <c r="B1556" i="1"/>
  <c r="B3102" i="1"/>
  <c r="B2947" i="1"/>
  <c r="B2803" i="1"/>
  <c r="B9460" i="1"/>
  <c r="B9769" i="1"/>
  <c r="B14192" i="1"/>
  <c r="B8989" i="1"/>
  <c r="B15088" i="1"/>
  <c r="B14220" i="1"/>
  <c r="B7464" i="1"/>
  <c r="B15089" i="1"/>
  <c r="B9594" i="1"/>
  <c r="B14251" i="1"/>
  <c r="B14174" i="1"/>
  <c r="B5337" i="1"/>
  <c r="B4174" i="1"/>
  <c r="B4403" i="1"/>
  <c r="B6203" i="1"/>
  <c r="B1994" i="1"/>
  <c r="B433" i="1"/>
  <c r="B3346" i="1"/>
  <c r="B812" i="1"/>
  <c r="B4542" i="1"/>
  <c r="B1267" i="1"/>
  <c r="B449" i="1"/>
  <c r="B3379" i="1"/>
  <c r="B3426" i="1"/>
  <c r="B3376" i="1"/>
  <c r="B2232" i="1"/>
  <c r="B412" i="1"/>
  <c r="B828" i="1"/>
  <c r="B3349" i="1"/>
  <c r="B9752" i="1"/>
  <c r="B8470" i="1"/>
  <c r="B1988" i="1"/>
  <c r="B6587" i="1"/>
  <c r="B6580" i="1"/>
  <c r="B4970" i="1"/>
  <c r="B13218" i="1"/>
  <c r="B13244" i="1"/>
  <c r="B15132" i="1"/>
  <c r="B1040" i="1"/>
  <c r="B11005" i="1"/>
  <c r="B4776" i="1"/>
  <c r="B6003" i="1"/>
  <c r="B6512" i="1"/>
  <c r="B10391" i="1"/>
  <c r="B13998" i="1"/>
  <c r="B12275" i="1"/>
  <c r="B13853" i="1"/>
  <c r="B10657" i="1"/>
  <c r="B6116" i="1"/>
  <c r="B12177" i="1"/>
  <c r="B12424" i="1"/>
  <c r="B7200" i="1"/>
  <c r="B12462" i="1"/>
  <c r="B12999" i="1"/>
  <c r="B3931" i="1"/>
  <c r="B8826" i="1"/>
  <c r="B976" i="1"/>
  <c r="B3829" i="1"/>
  <c r="B6237" i="1"/>
  <c r="B9180" i="1"/>
  <c r="B11996" i="1"/>
  <c r="B10910" i="1"/>
  <c r="B9094" i="1"/>
  <c r="B12160" i="1"/>
  <c r="B11200" i="1"/>
  <c r="B926" i="1"/>
  <c r="B7516" i="1"/>
  <c r="B14592" i="1"/>
  <c r="B13061" i="1"/>
  <c r="B734" i="1"/>
  <c r="B2426" i="1"/>
  <c r="B1980" i="1"/>
  <c r="B13815" i="1"/>
  <c r="B14510" i="1"/>
  <c r="B8141" i="1"/>
  <c r="B7896" i="1"/>
  <c r="B9833" i="1"/>
  <c r="B12536" i="1"/>
  <c r="B12226" i="1"/>
  <c r="B3265" i="1"/>
  <c r="B2694" i="1"/>
  <c r="B13363" i="1"/>
  <c r="B12799" i="1"/>
  <c r="B12274" i="1"/>
  <c r="B135" i="1"/>
  <c r="B7512" i="1"/>
  <c r="B4069" i="1"/>
  <c r="B2822" i="1"/>
  <c r="B10247" i="1"/>
  <c r="B1880" i="1"/>
  <c r="B122" i="1"/>
  <c r="B708" i="1"/>
  <c r="B13639" i="1"/>
  <c r="B5267" i="1"/>
  <c r="B3391" i="1"/>
  <c r="B7954" i="1"/>
  <c r="B4175" i="1"/>
  <c r="B603" i="1"/>
  <c r="B662" i="1"/>
  <c r="B4077" i="1"/>
  <c r="B1219" i="1"/>
  <c r="B4392" i="1"/>
  <c r="B1207" i="1"/>
  <c r="B733" i="1"/>
  <c r="B6997" i="1"/>
  <c r="B637" i="1"/>
  <c r="B681" i="1"/>
  <c r="B749" i="1"/>
  <c r="B10804" i="1"/>
  <c r="B11432" i="1"/>
  <c r="B8129" i="1"/>
  <c r="B134" i="1"/>
  <c r="B6306" i="1"/>
  <c r="B6266" i="1"/>
  <c r="B12318" i="1"/>
  <c r="B3508" i="1"/>
  <c r="B6908" i="1"/>
  <c r="B6129" i="1"/>
  <c r="B4295" i="1"/>
  <c r="B15036" i="1"/>
  <c r="B1981" i="1"/>
  <c r="B5130" i="1"/>
  <c r="B7189" i="1"/>
  <c r="B12304" i="1"/>
  <c r="B12084" i="1"/>
  <c r="B6926" i="1"/>
  <c r="B3453" i="1"/>
  <c r="B4161" i="1"/>
  <c r="B4543" i="1"/>
  <c r="B7804" i="1"/>
  <c r="B4727" i="1"/>
  <c r="B5540" i="1"/>
  <c r="B1932" i="1"/>
  <c r="B7989" i="1"/>
  <c r="B1409" i="1"/>
  <c r="B7361" i="1"/>
  <c r="B14365" i="1"/>
  <c r="B13891" i="1"/>
  <c r="B7830" i="1"/>
  <c r="B6754" i="1"/>
  <c r="B9972" i="1"/>
  <c r="B6557" i="1"/>
  <c r="B15001" i="1"/>
  <c r="B153" i="1"/>
  <c r="B4099" i="1"/>
  <c r="B13480" i="1"/>
  <c r="B12358" i="1"/>
  <c r="B3264" i="1"/>
  <c r="B13538" i="1"/>
  <c r="B10855" i="1"/>
  <c r="B1130" i="1"/>
  <c r="B13558" i="1"/>
  <c r="B12753" i="1"/>
  <c r="B13185" i="1"/>
  <c r="B13192" i="1"/>
  <c r="B1622" i="1"/>
  <c r="B13428" i="1"/>
  <c r="B1025" i="1"/>
  <c r="B10463" i="1"/>
  <c r="B3777" i="1"/>
  <c r="B335" i="1"/>
  <c r="B4172" i="1"/>
  <c r="B696" i="1"/>
  <c r="B2933" i="1"/>
  <c r="B5298" i="1"/>
  <c r="B718" i="1"/>
  <c r="B4154" i="1"/>
  <c r="B10488" i="1"/>
  <c r="B2172" i="1"/>
  <c r="B632" i="1"/>
  <c r="B882" i="1"/>
  <c r="B3373" i="1"/>
  <c r="B8411" i="1"/>
  <c r="B1689" i="1"/>
  <c r="B428" i="1"/>
  <c r="B4157" i="1"/>
  <c r="B3389" i="1"/>
  <c r="B820" i="1"/>
  <c r="B672" i="1"/>
  <c r="B14047" i="1"/>
  <c r="B11033" i="1"/>
  <c r="B5896" i="1"/>
  <c r="B983" i="1"/>
  <c r="B1018" i="1"/>
  <c r="B928" i="1"/>
  <c r="B6485" i="1"/>
  <c r="B742" i="1"/>
  <c r="B14706" i="1"/>
  <c r="B13469" i="1"/>
  <c r="B129" i="1"/>
  <c r="B10638" i="1"/>
  <c r="B11546" i="1"/>
  <c r="B10297" i="1"/>
  <c r="B980" i="1"/>
  <c r="B704" i="1"/>
  <c r="B13379" i="1"/>
  <c r="B9119" i="1"/>
  <c r="B1008" i="1"/>
  <c r="B94" i="1"/>
  <c r="B4856" i="1"/>
  <c r="B3610" i="1"/>
  <c r="B3502" i="1"/>
  <c r="B6590" i="1"/>
  <c r="B13152" i="1"/>
  <c r="B13351" i="1"/>
  <c r="B823" i="1"/>
  <c r="B13090" i="1"/>
  <c r="B8500" i="1"/>
  <c r="B531" i="1"/>
  <c r="B1322" i="1"/>
  <c r="B3289" i="1"/>
  <c r="B12468" i="1"/>
  <c r="B13535" i="1"/>
  <c r="B13495" i="1"/>
  <c r="B13016" i="1"/>
  <c r="B10917" i="1"/>
  <c r="B1550" i="1"/>
  <c r="B11273" i="1"/>
  <c r="B15113" i="1"/>
  <c r="B13067" i="1"/>
  <c r="B15040" i="1"/>
  <c r="B360" i="1"/>
  <c r="B5044" i="1"/>
  <c r="B7001" i="1"/>
  <c r="B9696" i="1"/>
  <c r="B13288" i="1"/>
  <c r="B8505" i="1"/>
  <c r="B10660" i="1"/>
  <c r="B4010" i="1"/>
  <c r="B213" i="1"/>
  <c r="B13184" i="1"/>
  <c r="B10639" i="1"/>
  <c r="B15025" i="1"/>
  <c r="B13692" i="1"/>
  <c r="B13489" i="1"/>
  <c r="B12807" i="1"/>
  <c r="B1663" i="1"/>
  <c r="B140" i="1"/>
  <c r="B13157" i="1"/>
  <c r="B11579" i="1"/>
  <c r="B13970" i="1"/>
  <c r="B3890" i="1"/>
  <c r="B14295" i="1"/>
  <c r="B11115" i="1"/>
  <c r="B15129" i="1"/>
  <c r="B6444" i="1"/>
  <c r="B4884" i="1"/>
  <c r="B8737" i="1"/>
  <c r="B13796" i="1"/>
  <c r="B11051" i="1"/>
  <c r="B14" i="1"/>
  <c r="B186" i="1"/>
  <c r="B14729" i="1"/>
  <c r="B11991" i="1"/>
  <c r="B9423" i="1"/>
  <c r="B6841" i="1"/>
  <c r="B13104" i="1"/>
  <c r="B7486" i="1"/>
  <c r="B12029" i="1"/>
  <c r="B13648" i="1"/>
  <c r="B2896" i="1"/>
  <c r="B12403" i="1"/>
  <c r="B9677" i="1"/>
  <c r="B5519" i="1"/>
  <c r="B8645" i="1"/>
  <c r="B7402" i="1"/>
  <c r="B6634" i="1"/>
  <c r="B9481" i="1"/>
  <c r="B5198" i="1"/>
  <c r="B2552" i="1"/>
  <c r="B11111" i="1"/>
  <c r="B11940" i="1"/>
  <c r="B13504" i="1"/>
  <c r="B1002" i="1"/>
  <c r="B10407" i="1"/>
  <c r="B523" i="1"/>
  <c r="B13055" i="1"/>
  <c r="B174" i="1"/>
  <c r="B904" i="1"/>
  <c r="B4906" i="1"/>
  <c r="B7452" i="1"/>
  <c r="B1120" i="1"/>
  <c r="B11383" i="1"/>
  <c r="B13229" i="1"/>
  <c r="B12269" i="1"/>
  <c r="B119" i="1"/>
  <c r="B10815" i="1"/>
  <c r="B15120" i="1"/>
  <c r="B10233" i="1"/>
  <c r="B13034" i="1"/>
  <c r="B931" i="1"/>
  <c r="B8674" i="1"/>
  <c r="B5655" i="1"/>
  <c r="B5857" i="1"/>
  <c r="B6033" i="1"/>
  <c r="B14993" i="1"/>
  <c r="B126" i="1"/>
  <c r="B6235" i="1"/>
  <c r="B4332" i="1"/>
  <c r="B9133" i="1"/>
  <c r="B130" i="1"/>
  <c r="B10895" i="1"/>
  <c r="B1834" i="1"/>
  <c r="B6000" i="1"/>
  <c r="B12387" i="1"/>
  <c r="B6098" i="1"/>
  <c r="B13096" i="1"/>
  <c r="B13516" i="1"/>
  <c r="B9287" i="1"/>
  <c r="B8831" i="1"/>
  <c r="B10648" i="1"/>
  <c r="B13409" i="1"/>
  <c r="B100" i="1"/>
  <c r="B13012" i="1"/>
  <c r="B4949" i="1"/>
  <c r="B13542" i="1"/>
  <c r="B14214" i="1"/>
  <c r="B13143" i="1"/>
  <c r="B1390" i="1"/>
  <c r="B1769" i="1"/>
  <c r="B3880" i="1"/>
  <c r="B12034" i="1"/>
  <c r="B13364" i="1"/>
  <c r="B13991" i="1"/>
  <c r="B4321" i="1"/>
  <c r="B4579" i="1"/>
  <c r="B12214" i="1"/>
  <c r="B12093" i="1"/>
  <c r="B5172" i="1"/>
  <c r="B13304" i="1"/>
  <c r="B6189" i="1"/>
  <c r="B861" i="1"/>
  <c r="B7455" i="1"/>
  <c r="B9982" i="1"/>
  <c r="B6448" i="1"/>
  <c r="B14060" i="1"/>
  <c r="B9240" i="1"/>
  <c r="B7308" i="1"/>
  <c r="B9732" i="1"/>
  <c r="B13920" i="1"/>
  <c r="B638" i="1"/>
  <c r="B7258" i="1"/>
  <c r="B3690" i="1"/>
  <c r="B4445" i="1"/>
  <c r="B13396" i="1"/>
  <c r="B13266" i="1"/>
  <c r="B8347" i="1"/>
  <c r="B8486" i="1"/>
  <c r="B1701" i="1"/>
  <c r="B2208" i="1"/>
  <c r="B6885" i="1"/>
  <c r="B9558" i="1"/>
  <c r="B395" i="1"/>
  <c r="B14767" i="1"/>
  <c r="B12566" i="1"/>
  <c r="B7065" i="1"/>
  <c r="B13874" i="1"/>
  <c r="B14400" i="1"/>
  <c r="B11002" i="1"/>
  <c r="B13054" i="1"/>
  <c r="B2705" i="1"/>
  <c r="B5941" i="1"/>
  <c r="B8139" i="1"/>
  <c r="B5069" i="1"/>
  <c r="B6112" i="1"/>
  <c r="B9672" i="1"/>
  <c r="B9892" i="1"/>
  <c r="B13966" i="1"/>
  <c r="B6817" i="1"/>
  <c r="B4022" i="1"/>
  <c r="B11415" i="1"/>
  <c r="B5909" i="1"/>
  <c r="B8087" i="1"/>
  <c r="B7580" i="1"/>
  <c r="B13441" i="1"/>
  <c r="B13385" i="1"/>
  <c r="B924" i="1"/>
  <c r="B3445" i="1"/>
  <c r="B6027" i="1"/>
  <c r="B9598" i="1"/>
  <c r="B13889" i="1"/>
  <c r="B13263" i="1"/>
  <c r="B89" i="1"/>
  <c r="B13437" i="1"/>
  <c r="B9638" i="1"/>
  <c r="B3316" i="1"/>
  <c r="B5973" i="1"/>
  <c r="B3402" i="1"/>
  <c r="B7172" i="1"/>
  <c r="B8832" i="1"/>
  <c r="B6025" i="1"/>
  <c r="B6150" i="1"/>
  <c r="B7884" i="1"/>
  <c r="B13137" i="1"/>
  <c r="B12258" i="1"/>
  <c r="B9738" i="1"/>
  <c r="B13125" i="1"/>
  <c r="B14756" i="1"/>
  <c r="B14892" i="1"/>
  <c r="B3817" i="1"/>
  <c r="B14843" i="1"/>
  <c r="B14890" i="1"/>
  <c r="B14754" i="1"/>
  <c r="B3820" i="1"/>
  <c r="B14740" i="1"/>
  <c r="B3917" i="1"/>
  <c r="B7799" i="1"/>
  <c r="B3867" i="1"/>
  <c r="B580" i="1"/>
  <c r="B3974" i="1"/>
  <c r="B6905" i="1"/>
  <c r="B14748" i="1"/>
  <c r="B14861" i="1"/>
  <c r="B3993" i="1"/>
  <c r="B14793" i="1"/>
  <c r="B14758" i="1"/>
  <c r="B14884" i="1"/>
  <c r="B7268" i="1"/>
  <c r="B9754" i="1"/>
  <c r="B3884" i="1"/>
  <c r="B3865" i="1"/>
  <c r="B14902" i="1"/>
  <c r="B14752" i="1"/>
  <c r="B14791" i="1"/>
  <c r="B816" i="1"/>
  <c r="B263" i="1"/>
  <c r="B9241" i="1"/>
  <c r="B5977" i="1"/>
  <c r="B14759" i="1"/>
  <c r="B14744" i="1"/>
  <c r="B14742" i="1"/>
  <c r="B14873" i="1"/>
  <c r="B14739" i="1"/>
  <c r="B14819" i="1"/>
  <c r="B5921" i="1"/>
  <c r="B14840" i="1"/>
  <c r="B524" i="1"/>
  <c r="B5608" i="1"/>
  <c r="B14755" i="1"/>
  <c r="B5917" i="1"/>
  <c r="B14821" i="1"/>
  <c r="B8896" i="1"/>
  <c r="B3878" i="1"/>
  <c r="B850" i="1"/>
  <c r="B10034" i="1"/>
  <c r="B4001" i="1"/>
  <c r="B3994" i="1"/>
  <c r="B14803" i="1"/>
  <c r="B4178" i="1"/>
  <c r="B6168" i="1"/>
  <c r="B4007" i="1"/>
  <c r="B4210" i="1"/>
  <c r="B3793" i="1"/>
  <c r="B5944" i="1"/>
  <c r="B14899" i="1"/>
  <c r="B14827" i="1"/>
  <c r="B14914" i="1"/>
  <c r="B8053" i="1"/>
  <c r="B14880" i="1"/>
  <c r="B745" i="1"/>
  <c r="B859" i="1"/>
  <c r="B5981" i="1"/>
  <c r="B8064" i="1"/>
  <c r="B588" i="1"/>
  <c r="B507" i="1"/>
  <c r="B14749" i="1"/>
  <c r="B740" i="1"/>
  <c r="B14745" i="1"/>
  <c r="B14781" i="1"/>
  <c r="B14868" i="1"/>
  <c r="B14792" i="1"/>
  <c r="B4035" i="1"/>
  <c r="B3939" i="1"/>
  <c r="B14790" i="1"/>
  <c r="B452" i="1"/>
  <c r="B5871" i="1"/>
  <c r="B14870" i="1"/>
  <c r="B3943" i="1"/>
  <c r="B14806" i="1"/>
  <c r="B5960" i="1"/>
  <c r="B10123" i="1"/>
  <c r="B11256" i="1"/>
  <c r="B14885" i="1"/>
  <c r="B14863" i="1"/>
  <c r="B7943" i="1"/>
  <c r="B3883" i="1"/>
  <c r="B13697" i="1"/>
  <c r="B14753" i="1"/>
  <c r="B14845" i="1"/>
  <c r="B5056" i="1"/>
  <c r="B647" i="1"/>
  <c r="B14908" i="1"/>
  <c r="B14857" i="1"/>
  <c r="B4023" i="1"/>
  <c r="B14789" i="1"/>
  <c r="B14746" i="1"/>
  <c r="B14942" i="1"/>
  <c r="B3937" i="1"/>
  <c r="B8454" i="1"/>
  <c r="B3905" i="1"/>
  <c r="B14812" i="1"/>
  <c r="B5782" i="1"/>
  <c r="B4015" i="1"/>
  <c r="B5922" i="1"/>
  <c r="B5949" i="1"/>
  <c r="B3947" i="1"/>
  <c r="B9477" i="1"/>
  <c r="B6307" i="1"/>
  <c r="B3942" i="1"/>
  <c r="B786" i="1"/>
  <c r="B14798" i="1"/>
  <c r="B14738" i="1"/>
  <c r="B5971" i="1"/>
  <c r="B11254" i="1"/>
  <c r="B3834" i="1"/>
  <c r="B14851" i="1"/>
  <c r="B14815" i="1"/>
  <c r="B14737" i="1"/>
  <c r="B6012" i="1"/>
  <c r="B4004" i="1"/>
  <c r="B4025" i="1"/>
  <c r="B414" i="1"/>
  <c r="B9601" i="1"/>
  <c r="B810" i="1"/>
  <c r="B14864" i="1"/>
  <c r="B9864" i="1"/>
  <c r="B3133" i="1"/>
  <c r="B4036" i="1"/>
  <c r="B15125" i="1"/>
  <c r="B7008" i="1"/>
  <c r="B14782" i="1"/>
  <c r="B668" i="1"/>
  <c r="B14807" i="1"/>
  <c r="B14905" i="1"/>
  <c r="B3822" i="1"/>
  <c r="B14770" i="1"/>
  <c r="B2180" i="1"/>
  <c r="B3972" i="1"/>
  <c r="B2425" i="1"/>
  <c r="B1156" i="1"/>
  <c r="B3374" i="1"/>
  <c r="B3951" i="1"/>
  <c r="B10212" i="1"/>
  <c r="B2789" i="1"/>
  <c r="B4401" i="1"/>
  <c r="B8349" i="1"/>
  <c r="B12001" i="1"/>
  <c r="B11239" i="1"/>
  <c r="B2049" i="1"/>
  <c r="B13187" i="1"/>
  <c r="B10627" i="1"/>
  <c r="B7109" i="1"/>
  <c r="B9066" i="1"/>
  <c r="B7391" i="1"/>
  <c r="B14716" i="1"/>
  <c r="B8618" i="1"/>
  <c r="B9852" i="1"/>
  <c r="B8671" i="1"/>
  <c r="B8059" i="1"/>
  <c r="B8044" i="1"/>
  <c r="B8006" i="1"/>
  <c r="B5323" i="1"/>
  <c r="B9584" i="1"/>
  <c r="B8836" i="1"/>
  <c r="B8987" i="1"/>
  <c r="B1587" i="1"/>
  <c r="B6297" i="1"/>
  <c r="B3353" i="1"/>
  <c r="B5081" i="1"/>
  <c r="B10334" i="1"/>
  <c r="B14935" i="1"/>
  <c r="B872" i="1"/>
  <c r="B6415" i="1"/>
  <c r="B2348" i="1"/>
  <c r="B6484" i="1"/>
  <c r="B3211" i="1"/>
  <c r="B14866" i="1"/>
  <c r="B5428" i="1"/>
  <c r="B2873" i="1"/>
  <c r="B4835" i="1"/>
  <c r="B11837" i="1"/>
  <c r="B14587" i="1"/>
  <c r="B6494" i="1"/>
  <c r="B6823" i="1"/>
  <c r="B11109" i="1"/>
  <c r="B9577" i="1"/>
  <c r="B6167" i="1"/>
  <c r="B11800" i="1"/>
  <c r="B11702" i="1"/>
  <c r="B11724" i="1"/>
  <c r="B11887" i="1"/>
  <c r="B145" i="1"/>
  <c r="B10469" i="1"/>
  <c r="B4362" i="1"/>
  <c r="B10472" i="1"/>
  <c r="B6398" i="1"/>
  <c r="B13344" i="1"/>
  <c r="B9873" i="1"/>
  <c r="B8097" i="1"/>
  <c r="B12131" i="1"/>
  <c r="B11851" i="1"/>
  <c r="B12485" i="1"/>
  <c r="B12788" i="1"/>
  <c r="B10246" i="1"/>
  <c r="B13732" i="1"/>
  <c r="B2334" i="1"/>
  <c r="B4052" i="1"/>
  <c r="B12599" i="1"/>
  <c r="B41" i="1"/>
  <c r="B6852" i="1"/>
  <c r="B1613" i="1"/>
  <c r="B12495" i="1"/>
  <c r="B14934" i="1"/>
  <c r="B2035" i="1"/>
  <c r="B10384" i="1"/>
  <c r="B1154" i="1"/>
  <c r="B13859" i="1"/>
  <c r="B12346" i="1"/>
  <c r="B11682" i="1"/>
  <c r="B1136" i="1"/>
  <c r="B12478" i="1"/>
  <c r="B15023" i="1"/>
  <c r="B11813" i="1"/>
  <c r="B1106" i="1"/>
  <c r="B5090" i="1"/>
  <c r="B11689" i="1"/>
  <c r="B2381" i="1"/>
  <c r="B3563" i="1"/>
  <c r="B14910" i="1"/>
  <c r="B15047" i="1"/>
  <c r="B1849" i="1"/>
  <c r="B241" i="1"/>
  <c r="B1333" i="1"/>
  <c r="B723" i="1"/>
  <c r="B12798" i="1"/>
  <c r="B2087" i="1"/>
  <c r="B9800" i="1"/>
  <c r="B10285" i="1"/>
  <c r="B13971" i="1"/>
  <c r="B3844" i="1"/>
  <c r="B3506" i="1"/>
  <c r="B6472" i="1"/>
  <c r="B11686" i="1"/>
  <c r="B141" i="1"/>
  <c r="B2028" i="1"/>
  <c r="B11419" i="1"/>
  <c r="B12196" i="1"/>
  <c r="B1138" i="1"/>
  <c r="B15127" i="1"/>
  <c r="B15101" i="1"/>
  <c r="B886" i="1"/>
  <c r="B2216" i="1"/>
  <c r="B11580" i="1"/>
  <c r="B11946" i="1"/>
  <c r="B12637" i="1"/>
  <c r="B11121" i="1"/>
  <c r="B11602" i="1"/>
  <c r="B148" i="1"/>
  <c r="B2435" i="1"/>
  <c r="B3850" i="1"/>
  <c r="B10251" i="1"/>
  <c r="B11014" i="1"/>
  <c r="B803" i="1"/>
  <c r="B4377" i="1"/>
  <c r="B13814" i="1"/>
  <c r="B1714" i="1"/>
  <c r="B3997" i="1"/>
  <c r="B14339" i="1"/>
  <c r="B9344" i="1"/>
  <c r="B11371" i="1"/>
  <c r="B6962" i="1"/>
  <c r="B4087" i="1"/>
  <c r="B789" i="1"/>
  <c r="B10452" i="1"/>
  <c r="B13803" i="1"/>
  <c r="B12701" i="1"/>
  <c r="B10737" i="1"/>
  <c r="B13321" i="1"/>
  <c r="B2594" i="1"/>
  <c r="B13264" i="1"/>
  <c r="B12493" i="1"/>
  <c r="B10543" i="1"/>
  <c r="B12519" i="1"/>
  <c r="B12277" i="1"/>
  <c r="B12231" i="1"/>
  <c r="B12526" i="1"/>
  <c r="B1878" i="1"/>
  <c r="B9194" i="1"/>
  <c r="B255" i="1"/>
  <c r="B1248" i="1"/>
  <c r="B1268" i="1"/>
  <c r="B9393" i="1"/>
  <c r="B13453" i="1"/>
  <c r="B11804" i="1"/>
  <c r="B7534" i="1"/>
  <c r="B10323" i="1"/>
  <c r="B1275" i="1"/>
  <c r="B13612" i="1"/>
  <c r="B12081" i="1"/>
  <c r="B11388" i="1"/>
  <c r="B12945" i="1"/>
  <c r="B11068" i="1"/>
  <c r="B11219" i="1"/>
  <c r="B2392" i="1"/>
  <c r="B12512" i="1"/>
  <c r="B11522" i="1"/>
  <c r="B12821" i="1"/>
  <c r="B10241" i="1"/>
  <c r="B10837" i="1"/>
  <c r="B12337" i="1"/>
  <c r="B11499" i="1"/>
  <c r="B948" i="1"/>
  <c r="B2911" i="1"/>
  <c r="B2060" i="1"/>
  <c r="B6937" i="1"/>
  <c r="B2224" i="1"/>
  <c r="B15117" i="1"/>
  <c r="B5210" i="1"/>
  <c r="B1744" i="1"/>
  <c r="B350" i="1"/>
  <c r="B7087" i="1"/>
  <c r="B2506" i="1"/>
  <c r="B12616" i="1"/>
  <c r="B3933" i="1"/>
  <c r="B8068" i="1"/>
  <c r="B276" i="1"/>
  <c r="B2048" i="1"/>
  <c r="B13141" i="1"/>
  <c r="B837" i="1"/>
  <c r="B1954" i="1"/>
  <c r="B3695" i="1"/>
  <c r="B11475" i="1"/>
  <c r="B12690" i="1"/>
  <c r="B12811" i="1"/>
  <c r="B7569" i="1"/>
  <c r="B2031" i="1"/>
  <c r="B14651" i="1"/>
  <c r="B7187" i="1"/>
  <c r="B10864" i="1"/>
  <c r="B8031" i="1"/>
  <c r="B11284" i="1"/>
  <c r="B14610" i="1"/>
  <c r="B11536" i="1"/>
  <c r="B11947" i="1"/>
  <c r="B1952" i="1"/>
  <c r="B2384" i="1"/>
  <c r="B2181" i="1"/>
  <c r="B12923" i="1"/>
  <c r="B11742" i="1"/>
  <c r="B11694" i="1"/>
  <c r="B1648" i="1"/>
  <c r="B6871" i="1"/>
  <c r="B7584" i="1"/>
  <c r="B2295" i="1"/>
  <c r="B12423" i="1"/>
  <c r="B1141" i="1"/>
  <c r="B10794" i="1"/>
  <c r="B12879" i="1"/>
  <c r="B13531" i="1"/>
  <c r="B12617" i="1"/>
  <c r="B14676" i="1"/>
  <c r="B11752" i="1"/>
  <c r="B13698" i="1"/>
  <c r="B127" i="1"/>
  <c r="B1264" i="1"/>
  <c r="B11649" i="1"/>
  <c r="B12777" i="1"/>
  <c r="B1693" i="1"/>
  <c r="B1417" i="1"/>
  <c r="B2221" i="1"/>
  <c r="B6160" i="1"/>
  <c r="B3921" i="1"/>
  <c r="B11078" i="1"/>
  <c r="B2747" i="1"/>
  <c r="B7046" i="1"/>
  <c r="B6450" i="1"/>
  <c r="B6374" i="1"/>
  <c r="B967" i="1"/>
  <c r="B5495" i="1"/>
  <c r="B6133" i="1"/>
  <c r="B1338" i="1"/>
  <c r="B6769" i="1"/>
  <c r="B2082" i="1"/>
  <c r="B1674" i="1"/>
  <c r="B12653" i="1"/>
  <c r="B11497" i="1"/>
  <c r="B5065" i="1"/>
  <c r="B8684" i="1"/>
  <c r="B6416" i="1"/>
  <c r="B2719" i="1"/>
  <c r="B13162" i="1"/>
  <c r="B10547" i="1"/>
  <c r="B1051" i="1"/>
  <c r="B5102" i="1"/>
  <c r="B10952" i="1"/>
  <c r="B12782" i="1"/>
  <c r="B5793" i="1"/>
  <c r="B10976" i="1"/>
  <c r="B290" i="1"/>
  <c r="B31" i="1"/>
  <c r="B12455" i="1"/>
  <c r="B2077" i="1"/>
  <c r="B10644" i="1"/>
  <c r="B1197" i="1"/>
  <c r="B12051" i="1"/>
  <c r="B1159" i="1"/>
  <c r="B1201" i="1"/>
  <c r="B4000" i="1"/>
  <c r="B11677" i="1"/>
  <c r="B3107" i="1"/>
  <c r="B12774" i="1"/>
  <c r="B1772" i="1"/>
  <c r="B936" i="1"/>
  <c r="B9378" i="1"/>
  <c r="B2396" i="1"/>
  <c r="B2671" i="1"/>
  <c r="B11324" i="1"/>
  <c r="B12680" i="1"/>
  <c r="B7131" i="1"/>
  <c r="B12712" i="1"/>
  <c r="B12507" i="1"/>
  <c r="B3392" i="1"/>
  <c r="B11541" i="1"/>
  <c r="B12571" i="1"/>
  <c r="B10721" i="1"/>
  <c r="B7230" i="1"/>
  <c r="B12844" i="1"/>
  <c r="B11749" i="1"/>
  <c r="B11038" i="1"/>
  <c r="B11509" i="1"/>
  <c r="B12419" i="1"/>
  <c r="B13763" i="1"/>
  <c r="B1223" i="1"/>
  <c r="B2291" i="1"/>
  <c r="B13458" i="1"/>
  <c r="B1186" i="1"/>
  <c r="B4421" i="1"/>
  <c r="B10432" i="1"/>
  <c r="B12888" i="1"/>
  <c r="B12967" i="1"/>
  <c r="B1547" i="1"/>
  <c r="B2494" i="1"/>
  <c r="B14675" i="1"/>
  <c r="B13667" i="1"/>
  <c r="B883" i="1"/>
  <c r="B5873" i="1"/>
  <c r="B12771" i="1"/>
  <c r="B11756" i="1"/>
  <c r="B12457" i="1"/>
  <c r="B10230" i="1"/>
  <c r="B13852" i="1"/>
  <c r="B3126" i="1"/>
  <c r="B13139" i="1"/>
  <c r="B7309" i="1"/>
  <c r="B4338" i="1"/>
  <c r="B7306" i="1"/>
  <c r="B7091" i="1"/>
  <c r="B5149" i="1"/>
  <c r="B9355" i="1"/>
  <c r="B14763" i="1"/>
  <c r="B914" i="1"/>
  <c r="B10032" i="1"/>
  <c r="B426" i="1"/>
  <c r="B12565" i="1"/>
  <c r="B1222" i="1"/>
  <c r="B1096" i="1"/>
  <c r="B8525" i="1"/>
  <c r="B7493" i="1"/>
  <c r="B12427" i="1"/>
  <c r="B836" i="1"/>
  <c r="B13892" i="1"/>
  <c r="B10726" i="1"/>
  <c r="B1152" i="1"/>
  <c r="B1168" i="1"/>
  <c r="B11810" i="1"/>
  <c r="B8161" i="1"/>
  <c r="B12090" i="1"/>
  <c r="B14612" i="1"/>
  <c r="B11179" i="1"/>
  <c r="B1863" i="1"/>
  <c r="B11672" i="1"/>
  <c r="B14568" i="1"/>
  <c r="B11809" i="1"/>
  <c r="B5070" i="1"/>
  <c r="B10760" i="1"/>
  <c r="B8018" i="1"/>
  <c r="B181" i="1"/>
  <c r="B1279" i="1"/>
  <c r="B11704" i="1"/>
  <c r="B12801" i="1"/>
  <c r="B4282" i="1"/>
  <c r="B12735" i="1"/>
  <c r="B11646" i="1"/>
  <c r="B10843" i="1"/>
  <c r="B11660" i="1"/>
  <c r="B12421" i="1"/>
  <c r="B8680" i="1"/>
  <c r="B12584" i="1"/>
  <c r="B10675" i="1"/>
  <c r="B12741" i="1"/>
  <c r="B844" i="1"/>
  <c r="B12375" i="1"/>
  <c r="B14862" i="1"/>
  <c r="B3780" i="1"/>
  <c r="B10533" i="1"/>
  <c r="B10037" i="1"/>
  <c r="B10308" i="1"/>
  <c r="B14454" i="1"/>
  <c r="B12772" i="1"/>
  <c r="B10827" i="1"/>
  <c r="B1339" i="1"/>
  <c r="B679" i="1"/>
  <c r="B10608" i="1"/>
  <c r="B11872" i="1"/>
  <c r="B11501" i="1"/>
  <c r="B6510" i="1"/>
  <c r="B11768" i="1"/>
  <c r="B6574" i="1"/>
  <c r="B10992" i="1"/>
  <c r="B903" i="1"/>
  <c r="B2335" i="1"/>
  <c r="B14608" i="1"/>
  <c r="B14659" i="1"/>
  <c r="B11628" i="1"/>
  <c r="B14992" i="1"/>
  <c r="B12852" i="1"/>
  <c r="B12515" i="1"/>
  <c r="B13613" i="1"/>
  <c r="B309" i="1"/>
  <c r="B11075" i="1"/>
  <c r="B13596" i="1"/>
  <c r="B11303" i="1"/>
  <c r="B10260" i="1"/>
  <c r="B12988" i="1"/>
  <c r="B1930" i="1"/>
  <c r="B10386" i="1"/>
  <c r="B13094" i="1"/>
  <c r="B12221" i="1"/>
  <c r="B10990" i="1"/>
  <c r="B1059" i="1"/>
  <c r="B13242" i="1"/>
  <c r="B11396" i="1"/>
  <c r="B9571" i="1"/>
  <c r="B8679" i="1"/>
  <c r="B10615" i="1"/>
  <c r="B9126" i="1"/>
  <c r="B5193" i="1"/>
  <c r="B10444" i="1"/>
  <c r="B11283" i="1"/>
  <c r="B11589" i="1"/>
  <c r="B797" i="1"/>
  <c r="B10731" i="1"/>
  <c r="B11228" i="1"/>
  <c r="B2214" i="1"/>
  <c r="B12543" i="1"/>
  <c r="B10862" i="1"/>
  <c r="B3476" i="1"/>
  <c r="B10622" i="1"/>
  <c r="B7979" i="1"/>
  <c r="B925" i="1"/>
  <c r="B13572" i="1"/>
  <c r="B6022" i="1"/>
  <c r="B11980" i="1"/>
  <c r="B222" i="1"/>
  <c r="B12338" i="1"/>
  <c r="B6893" i="1"/>
  <c r="B6311" i="1"/>
  <c r="B2374" i="1"/>
  <c r="B6300" i="1"/>
  <c r="B125" i="1"/>
  <c r="B14072" i="1"/>
  <c r="B12094" i="1"/>
  <c r="B14539" i="1"/>
  <c r="B11916" i="1"/>
  <c r="B4976" i="1"/>
  <c r="B15134" i="1"/>
  <c r="B11500" i="1"/>
  <c r="B1972" i="1"/>
  <c r="B13949" i="1"/>
  <c r="B12327" i="1"/>
  <c r="B11058" i="1"/>
  <c r="B12732" i="1"/>
  <c r="B1327" i="1"/>
  <c r="B11560" i="1"/>
  <c r="B12780" i="1"/>
  <c r="B1042" i="1"/>
  <c r="B11592" i="1"/>
  <c r="B7877" i="1"/>
  <c r="B8571" i="1"/>
  <c r="B9352" i="1"/>
  <c r="B7850" i="1"/>
  <c r="B3511" i="1"/>
  <c r="B1907" i="1"/>
  <c r="B5861" i="1"/>
  <c r="B5829" i="1"/>
  <c r="B15099" i="1"/>
  <c r="B9896" i="1"/>
  <c r="B11463" i="1"/>
  <c r="B12348" i="1"/>
  <c r="B11814" i="1"/>
  <c r="B7947" i="1"/>
  <c r="B785" i="1"/>
  <c r="B14701" i="1"/>
  <c r="B12697" i="1"/>
  <c r="B11657" i="1"/>
  <c r="B12823" i="1"/>
  <c r="B14692" i="1"/>
  <c r="B11961" i="1"/>
  <c r="B12938" i="1"/>
  <c r="B3509" i="1"/>
  <c r="B4657" i="1"/>
  <c r="B13019" i="1"/>
  <c r="B1253" i="1"/>
  <c r="B11706" i="1"/>
  <c r="B11712" i="1"/>
  <c r="B11650" i="1"/>
  <c r="B1355" i="1"/>
  <c r="B12990" i="1"/>
  <c r="B3861" i="1"/>
  <c r="B11413" i="1"/>
  <c r="B11624" i="1"/>
  <c r="B12432" i="1"/>
  <c r="B4931" i="1"/>
  <c r="B6239" i="1"/>
  <c r="B12822" i="1"/>
  <c r="B1921" i="1"/>
  <c r="B2428" i="1"/>
  <c r="B1114" i="1"/>
  <c r="B3495" i="1"/>
  <c r="B11781" i="1"/>
  <c r="B2380" i="1"/>
  <c r="B13175" i="1"/>
  <c r="B12731" i="1"/>
  <c r="B10354" i="1"/>
  <c r="B6164" i="1"/>
  <c r="B675" i="1"/>
  <c r="B6256" i="1"/>
  <c r="B1786" i="1"/>
  <c r="B12451" i="1"/>
  <c r="B11241" i="1"/>
  <c r="B4447" i="1"/>
  <c r="B9915" i="1"/>
  <c r="B12760" i="1"/>
  <c r="B330" i="1"/>
  <c r="B11909" i="1"/>
  <c r="B12482" i="1"/>
  <c r="B1108" i="1"/>
  <c r="B2388" i="1"/>
  <c r="B3145" i="1"/>
  <c r="B1565" i="1"/>
  <c r="B1568" i="1"/>
  <c r="B2322" i="1"/>
  <c r="B2285" i="1"/>
  <c r="B14006" i="1"/>
  <c r="B13380" i="1"/>
  <c r="B8677" i="1"/>
  <c r="B11535" i="1"/>
  <c r="B14911" i="1"/>
  <c r="B7364" i="1"/>
  <c r="B248" i="1"/>
  <c r="B13142" i="1"/>
  <c r="B4328" i="1"/>
  <c r="B1190" i="1"/>
  <c r="B1726" i="1"/>
  <c r="B4597" i="1"/>
  <c r="B5976" i="1"/>
  <c r="B6829" i="1"/>
  <c r="B10450" i="1"/>
  <c r="B12580" i="1"/>
  <c r="B6702" i="1"/>
  <c r="B13261" i="1"/>
  <c r="B1164" i="1"/>
  <c r="B12447" i="1"/>
  <c r="B748" i="1"/>
  <c r="B11824" i="1"/>
  <c r="B3387" i="1"/>
  <c r="B14586" i="1"/>
  <c r="B6814" i="1"/>
  <c r="B7215" i="1"/>
  <c r="B2717" i="1"/>
  <c r="B571" i="1"/>
  <c r="B2970" i="1"/>
  <c r="B3003" i="1"/>
  <c r="B8318" i="1"/>
  <c r="B9006" i="1"/>
  <c r="B8233" i="1"/>
  <c r="B3012" i="1"/>
  <c r="B14615" i="1"/>
  <c r="B7871" i="1"/>
  <c r="B3120" i="1"/>
  <c r="B516" i="1"/>
  <c r="B2699" i="1"/>
  <c r="B1385" i="1"/>
  <c r="B11374" i="1"/>
  <c r="B7084" i="1"/>
  <c r="B6441" i="1"/>
  <c r="B2022" i="1"/>
  <c r="B1434" i="1"/>
  <c r="B5491" i="1"/>
  <c r="B3063" i="1"/>
  <c r="B2796" i="1"/>
  <c r="B11045" i="1"/>
  <c r="B1256" i="1"/>
  <c r="B1200" i="1"/>
  <c r="B6798" i="1"/>
  <c r="B12590" i="1"/>
  <c r="B3908" i="1"/>
  <c r="B1902" i="1"/>
  <c r="B14197" i="1"/>
  <c r="B11382" i="1"/>
  <c r="B12355" i="1"/>
  <c r="B6875" i="1"/>
  <c r="B1335" i="1"/>
  <c r="B13455" i="1"/>
  <c r="B14004" i="1"/>
  <c r="B11174" i="1"/>
  <c r="B11629" i="1"/>
  <c r="B12028" i="1"/>
  <c r="B14002" i="1"/>
  <c r="B11227" i="1"/>
  <c r="B13252" i="1"/>
  <c r="B4270" i="1"/>
  <c r="B4787" i="1"/>
  <c r="B12386" i="1"/>
  <c r="B10984" i="1"/>
  <c r="B11721" i="1"/>
  <c r="B13271" i="1"/>
  <c r="B12628" i="1"/>
  <c r="B13377" i="1"/>
  <c r="B12887" i="1"/>
  <c r="B11168" i="1"/>
  <c r="B158" i="1"/>
  <c r="B10439" i="1"/>
  <c r="B10822" i="1"/>
  <c r="B11960" i="1"/>
  <c r="B12898" i="1"/>
  <c r="B10774" i="1"/>
  <c r="B1057" i="1"/>
  <c r="B10396" i="1"/>
  <c r="B11282" i="1"/>
  <c r="B706" i="1"/>
  <c r="B11840" i="1"/>
  <c r="B14598" i="1"/>
  <c r="B14726" i="1"/>
  <c r="B2399" i="1"/>
  <c r="B12810" i="1"/>
  <c r="B12765" i="1"/>
  <c r="B11525" i="1"/>
  <c r="B10554" i="1"/>
  <c r="B14419" i="1"/>
  <c r="B4284" i="1"/>
  <c r="B10689" i="1"/>
  <c r="B13739" i="1"/>
  <c r="B143" i="1"/>
  <c r="B6342" i="1"/>
  <c r="B14972" i="1"/>
  <c r="B10700" i="1"/>
  <c r="B15091" i="1"/>
  <c r="B11246" i="1"/>
  <c r="B11924" i="1"/>
  <c r="B15016" i="1"/>
  <c r="B12904" i="1"/>
  <c r="B11633" i="1"/>
  <c r="B8653" i="1"/>
  <c r="B8602" i="1"/>
  <c r="B5199" i="1"/>
  <c r="B3043" i="1"/>
  <c r="B5401" i="1"/>
  <c r="B7784" i="1"/>
  <c r="B9111" i="1"/>
  <c r="B9623" i="1"/>
  <c r="B9652" i="1"/>
  <c r="B5603" i="1"/>
  <c r="B14710" i="1"/>
  <c r="B8269" i="1"/>
  <c r="B6214" i="1"/>
  <c r="B3162" i="1"/>
  <c r="B8507" i="1"/>
  <c r="B5552" i="1"/>
  <c r="B4229" i="1"/>
  <c r="B8894" i="1"/>
  <c r="B6497" i="1"/>
  <c r="B8760" i="1"/>
  <c r="B11548" i="1"/>
  <c r="B6502" i="1"/>
  <c r="B1091" i="1"/>
  <c r="B12865" i="1"/>
  <c r="B2198" i="1"/>
  <c r="B4408" i="1"/>
  <c r="B3723" i="1"/>
  <c r="B4246" i="1"/>
  <c r="B288" i="1"/>
  <c r="B1453" i="1"/>
  <c r="B2761" i="1"/>
  <c r="B6043" i="1"/>
  <c r="B10348" i="1"/>
  <c r="B14924" i="1"/>
  <c r="B1047" i="1"/>
  <c r="B12934" i="1"/>
  <c r="B12800" i="1"/>
  <c r="B12384" i="1"/>
  <c r="B9309" i="1"/>
  <c r="B1061" i="1"/>
  <c r="B10482" i="1"/>
  <c r="B11270" i="1"/>
  <c r="B13118" i="1"/>
  <c r="B10775" i="1"/>
  <c r="B11376" i="1"/>
  <c r="B2026" i="1"/>
  <c r="B1030" i="1"/>
  <c r="B1068" i="1"/>
  <c r="B763" i="1"/>
  <c r="B2625" i="1"/>
  <c r="B11521" i="1"/>
  <c r="B2367" i="1"/>
  <c r="B10647" i="1"/>
  <c r="B11291" i="1"/>
  <c r="B10007" i="1"/>
  <c r="B11186" i="1"/>
  <c r="B10265" i="1"/>
  <c r="B12872" i="1"/>
  <c r="B13499" i="1"/>
  <c r="B899" i="1"/>
  <c r="B9724" i="1"/>
  <c r="B5046" i="1"/>
  <c r="B3915" i="1"/>
  <c r="B7145" i="1"/>
  <c r="B6876" i="1"/>
  <c r="B4535" i="1"/>
  <c r="B11170" i="1"/>
  <c r="B1188" i="1"/>
  <c r="B10662" i="1"/>
  <c r="B3537" i="1"/>
  <c r="B12874" i="1"/>
  <c r="B14684" i="1"/>
  <c r="B12711" i="1"/>
  <c r="B2199" i="1"/>
  <c r="B11510" i="1"/>
  <c r="B1277" i="1"/>
  <c r="B6314" i="1"/>
  <c r="B11253" i="1"/>
  <c r="B5259" i="1"/>
  <c r="B10740" i="1"/>
  <c r="B6565" i="1"/>
  <c r="B4188" i="1"/>
  <c r="B15096" i="1"/>
  <c r="B14657" i="1"/>
  <c r="B10291" i="1"/>
  <c r="B11733" i="1"/>
  <c r="B236" i="1"/>
  <c r="B6193" i="1"/>
  <c r="B14572" i="1"/>
  <c r="B10661" i="1"/>
  <c r="B2024" i="1"/>
  <c r="B10326" i="1"/>
  <c r="B6915" i="1"/>
  <c r="B6541" i="1"/>
  <c r="B11763" i="1"/>
  <c r="B10787" i="1"/>
  <c r="B11720" i="1"/>
  <c r="B11725" i="1"/>
  <c r="B11112" i="1"/>
  <c r="B12558" i="1"/>
  <c r="B5910" i="1"/>
  <c r="B12491" i="1"/>
  <c r="B11129" i="1"/>
  <c r="B6490" i="1"/>
  <c r="B10158" i="1"/>
  <c r="B11545" i="1"/>
  <c r="B13710" i="1"/>
  <c r="B13097" i="1"/>
  <c r="B6752" i="1"/>
  <c r="B6443" i="1"/>
  <c r="B14875" i="1"/>
  <c r="B993" i="1"/>
  <c r="B2593" i="1"/>
  <c r="B7604" i="1"/>
  <c r="B11150" i="1"/>
  <c r="B12688" i="1"/>
  <c r="B6146" i="1"/>
  <c r="B3169" i="1"/>
  <c r="B12235" i="1"/>
  <c r="B13395" i="1"/>
  <c r="B11098" i="1"/>
  <c r="B1123" i="1"/>
  <c r="B11719" i="1"/>
  <c r="B9221" i="1"/>
  <c r="B14402" i="1"/>
  <c r="B10903" i="1"/>
  <c r="B11915" i="1"/>
  <c r="B10330" i="1"/>
  <c r="B12494" i="1"/>
  <c r="B6319" i="1"/>
  <c r="B11583" i="1"/>
  <c r="B61" i="1"/>
  <c r="B12671" i="1"/>
  <c r="B12612" i="1"/>
  <c r="B13451" i="1"/>
  <c r="B13510" i="1"/>
  <c r="B13958" i="1"/>
  <c r="B4330" i="1"/>
  <c r="B6211" i="1"/>
  <c r="B1071" i="1"/>
  <c r="B11790" i="1"/>
  <c r="B13149" i="1"/>
  <c r="B6673" i="1"/>
  <c r="B1293" i="1"/>
  <c r="B13568" i="1"/>
  <c r="B9692" i="1"/>
  <c r="B8802" i="1"/>
  <c r="B9215" i="1"/>
  <c r="B6013" i="1"/>
  <c r="B7974" i="1"/>
  <c r="B6542" i="1"/>
  <c r="B7866" i="1"/>
  <c r="B3525" i="1"/>
  <c r="B2046" i="1"/>
  <c r="B1610" i="1"/>
  <c r="B182" i="1"/>
  <c r="B1530" i="1"/>
  <c r="B2056" i="1"/>
  <c r="B2798" i="1"/>
  <c r="B9668" i="1"/>
  <c r="B101" i="1"/>
  <c r="B13581" i="1"/>
  <c r="B13450" i="1"/>
  <c r="B13537" i="1"/>
  <c r="B13188" i="1"/>
  <c r="B11997" i="1"/>
  <c r="B978" i="1"/>
  <c r="B7634" i="1"/>
  <c r="B8308" i="1"/>
  <c r="B2972" i="1"/>
  <c r="B7096" i="1"/>
  <c r="B9604" i="1"/>
  <c r="B5434" i="1"/>
  <c r="B8395" i="1"/>
  <c r="B386" i="1"/>
  <c r="B9820" i="1"/>
  <c r="B6930" i="1"/>
  <c r="B4244" i="1"/>
  <c r="B8285" i="1"/>
  <c r="B9446" i="1"/>
  <c r="B14704" i="1"/>
  <c r="B8549" i="1"/>
  <c r="B9691" i="1"/>
  <c r="B8622" i="1"/>
  <c r="B3268" i="1"/>
  <c r="B3299" i="1"/>
  <c r="B9576" i="1"/>
  <c r="B2606" i="1"/>
  <c r="B7432" i="1"/>
  <c r="B2962" i="1"/>
  <c r="B13429" i="1"/>
  <c r="B11338" i="1"/>
  <c r="B6057" i="1"/>
  <c r="B13494" i="1"/>
  <c r="B13124" i="1"/>
  <c r="B7278" i="1"/>
  <c r="B2171" i="1"/>
  <c r="B6770" i="1"/>
  <c r="B13172" i="1"/>
  <c r="B7980" i="1"/>
  <c r="B3448" i="1"/>
  <c r="B14558" i="1"/>
  <c r="B11148" i="1"/>
  <c r="B14970" i="1"/>
  <c r="B1145" i="1"/>
  <c r="B12940" i="1"/>
  <c r="B3854" i="1"/>
  <c r="B3371" i="1"/>
  <c r="B11893" i="1"/>
  <c r="B11751" i="1"/>
  <c r="B2143" i="1"/>
  <c r="B12614" i="1"/>
  <c r="B12966" i="1"/>
  <c r="B7764" i="1"/>
  <c r="B6084" i="1"/>
  <c r="B12272" i="1"/>
  <c r="B8348" i="1"/>
  <c r="B15075" i="1"/>
  <c r="B14565" i="1"/>
  <c r="B7123" i="1"/>
  <c r="B12995" i="1"/>
  <c r="B13713" i="1"/>
  <c r="B12552" i="1"/>
  <c r="B324" i="1"/>
  <c r="B1791" i="1"/>
  <c r="B4444" i="1"/>
  <c r="B13341" i="1"/>
  <c r="B13068" i="1"/>
  <c r="B13669" i="1"/>
  <c r="B6182" i="1"/>
  <c r="B8646" i="1"/>
  <c r="B3049" i="1"/>
  <c r="B4927" i="1"/>
  <c r="B1597" i="1"/>
  <c r="B2904" i="1"/>
  <c r="B15128" i="1"/>
  <c r="B8130" i="1"/>
  <c r="B1182" i="1"/>
  <c r="B2333" i="1"/>
  <c r="B2265" i="1"/>
  <c r="B3491" i="1"/>
  <c r="B8477" i="1"/>
  <c r="B1955" i="1"/>
  <c r="B13220" i="1"/>
  <c r="B2193" i="1"/>
  <c r="B11829" i="1"/>
  <c r="B10871" i="1"/>
  <c r="B991" i="1"/>
  <c r="B11911" i="1"/>
  <c r="B3390" i="1"/>
  <c r="B15143" i="1"/>
  <c r="B870" i="1"/>
  <c r="B1209" i="1"/>
  <c r="B1046" i="1"/>
  <c r="B711" i="1"/>
  <c r="B4051" i="1"/>
  <c r="B4739" i="1"/>
  <c r="B10766" i="1"/>
  <c r="B14619" i="1"/>
  <c r="B1324" i="1"/>
  <c r="B2158" i="1"/>
  <c r="B1029" i="1"/>
  <c r="B10769" i="1"/>
  <c r="B1238" i="1"/>
  <c r="B14279" i="1"/>
  <c r="B831" i="1"/>
  <c r="B10933" i="1"/>
  <c r="B3581" i="1"/>
  <c r="B11631" i="1"/>
  <c r="B5294" i="1"/>
  <c r="B879" i="1"/>
  <c r="B7848" i="1"/>
  <c r="B13767" i="1"/>
  <c r="B3903" i="1"/>
  <c r="B11925" i="1"/>
  <c r="B13693" i="1"/>
  <c r="B12055" i="1"/>
  <c r="B14850" i="1"/>
  <c r="B224" i="1"/>
  <c r="B3608" i="1"/>
  <c r="B14219" i="1"/>
  <c r="B128" i="1"/>
  <c r="B1543" i="1"/>
  <c r="B1366" i="1"/>
  <c r="B5962" i="1"/>
  <c r="B6550" i="1"/>
  <c r="B2190" i="1"/>
  <c r="B14536" i="1"/>
  <c r="B296" i="1"/>
  <c r="B2687" i="1"/>
  <c r="B1452" i="1"/>
  <c r="B4388" i="1"/>
  <c r="B3498" i="1"/>
  <c r="B7208" i="1"/>
  <c r="B13071" i="1"/>
  <c r="B7100" i="1"/>
  <c r="B13216" i="1"/>
  <c r="B8325" i="1"/>
  <c r="B7021" i="1"/>
  <c r="B12974" i="1"/>
  <c r="B11994" i="1"/>
  <c r="B6046" i="1"/>
  <c r="B219" i="1"/>
  <c r="B6507" i="1"/>
  <c r="B14844" i="1"/>
  <c r="B13108" i="1"/>
  <c r="B10292" i="1"/>
  <c r="B11820" i="1"/>
  <c r="B663" i="1"/>
  <c r="B2400" i="1"/>
  <c r="B12367" i="1"/>
  <c r="B471" i="1"/>
  <c r="B11518" i="1"/>
  <c r="B3539" i="1"/>
  <c r="B10881" i="1"/>
  <c r="B11850" i="1"/>
  <c r="B11220" i="1"/>
  <c r="B6420" i="1"/>
  <c r="B10963" i="1"/>
  <c r="B472" i="1"/>
  <c r="B14524" i="1"/>
  <c r="B13962" i="1"/>
  <c r="B8425" i="1"/>
  <c r="B7381" i="1"/>
  <c r="B4367" i="1"/>
  <c r="B8900" i="1"/>
  <c r="B2935" i="1"/>
  <c r="B6361" i="1"/>
  <c r="B2918" i="1"/>
  <c r="B8076" i="1"/>
  <c r="B9136" i="1"/>
  <c r="B3415" i="1"/>
  <c r="B3203" i="1"/>
  <c r="B9012" i="1"/>
  <c r="B6767" i="1"/>
  <c r="B10458" i="1"/>
  <c r="B12861" i="1"/>
  <c r="B14648" i="1"/>
  <c r="B2006" i="1"/>
  <c r="B10613" i="1"/>
  <c r="B4991" i="1"/>
  <c r="B4237" i="1"/>
  <c r="B13903" i="1"/>
  <c r="B3911" i="1"/>
  <c r="B2878" i="1"/>
  <c r="B14724" i="1"/>
  <c r="B11879" i="1"/>
  <c r="B9368" i="1"/>
  <c r="B7266" i="1"/>
  <c r="B13951" i="1"/>
  <c r="B11819" i="1"/>
  <c r="B11669" i="1"/>
  <c r="B1226" i="1"/>
  <c r="B11267" i="1"/>
  <c r="B8975" i="1"/>
  <c r="B9733" i="1"/>
  <c r="B10377" i="1"/>
  <c r="B10696" i="1"/>
  <c r="B11447" i="1"/>
  <c r="B11208" i="1"/>
  <c r="B12322" i="1"/>
  <c r="B10802" i="1"/>
  <c r="B11398" i="1"/>
  <c r="B9279" i="1"/>
  <c r="B11122" i="1"/>
  <c r="B4446" i="1"/>
  <c r="B10931" i="1"/>
  <c r="B12727" i="1"/>
  <c r="B6110" i="1"/>
  <c r="B14580" i="1"/>
  <c r="B10428" i="1"/>
  <c r="B5028" i="1"/>
  <c r="B12334" i="1"/>
  <c r="B790" i="1"/>
  <c r="B3317" i="1"/>
  <c r="B13330" i="1"/>
  <c r="B13268" i="1"/>
  <c r="B10727" i="1"/>
  <c r="B3188" i="1"/>
  <c r="B14597" i="1"/>
  <c r="B7267" i="1"/>
  <c r="B7137" i="1"/>
  <c r="B11132" i="1"/>
  <c r="B9626" i="1"/>
  <c r="B12486" i="1"/>
  <c r="B14600" i="1"/>
  <c r="B7026" i="1"/>
  <c r="B3280" i="1"/>
  <c r="B1044" i="1"/>
  <c r="B12391" i="1"/>
  <c r="B11654" i="1"/>
  <c r="B11504" i="1"/>
  <c r="B14649" i="1"/>
  <c r="B12502" i="1"/>
  <c r="B5052" i="1"/>
  <c r="B15157" i="1"/>
  <c r="B11104" i="1"/>
  <c r="B13987" i="1"/>
  <c r="B11729" i="1"/>
  <c r="B12472" i="1"/>
  <c r="B715" i="1"/>
  <c r="B4149" i="1"/>
  <c r="B4232" i="1"/>
  <c r="B4353" i="1"/>
  <c r="B11534" i="1"/>
  <c r="B12516" i="1"/>
  <c r="B10762" i="1"/>
  <c r="B2361" i="1"/>
  <c r="B10513" i="1"/>
  <c r="B93" i="1"/>
  <c r="B13864" i="1"/>
  <c r="B14443" i="1"/>
  <c r="B10415" i="1"/>
  <c r="B6651" i="1"/>
  <c r="B35" i="1"/>
  <c r="B6397" i="1"/>
  <c r="B14666" i="1"/>
  <c r="B2289" i="1"/>
  <c r="B63" i="1"/>
  <c r="B13766" i="1"/>
  <c r="B6316" i="1"/>
  <c r="B1698" i="1"/>
  <c r="B6407" i="1"/>
  <c r="B6348" i="1"/>
  <c r="B8447" i="1"/>
  <c r="B14410" i="1"/>
  <c r="B11325" i="1"/>
  <c r="B3444" i="1"/>
  <c r="B4716" i="1"/>
  <c r="B985" i="1"/>
  <c r="B7812" i="1"/>
  <c r="B4465" i="1"/>
  <c r="B13245" i="1"/>
  <c r="B11533" i="1"/>
  <c r="B3831" i="1"/>
  <c r="B11317" i="1"/>
  <c r="B12531" i="1"/>
  <c r="B4003" i="1"/>
  <c r="B10687" i="1"/>
  <c r="B12488" i="1"/>
  <c r="B7456" i="1"/>
  <c r="B3036" i="1"/>
  <c r="B14736" i="1"/>
  <c r="B2263" i="1"/>
  <c r="B3154" i="1"/>
  <c r="B6575" i="1"/>
  <c r="B808" i="1"/>
  <c r="B6880" i="1"/>
  <c r="B2323" i="1"/>
  <c r="B11025" i="1"/>
  <c r="B2366" i="1"/>
  <c r="B6326" i="1"/>
  <c r="B15112" i="1"/>
  <c r="B3881" i="1"/>
  <c r="B838" i="1"/>
  <c r="B8632" i="1"/>
  <c r="B11601" i="1"/>
  <c r="B6693" i="1"/>
  <c r="B12871" i="1"/>
  <c r="B12278" i="1"/>
  <c r="B13650" i="1"/>
  <c r="B6682" i="1"/>
  <c r="B1208" i="1"/>
  <c r="B15080" i="1"/>
  <c r="B2021" i="1"/>
  <c r="B13017" i="1"/>
  <c r="B1162" i="1"/>
  <c r="B2244" i="1"/>
  <c r="B1140" i="1"/>
  <c r="B13028" i="1"/>
  <c r="B6312" i="1"/>
  <c r="B12544" i="1"/>
  <c r="B11855" i="1"/>
  <c r="B12952" i="1"/>
  <c r="B14893" i="1"/>
  <c r="B12281" i="1"/>
  <c r="B5773" i="1"/>
  <c r="B14826" i="1"/>
  <c r="B1241" i="1"/>
  <c r="B1116" i="1"/>
  <c r="B3499" i="1"/>
  <c r="B12366" i="1"/>
  <c r="B14661" i="1"/>
  <c r="B4020" i="1"/>
  <c r="B14909" i="1"/>
  <c r="B4940" i="1"/>
  <c r="B3397" i="1"/>
  <c r="B12862" i="1"/>
  <c r="B4625" i="1"/>
  <c r="B3864" i="1"/>
  <c r="B2652" i="1"/>
  <c r="B3467" i="1"/>
  <c r="B2315" i="1"/>
  <c r="B6045" i="1"/>
  <c r="B7538" i="1"/>
  <c r="B6383" i="1"/>
  <c r="B2654" i="1"/>
  <c r="B2040" i="1"/>
  <c r="B1227" i="1"/>
  <c r="B4363" i="1"/>
  <c r="B6515" i="1"/>
  <c r="B14800" i="1"/>
  <c r="B5320" i="1"/>
  <c r="B2314" i="1"/>
  <c r="B6612" i="1"/>
  <c r="B5231" i="1"/>
  <c r="B5300" i="1"/>
  <c r="B5897" i="1"/>
  <c r="B13753" i="1"/>
  <c r="B12937" i="1"/>
  <c r="B1155" i="1"/>
  <c r="B2382" i="1"/>
  <c r="B12549" i="1"/>
  <c r="B2988" i="1"/>
  <c r="B1132" i="1"/>
  <c r="B4355" i="1"/>
  <c r="B1351" i="1"/>
  <c r="B845" i="1"/>
  <c r="B6051" i="1"/>
  <c r="B13198" i="1"/>
  <c r="B4028" i="1"/>
  <c r="B12825" i="1"/>
  <c r="B12340" i="1"/>
  <c r="B5864" i="1"/>
  <c r="B11568" i="1"/>
  <c r="B1060" i="1"/>
  <c r="B6328" i="1"/>
  <c r="B11478" i="1"/>
  <c r="B1034" i="1"/>
  <c r="B10279" i="1"/>
  <c r="B10077" i="1"/>
  <c r="B14576" i="1"/>
  <c r="B14846" i="1"/>
  <c r="B4359" i="1"/>
  <c r="B9412" i="1"/>
  <c r="B12454" i="1"/>
  <c r="B14940" i="1"/>
  <c r="B11126" i="1"/>
  <c r="B10872" i="1"/>
  <c r="B646" i="1"/>
  <c r="B5293" i="1"/>
  <c r="B11153" i="1"/>
  <c r="B1195" i="1"/>
  <c r="B12501" i="1"/>
  <c r="B12166" i="1"/>
  <c r="B1301" i="1"/>
  <c r="B1176" i="1"/>
  <c r="B13470" i="1"/>
  <c r="B7575" i="1"/>
  <c r="B12474" i="1"/>
  <c r="B12181" i="1"/>
  <c r="B14636" i="1"/>
  <c r="B12890" i="1"/>
  <c r="B12769" i="1"/>
  <c r="B11908" i="1"/>
  <c r="B11128" i="1"/>
  <c r="B6779" i="1"/>
  <c r="B1323" i="1"/>
  <c r="B1998" i="1"/>
  <c r="B14009" i="1"/>
  <c r="B11776" i="1"/>
  <c r="B10928" i="1"/>
  <c r="B481" i="1"/>
  <c r="B14526" i="1"/>
  <c r="B271" i="1"/>
  <c r="B6919" i="1"/>
  <c r="B2371" i="1"/>
  <c r="B1103" i="1"/>
  <c r="B11662" i="1"/>
  <c r="B5933" i="1"/>
  <c r="B2343" i="1"/>
  <c r="B6603" i="1"/>
  <c r="B12203" i="1"/>
  <c r="B7469" i="1"/>
  <c r="B12572" i="1"/>
  <c r="B6721" i="1"/>
  <c r="B2009" i="1"/>
  <c r="B14707" i="1"/>
  <c r="B6676" i="1"/>
  <c r="B12658" i="1"/>
  <c r="B97" i="1"/>
  <c r="B4142" i="1"/>
  <c r="B10298" i="1"/>
  <c r="B6310" i="1"/>
  <c r="B11970" i="1"/>
  <c r="B9112" i="1"/>
  <c r="B11088" i="1"/>
  <c r="B6685" i="1"/>
  <c r="B700" i="1"/>
  <c r="B13641" i="1"/>
  <c r="B6462" i="1"/>
  <c r="B10427" i="1"/>
  <c r="B13576" i="1"/>
  <c r="B14642" i="1"/>
  <c r="B2231" i="1"/>
  <c r="B12092" i="1"/>
  <c r="B792" i="1"/>
  <c r="B14957" i="1"/>
  <c r="B11101" i="1"/>
  <c r="B13801" i="1"/>
  <c r="B4343" i="1"/>
  <c r="B4636" i="1"/>
  <c r="B14023" i="1"/>
  <c r="B12905" i="1"/>
  <c r="B269" i="1"/>
  <c r="B11828" i="1"/>
  <c r="B11913" i="1"/>
  <c r="B13349" i="1"/>
  <c r="B1019" i="1"/>
  <c r="B12230" i="1"/>
  <c r="B10672" i="1"/>
  <c r="B11690" i="1"/>
  <c r="B10284" i="1"/>
  <c r="B3858" i="1"/>
  <c r="B6389" i="1"/>
  <c r="B11276" i="1"/>
  <c r="B869" i="1"/>
  <c r="B1755" i="1"/>
  <c r="B3742" i="1"/>
  <c r="B6082" i="1"/>
  <c r="B6659" i="1"/>
  <c r="B8012" i="1"/>
  <c r="B3936" i="1"/>
  <c r="B10222" i="1"/>
  <c r="B10017" i="1"/>
  <c r="B9726" i="1"/>
  <c r="B39" i="1"/>
  <c r="B11209" i="1"/>
  <c r="B10085" i="1"/>
  <c r="B7684" i="1"/>
  <c r="B1605" i="1"/>
  <c r="B10873" i="1"/>
  <c r="B14459" i="1"/>
  <c r="B9608" i="1"/>
  <c r="B10000" i="1"/>
  <c r="B6538" i="1"/>
  <c r="B7966" i="1"/>
  <c r="B6493" i="1"/>
  <c r="B9531" i="1"/>
  <c r="B8237" i="1"/>
  <c r="B10169" i="1"/>
  <c r="B9072" i="1"/>
  <c r="B7587" i="1"/>
  <c r="B9573" i="1"/>
  <c r="B11557" i="1"/>
  <c r="B7712" i="1"/>
  <c r="B7626" i="1"/>
  <c r="B13944" i="1"/>
  <c r="B1422" i="1"/>
  <c r="B2752" i="1"/>
  <c r="B2267" i="1"/>
  <c r="B10476" i="1"/>
  <c r="B12437" i="1"/>
  <c r="B6454" i="1"/>
  <c r="B1912" i="1"/>
  <c r="B1028" i="1"/>
  <c r="B4671" i="1"/>
  <c r="B14540" i="1"/>
  <c r="B4016" i="1"/>
  <c r="B7907" i="1"/>
  <c r="B1118" i="1"/>
  <c r="B12392" i="1"/>
  <c r="B12378" i="1"/>
  <c r="B14813" i="1"/>
  <c r="B11877" i="1"/>
  <c r="B11836" i="1"/>
  <c r="B11759" i="1"/>
  <c r="B11607" i="1"/>
  <c r="B2386" i="1"/>
  <c r="B2391" i="1"/>
  <c r="B12833" i="1"/>
  <c r="B11777" i="1"/>
  <c r="B11598" i="1"/>
  <c r="B11883" i="1"/>
  <c r="B2245" i="1"/>
  <c r="B875" i="1"/>
  <c r="B14530" i="1"/>
  <c r="B10688" i="1"/>
  <c r="B6403" i="1"/>
  <c r="B835" i="1"/>
  <c r="B220" i="1"/>
  <c r="B12736" i="1"/>
  <c r="B12964" i="1"/>
  <c r="B10320" i="1"/>
  <c r="B4742" i="1"/>
  <c r="B1125" i="1"/>
  <c r="B14557" i="1"/>
  <c r="B3733" i="1"/>
  <c r="B7360" i="1"/>
  <c r="B14816" i="1"/>
  <c r="B9676" i="1"/>
  <c r="B2036" i="1"/>
  <c r="B3717" i="1"/>
  <c r="B6873" i="1"/>
  <c r="B6366" i="1"/>
  <c r="B5011" i="1"/>
  <c r="B2981" i="1"/>
  <c r="B10112" i="1"/>
  <c r="B6107" i="1"/>
  <c r="B4286" i="1"/>
  <c r="B9031" i="1"/>
  <c r="B12656" i="1"/>
  <c r="B9242" i="1"/>
  <c r="B9684" i="1"/>
  <c r="B1127" i="1"/>
  <c r="B1811" i="1"/>
  <c r="B1713" i="1"/>
  <c r="B10338" i="1"/>
  <c r="B7956" i="1"/>
  <c r="B14528" i="1"/>
  <c r="B2318" i="1"/>
  <c r="B7602" i="1"/>
  <c r="B1262" i="1"/>
  <c r="B1447" i="1"/>
  <c r="B13254" i="1"/>
  <c r="B5969" i="1"/>
  <c r="B4108" i="1"/>
  <c r="B9120" i="1"/>
  <c r="B1557" i="1"/>
  <c r="B11638" i="1"/>
  <c r="B10666" i="1"/>
  <c r="B6114" i="1"/>
  <c r="B1532" i="1"/>
  <c r="B11106" i="1"/>
  <c r="B13253" i="1"/>
  <c r="B13131" i="1"/>
  <c r="B13282" i="1"/>
  <c r="B13060" i="1"/>
  <c r="B12315" i="1"/>
  <c r="B3184" i="1"/>
  <c r="B13173" i="1"/>
  <c r="B1203" i="1"/>
  <c r="B4350" i="1"/>
  <c r="B3306" i="1"/>
  <c r="B5901" i="1"/>
  <c r="B3021" i="1"/>
  <c r="B13976" i="1"/>
  <c r="B14879" i="1"/>
  <c r="B12679" i="1"/>
  <c r="B5940" i="1"/>
  <c r="B8241" i="1"/>
  <c r="B4031" i="1"/>
  <c r="B1537" i="1"/>
  <c r="B1144" i="1"/>
  <c r="B2455" i="1"/>
  <c r="B3305" i="1"/>
  <c r="B12975" i="1"/>
  <c r="B2395" i="1"/>
  <c r="B13583" i="1"/>
  <c r="B5217" i="1"/>
  <c r="B1778" i="1"/>
  <c r="B2355" i="1"/>
  <c r="B8067" i="1"/>
  <c r="B13419" i="1"/>
  <c r="B4585" i="1"/>
  <c r="B1178" i="1"/>
  <c r="B1899" i="1"/>
  <c r="B1935" i="1"/>
  <c r="B12510" i="1"/>
  <c r="B15168" i="1"/>
  <c r="B12204" i="1"/>
  <c r="B4032" i="1"/>
  <c r="B14854" i="1"/>
  <c r="B10868" i="1"/>
  <c r="B14686" i="1"/>
  <c r="B12764" i="1"/>
  <c r="B9402" i="1"/>
  <c r="B2356" i="1"/>
  <c r="B6318" i="1"/>
  <c r="B1947" i="1"/>
  <c r="B12649" i="1"/>
  <c r="B1263" i="1"/>
  <c r="B191" i="1"/>
  <c r="B3419" i="1"/>
  <c r="B8235" i="1"/>
  <c r="B4731" i="1"/>
  <c r="B5012" i="1"/>
  <c r="B4380" i="1"/>
  <c r="B7666" i="1"/>
  <c r="B6856" i="1"/>
  <c r="B13614" i="1"/>
  <c r="B14086" i="1"/>
  <c r="B14075" i="1"/>
  <c r="B10498" i="1"/>
  <c r="B12104" i="1"/>
  <c r="B7628" i="1"/>
  <c r="B5034" i="1"/>
  <c r="B14011" i="1"/>
  <c r="B3218" i="1"/>
  <c r="B13740" i="1"/>
  <c r="B8985" i="1"/>
  <c r="B6705" i="1"/>
  <c r="B13644" i="1"/>
  <c r="B10894" i="1"/>
  <c r="B8630" i="1"/>
  <c r="B1445" i="1"/>
  <c r="B3132" i="1"/>
  <c r="B15166" i="1"/>
  <c r="B142" i="1"/>
  <c r="B13879" i="1"/>
  <c r="B13708" i="1"/>
  <c r="B1612" i="1"/>
  <c r="B6075" i="1"/>
  <c r="B2412" i="1"/>
  <c r="B4375" i="1"/>
  <c r="B10290" i="1"/>
  <c r="B8828" i="1"/>
  <c r="B13530" i="1"/>
  <c r="B13348" i="1"/>
  <c r="B11310" i="1"/>
  <c r="B14250" i="1"/>
  <c r="B8594" i="1"/>
  <c r="B13258" i="1"/>
  <c r="B3730" i="1"/>
  <c r="B7953" i="1"/>
  <c r="B6437" i="1"/>
  <c r="B13179" i="1"/>
  <c r="B5985" i="1"/>
  <c r="B4502" i="1"/>
  <c r="B13362" i="1"/>
  <c r="B13078" i="1"/>
  <c r="B2061" i="1"/>
  <c r="B13020" i="1"/>
  <c r="B10609" i="1"/>
  <c r="B2912" i="1"/>
  <c r="B6353" i="1"/>
  <c r="B12266" i="1"/>
  <c r="B13269" i="1"/>
  <c r="B12401" i="1"/>
  <c r="B12233" i="1"/>
  <c r="B13392" i="1"/>
  <c r="B13338" i="1"/>
  <c r="B14016" i="1"/>
  <c r="B13077" i="1"/>
  <c r="B11384" i="1"/>
  <c r="B13570" i="1"/>
  <c r="B3384" i="1"/>
  <c r="B7696" i="1"/>
  <c r="B8921" i="1"/>
  <c r="B1429" i="1"/>
  <c r="B1675" i="1"/>
  <c r="B13410" i="1"/>
  <c r="B10186" i="1"/>
  <c r="B4805" i="1"/>
  <c r="B9635" i="1"/>
  <c r="B7522" i="1"/>
  <c r="B13541" i="1"/>
  <c r="B13497" i="1"/>
  <c r="B12372" i="1"/>
  <c r="B13444" i="1"/>
  <c r="B13255" i="1"/>
  <c r="B4012" i="1"/>
  <c r="B13320" i="1"/>
  <c r="B4578" i="1"/>
  <c r="B13243" i="1"/>
  <c r="B3014" i="1"/>
  <c r="B13111" i="1"/>
  <c r="B9322" i="1"/>
  <c r="B10103" i="1"/>
  <c r="B8592" i="1"/>
  <c r="B7755" i="1"/>
  <c r="B3164" i="1"/>
  <c r="B9639" i="1"/>
  <c r="B7197" i="1"/>
  <c r="B13539" i="1"/>
  <c r="B12546" i="1"/>
  <c r="B13328" i="1"/>
  <c r="B6948" i="1"/>
  <c r="B4939" i="1"/>
  <c r="B6668" i="1"/>
  <c r="B2626" i="1"/>
  <c r="B11215" i="1"/>
  <c r="B7819" i="1"/>
  <c r="B13057" i="1"/>
  <c r="B5884" i="1"/>
  <c r="B183" i="1"/>
  <c r="B13850" i="1"/>
  <c r="B6974" i="1"/>
  <c r="B6364" i="1"/>
  <c r="B8316" i="1"/>
  <c r="B3210" i="1"/>
  <c r="B13146" i="1"/>
  <c r="B3568" i="1"/>
  <c r="B1813" i="1"/>
  <c r="B13575" i="1"/>
  <c r="B14456" i="1"/>
  <c r="B11358" i="1"/>
  <c r="B4211" i="1"/>
  <c r="B10168" i="1"/>
  <c r="B9810" i="1"/>
  <c r="B5953" i="1"/>
  <c r="B3571" i="1"/>
  <c r="B12205" i="1"/>
  <c r="B13578" i="1"/>
  <c r="B9117" i="1"/>
  <c r="B9325" i="1"/>
  <c r="B2165" i="1"/>
  <c r="B1128" i="1"/>
  <c r="B13393" i="1"/>
  <c r="B1470" i="1"/>
  <c r="B4034" i="1"/>
  <c r="B3020" i="1"/>
  <c r="B8491" i="1"/>
  <c r="B2630" i="1"/>
  <c r="B11350" i="1"/>
  <c r="B13191" i="1"/>
  <c r="B14070" i="1"/>
  <c r="B4134" i="1"/>
  <c r="B6588" i="1"/>
  <c r="B9011" i="1"/>
  <c r="B12551" i="1"/>
  <c r="B3438" i="1"/>
  <c r="B867" i="1"/>
  <c r="B12168" i="1"/>
  <c r="B3111" i="1"/>
  <c r="B10114" i="1"/>
  <c r="B5115" i="1"/>
  <c r="B13551" i="1"/>
  <c r="B9940" i="1"/>
  <c r="B13471" i="1"/>
  <c r="B13294" i="1"/>
  <c r="B13190" i="1"/>
  <c r="B13552" i="1"/>
  <c r="B4598" i="1"/>
  <c r="B12601" i="1"/>
  <c r="B2492" i="1"/>
  <c r="B8467" i="1"/>
  <c r="B13490" i="1"/>
  <c r="B14985" i="1"/>
  <c r="B3355" i="1"/>
  <c r="B5363" i="1"/>
  <c r="B2132" i="1"/>
  <c r="B2474" i="1"/>
  <c r="B13492" i="1"/>
  <c r="B13130" i="1"/>
  <c r="B14059" i="1"/>
  <c r="B13749" i="1"/>
  <c r="B8174" i="1"/>
  <c r="B13762" i="1"/>
  <c r="B7430" i="1"/>
  <c r="B9191" i="1"/>
  <c r="B4011" i="1"/>
  <c r="B1763" i="1"/>
  <c r="B12837" i="1"/>
  <c r="B4030" i="1"/>
  <c r="B13654" i="1"/>
  <c r="B14948" i="1"/>
  <c r="B1213" i="1"/>
  <c r="B1725" i="1"/>
  <c r="B12500" i="1"/>
  <c r="B10534" i="1"/>
  <c r="B666" i="1"/>
  <c r="B10406" i="1"/>
  <c r="B14673" i="1"/>
  <c r="B4337" i="1"/>
  <c r="B12805" i="1"/>
  <c r="B778" i="1"/>
  <c r="B13579" i="1"/>
  <c r="B7558" i="1"/>
  <c r="B1960" i="1"/>
  <c r="B11450" i="1"/>
  <c r="B4026" i="1"/>
  <c r="B12683" i="1"/>
  <c r="B289" i="1"/>
  <c r="B14049" i="1"/>
  <c r="B13984" i="1"/>
  <c r="B14777" i="1"/>
  <c r="B11802" i="1"/>
  <c r="B11576" i="1"/>
  <c r="B12668" i="1"/>
  <c r="B6327" i="1"/>
  <c r="B12489" i="1"/>
  <c r="B12984" i="1"/>
  <c r="B12390" i="1"/>
  <c r="B11059" i="1"/>
  <c r="B14618" i="1"/>
  <c r="B10956" i="1"/>
  <c r="B6465" i="1"/>
  <c r="B11529" i="1"/>
  <c r="B11140" i="1"/>
  <c r="B12229" i="1"/>
  <c r="B12123" i="1"/>
  <c r="B12956" i="1"/>
  <c r="B14535" i="1"/>
  <c r="B10890" i="1"/>
  <c r="B12041" i="1"/>
  <c r="B7474" i="1"/>
  <c r="B11169" i="1"/>
  <c r="B113" i="1"/>
  <c r="B12072" i="1"/>
  <c r="B1290" i="1"/>
  <c r="B12651" i="1"/>
  <c r="B3271" i="1"/>
  <c r="B2351" i="1"/>
  <c r="B11049" i="1"/>
  <c r="B12117" i="1"/>
  <c r="B14681" i="1"/>
  <c r="B11831" i="1"/>
  <c r="B1307" i="1"/>
  <c r="B1321" i="1"/>
  <c r="B12766" i="1"/>
  <c r="B1115" i="1"/>
  <c r="B3462" i="1"/>
  <c r="B2030" i="1"/>
  <c r="B8627" i="1"/>
  <c r="B13618" i="1"/>
  <c r="B6611" i="1"/>
  <c r="B14747" i="1"/>
  <c r="B5002" i="1"/>
  <c r="B4430" i="1"/>
  <c r="B5938" i="1"/>
  <c r="B678" i="1"/>
  <c r="B14573" i="1"/>
  <c r="B1304" i="1"/>
  <c r="B12784" i="1"/>
  <c r="B10378" i="1"/>
  <c r="B12553" i="1"/>
  <c r="B11206" i="1"/>
  <c r="B3359" i="1"/>
  <c r="B10811" i="1"/>
  <c r="B1672" i="1"/>
  <c r="B12150" i="1"/>
  <c r="B1175" i="1"/>
  <c r="B6324" i="1"/>
  <c r="B7576" i="1"/>
  <c r="B1570" i="1"/>
  <c r="B14549" i="1"/>
  <c r="B11547" i="1"/>
  <c r="B11146" i="1"/>
  <c r="B14008" i="1"/>
  <c r="B6466" i="1"/>
  <c r="B13682" i="1"/>
  <c r="B14842" i="1"/>
  <c r="B13764" i="1"/>
  <c r="B11407" i="1"/>
  <c r="B11817" i="1"/>
  <c r="B10549" i="1"/>
  <c r="B14548" i="1"/>
  <c r="B12161" i="1"/>
  <c r="B5875" i="1"/>
  <c r="B12588" i="1"/>
  <c r="B10532" i="1"/>
  <c r="B11737" i="1"/>
  <c r="B12809" i="1"/>
  <c r="B13780" i="1"/>
  <c r="B11796" i="1"/>
  <c r="B10591" i="1"/>
  <c r="B11473" i="1"/>
  <c r="B3894" i="1"/>
  <c r="B12848" i="1"/>
  <c r="B671" i="1"/>
  <c r="B11659" i="1"/>
  <c r="B12739" i="1"/>
  <c r="B14765" i="1"/>
  <c r="B2797" i="1"/>
  <c r="B8704" i="1"/>
  <c r="B1179" i="1"/>
  <c r="B4956" i="1"/>
  <c r="B12947" i="1"/>
  <c r="B13003" i="1"/>
  <c r="B14555" i="1"/>
  <c r="B6536" i="1"/>
  <c r="B2442" i="1"/>
  <c r="B13752" i="1"/>
  <c r="B2313" i="1"/>
  <c r="B13681" i="1"/>
  <c r="B9173" i="1"/>
  <c r="B5200" i="1"/>
  <c r="B11715" i="1"/>
  <c r="B8790" i="1"/>
  <c r="B13540" i="1"/>
  <c r="B6571" i="1"/>
  <c r="B3838" i="1"/>
  <c r="B116" i="1"/>
  <c r="B7343" i="1"/>
  <c r="B1940" i="1"/>
  <c r="B18" i="1"/>
  <c r="B12773" i="1"/>
  <c r="B3381" i="1"/>
  <c r="B11868" i="1"/>
  <c r="B3852" i="1"/>
  <c r="B13235" i="1"/>
  <c r="B1076" i="1"/>
  <c r="B12839" i="1"/>
  <c r="B2233" i="1"/>
  <c r="B6891" i="1"/>
  <c r="B1285" i="1"/>
  <c r="B11907" i="1"/>
  <c r="B232" i="1"/>
  <c r="B12207" i="1"/>
  <c r="B12344" i="1"/>
  <c r="B14760" i="1"/>
  <c r="B2023" i="1"/>
  <c r="B107" i="1"/>
  <c r="B8548" i="1"/>
  <c r="B5280" i="1"/>
  <c r="B6381" i="1"/>
  <c r="B6359" i="1"/>
  <c r="B6474" i="1"/>
  <c r="B6335" i="1"/>
  <c r="B7742" i="1"/>
  <c r="B11843" i="1"/>
  <c r="B12213" i="1"/>
  <c r="B10515" i="1"/>
  <c r="B11552" i="1"/>
  <c r="B12781" i="1"/>
  <c r="B8294" i="1"/>
  <c r="B6192" i="1"/>
  <c r="B11494" i="1"/>
  <c r="B14696" i="1"/>
  <c r="B223" i="1"/>
  <c r="B12225" i="1"/>
  <c r="B780" i="1"/>
  <c r="B6520" i="1"/>
  <c r="B13916" i="1"/>
  <c r="B253" i="1"/>
  <c r="B14589" i="1"/>
  <c r="B10395" i="1"/>
  <c r="B12446" i="1"/>
  <c r="B5349" i="1"/>
  <c r="B12506" i="1"/>
  <c r="B11072" i="1"/>
  <c r="B1077" i="1"/>
  <c r="B7687" i="1"/>
  <c r="B3855" i="1"/>
  <c r="B705" i="1"/>
  <c r="B4298" i="1"/>
  <c r="B1199" i="1"/>
  <c r="B6845" i="1"/>
  <c r="B11360" i="1"/>
  <c r="B3729" i="1"/>
  <c r="B11201" i="1"/>
  <c r="B9513" i="1"/>
  <c r="B14901" i="1"/>
  <c r="B9193" i="1"/>
  <c r="B7231" i="1"/>
  <c r="B12527" i="1"/>
  <c r="B6040" i="1"/>
  <c r="B6004" i="1"/>
  <c r="B2394" i="1"/>
  <c r="B8997" i="1"/>
  <c r="B4892" i="1"/>
  <c r="B14263" i="1"/>
  <c r="B4415" i="1"/>
  <c r="B9" i="1"/>
  <c r="B11451" i="1"/>
  <c r="B3396" i="1"/>
  <c r="B5919" i="1"/>
  <c r="B12532" i="1"/>
  <c r="B11798" i="1"/>
  <c r="B13123" i="1"/>
  <c r="B10555" i="1"/>
  <c r="B11321" i="1"/>
  <c r="B12758" i="1"/>
  <c r="B12025" i="1"/>
  <c r="B4587" i="1"/>
  <c r="B11665" i="1"/>
  <c r="B3388" i="1"/>
  <c r="B13485" i="1"/>
  <c r="B12496" i="1"/>
  <c r="B6119" i="1"/>
  <c r="B1831" i="1"/>
  <c r="B1731" i="1"/>
  <c r="B1459" i="1"/>
  <c r="B4374" i="1"/>
  <c r="B846" i="1"/>
  <c r="B5879" i="1"/>
  <c r="B1073" i="1"/>
  <c r="B9957" i="1"/>
  <c r="B3414" i="1"/>
  <c r="B13512" i="1"/>
  <c r="B11212" i="1"/>
  <c r="B9559" i="1"/>
  <c r="B6060" i="1"/>
  <c r="B13564" i="1"/>
  <c r="B9408" i="1"/>
  <c r="B13571" i="1"/>
  <c r="B13140" i="1"/>
  <c r="B13346" i="1"/>
  <c r="B13047" i="1"/>
  <c r="B13107" i="1"/>
  <c r="B11485" i="1"/>
  <c r="B8187" i="1"/>
  <c r="B1196" i="1"/>
  <c r="B10318" i="1"/>
  <c r="B15051" i="1"/>
  <c r="B11524" i="1"/>
  <c r="B848" i="1"/>
  <c r="B813" i="1"/>
  <c r="B262" i="1"/>
  <c r="B794" i="1"/>
  <c r="B12088" i="1"/>
  <c r="B12141" i="1"/>
  <c r="B1580" i="1"/>
  <c r="B238" i="1"/>
  <c r="B10579" i="1"/>
  <c r="B6010" i="1"/>
  <c r="B14563" i="1"/>
  <c r="B32" i="1"/>
  <c r="B2229" i="1"/>
  <c r="B12517" i="1"/>
  <c r="B11248" i="1"/>
  <c r="B9253" i="1"/>
  <c r="B7484" i="1"/>
  <c r="B4706" i="1"/>
  <c r="B4095" i="1"/>
  <c r="B3517" i="1"/>
  <c r="B1996" i="1"/>
  <c r="B544" i="1"/>
  <c r="B9767" i="1"/>
  <c r="B13422" i="1"/>
  <c r="B3130" i="1"/>
  <c r="B2666" i="1"/>
  <c r="B9013" i="1"/>
  <c r="B2784" i="1"/>
  <c r="B8276" i="1"/>
  <c r="B3022" i="1"/>
  <c r="B2995" i="1"/>
  <c r="B13733" i="1"/>
  <c r="B3078" i="1"/>
  <c r="B9050" i="1"/>
  <c r="B578" i="1"/>
  <c r="B10841" i="1"/>
  <c r="B9923" i="1"/>
  <c r="B13209" i="1"/>
  <c r="B7380" i="1"/>
  <c r="B1486" i="1"/>
  <c r="B14703" i="1"/>
  <c r="B8226" i="1"/>
  <c r="B14677" i="1"/>
  <c r="B2062" i="1"/>
  <c r="B10960" i="1"/>
  <c r="B2383" i="1"/>
  <c r="B2203" i="1"/>
  <c r="B12559" i="1"/>
  <c r="B2332" i="1"/>
  <c r="B11345" i="1"/>
  <c r="B6729" i="1"/>
  <c r="B12828" i="1"/>
  <c r="B10563" i="1"/>
  <c r="B11774" i="1"/>
  <c r="B12986" i="1"/>
  <c r="B10435" i="1"/>
  <c r="B14320" i="1"/>
  <c r="B11189" i="1"/>
  <c r="B12477" i="1"/>
  <c r="B6356" i="1"/>
  <c r="B5024" i="1"/>
  <c r="B12453" i="1"/>
  <c r="B12020" i="1"/>
  <c r="B10800" i="1"/>
  <c r="B12350" i="1"/>
  <c r="B11571" i="1"/>
  <c r="B12639" i="1"/>
  <c r="B2303" i="1"/>
  <c r="B11664" i="1"/>
  <c r="B13022" i="1"/>
  <c r="B2450" i="1"/>
  <c r="B7221" i="1"/>
  <c r="B326" i="1"/>
  <c r="B7015" i="1"/>
  <c r="B11896" i="1"/>
  <c r="B1165" i="1"/>
  <c r="B12951" i="1"/>
  <c r="B2393" i="1"/>
  <c r="B1119" i="1"/>
  <c r="B10654" i="1"/>
  <c r="B2732" i="1"/>
  <c r="B3192" i="1"/>
  <c r="B489" i="1"/>
  <c r="B11272" i="1"/>
  <c r="B12587" i="1"/>
  <c r="B3790" i="1"/>
  <c r="B4301" i="1"/>
  <c r="B868" i="1"/>
  <c r="B12450" i="1"/>
  <c r="B1121" i="1"/>
  <c r="B11881" i="1"/>
  <c r="B12906" i="1"/>
  <c r="B11841" i="1"/>
  <c r="B1109" i="1"/>
  <c r="B6843" i="1"/>
  <c r="B13358" i="1"/>
  <c r="B13278" i="1"/>
  <c r="B4816" i="1"/>
  <c r="B2139" i="1"/>
  <c r="B13548" i="1"/>
  <c r="B12853" i="1"/>
  <c r="B739" i="1"/>
  <c r="B14216" i="1"/>
  <c r="B3010" i="1"/>
  <c r="B4055" i="1"/>
  <c r="B13249" i="1"/>
  <c r="B7050" i="1"/>
  <c r="B623" i="1"/>
  <c r="B13554" i="1"/>
  <c r="B6920" i="1"/>
  <c r="B13138" i="1"/>
  <c r="B6870" i="1"/>
  <c r="B10003" i="1"/>
  <c r="B9606" i="1"/>
  <c r="B2300" i="1"/>
  <c r="B11429" i="1"/>
  <c r="B10004" i="1"/>
  <c r="B1901" i="1"/>
  <c r="B2327" i="1"/>
  <c r="B12665" i="1"/>
  <c r="B3487" i="1"/>
  <c r="B14176" i="1"/>
  <c r="B6482" i="1"/>
  <c r="B1094" i="1"/>
  <c r="B9580" i="1"/>
  <c r="B14757" i="1"/>
  <c r="B7836" i="1"/>
  <c r="B2771" i="1"/>
  <c r="B8084" i="1"/>
  <c r="B11958" i="1"/>
  <c r="B8248" i="1"/>
  <c r="B9449" i="1"/>
  <c r="B7786" i="1"/>
  <c r="B3442" i="1"/>
  <c r="B13120" i="1"/>
  <c r="B9029" i="1"/>
  <c r="B10589" i="1"/>
  <c r="B12694" i="1"/>
  <c r="B10607" i="1"/>
  <c r="B13145" i="1"/>
  <c r="B8071" i="1"/>
  <c r="B880" i="1"/>
  <c r="B4258" i="1"/>
  <c r="B10851" i="1"/>
  <c r="B2101" i="1"/>
  <c r="B7227" i="1"/>
  <c r="B11956" i="1"/>
  <c r="B7178" i="1"/>
  <c r="B5471" i="1"/>
  <c r="B4909" i="1"/>
  <c r="B7238" i="1"/>
  <c r="B11698" i="1"/>
  <c r="B2230" i="1"/>
  <c r="B2042" i="1"/>
  <c r="B5952" i="1"/>
  <c r="B5881" i="1"/>
  <c r="B1299" i="1"/>
  <c r="B4463" i="1"/>
  <c r="B5233" i="1"/>
  <c r="B5995" i="1"/>
  <c r="B6884" i="1"/>
  <c r="B6020" i="1"/>
  <c r="B13611" i="1"/>
  <c r="B11418" i="1"/>
  <c r="B4981" i="1"/>
  <c r="B821" i="1"/>
  <c r="B11406" i="1"/>
  <c r="B5889" i="1"/>
  <c r="B13709" i="1"/>
  <c r="B11257" i="1"/>
  <c r="B8773" i="1"/>
  <c r="B6822" i="1"/>
  <c r="B12430" i="1"/>
  <c r="B1041" i="1"/>
  <c r="B11830" i="1"/>
  <c r="B1112" i="1"/>
  <c r="B11856" i="1"/>
  <c r="B10694" i="1"/>
  <c r="B3802" i="1"/>
  <c r="B6157" i="1"/>
  <c r="B7461" i="1"/>
  <c r="B14593" i="1"/>
  <c r="B12190" i="1"/>
  <c r="B14581" i="1"/>
  <c r="B1281" i="1"/>
  <c r="B6303" i="1"/>
  <c r="B1336" i="1"/>
  <c r="B6904" i="1"/>
  <c r="B10929" i="1"/>
  <c r="B7281" i="1"/>
  <c r="B13128" i="1"/>
  <c r="B1485" i="1"/>
  <c r="B6602" i="1"/>
  <c r="B1938" i="1"/>
  <c r="B5544" i="1"/>
  <c r="B11734" i="1"/>
  <c r="B3812" i="1"/>
  <c r="B9040" i="1"/>
  <c r="B4837" i="1"/>
  <c r="B5339" i="1"/>
  <c r="B5097" i="1"/>
  <c r="B2274" i="1"/>
  <c r="B4427" i="1"/>
  <c r="B12856" i="1"/>
  <c r="B817" i="1"/>
  <c r="B2336" i="1"/>
  <c r="B2325" i="1"/>
  <c r="B2202" i="1"/>
  <c r="B4054" i="1"/>
  <c r="B1146" i="1"/>
  <c r="B7551" i="1"/>
  <c r="B7739" i="1"/>
  <c r="B13154" i="1"/>
  <c r="B12363" i="1"/>
  <c r="B3044" i="1"/>
  <c r="B6290" i="1"/>
  <c r="B1265" i="1"/>
  <c r="B6711" i="1"/>
  <c r="B4899" i="1"/>
  <c r="B3401" i="1"/>
  <c r="B2418" i="1"/>
  <c r="B1143" i="1"/>
  <c r="B5100" i="1"/>
  <c r="B5279" i="1"/>
  <c r="B855" i="1"/>
  <c r="B9080" i="1"/>
  <c r="B3146" i="1"/>
  <c r="B1172" i="1"/>
  <c r="B13298" i="1"/>
  <c r="B1669" i="1"/>
  <c r="B1242" i="1"/>
  <c r="B977" i="1"/>
  <c r="B6429" i="1"/>
  <c r="B12582" i="1"/>
  <c r="B9647" i="1"/>
  <c r="B12418" i="1"/>
  <c r="B6079" i="1"/>
  <c r="B14099" i="1"/>
  <c r="B11839" i="1"/>
  <c r="B6221" i="1"/>
  <c r="B2119" i="1"/>
  <c r="B13839" i="1"/>
  <c r="B6395" i="1"/>
  <c r="B6277" i="1"/>
  <c r="B15110" i="1"/>
  <c r="B11569" i="1"/>
  <c r="B14348" i="1"/>
  <c r="B10509" i="1"/>
  <c r="B6343" i="1"/>
  <c r="B2258" i="1"/>
  <c r="B13238" i="1"/>
  <c r="B2493" i="1"/>
  <c r="B4736" i="1"/>
  <c r="B4698" i="1"/>
  <c r="B9247" i="1"/>
  <c r="B1014" i="1"/>
  <c r="B4294" i="1"/>
  <c r="B12130" i="1"/>
  <c r="B9777" i="1"/>
  <c r="B3625" i="1"/>
  <c r="B864" i="1"/>
  <c r="B11123" i="1"/>
  <c r="B1503" i="1"/>
  <c r="B9070" i="1"/>
  <c r="B3050" i="1"/>
  <c r="B1021" i="1"/>
  <c r="B9976" i="1"/>
  <c r="B9813" i="1"/>
  <c r="B12943" i="1"/>
  <c r="B9296" i="1"/>
  <c r="B7967" i="1"/>
  <c r="B6230" i="1"/>
  <c r="B7963" i="1"/>
  <c r="B8213" i="1"/>
  <c r="B6916" i="1"/>
  <c r="B6113" i="1"/>
  <c r="B13340" i="1"/>
  <c r="B3408" i="1"/>
  <c r="B5997" i="1"/>
  <c r="B14627" i="1"/>
  <c r="B13007" i="1"/>
  <c r="B14380" i="1"/>
  <c r="B13563" i="1"/>
  <c r="B13562" i="1"/>
  <c r="B13352" i="1"/>
  <c r="B6442" i="1"/>
  <c r="B9932" i="1"/>
  <c r="B7720" i="1"/>
  <c r="B11951" i="1"/>
  <c r="B3457" i="1"/>
  <c r="B6570" i="1"/>
  <c r="B5936" i="1"/>
  <c r="B5121" i="1"/>
  <c r="B6054" i="1"/>
  <c r="B1775" i="1"/>
  <c r="B3564" i="1"/>
  <c r="B6250" i="1"/>
  <c r="B9968" i="1"/>
  <c r="B9410" i="1"/>
  <c r="B7995" i="1"/>
  <c r="B12892" i="1"/>
  <c r="B12036" i="1"/>
  <c r="B14653" i="1"/>
  <c r="B14699" i="1"/>
  <c r="B1098" i="1"/>
  <c r="B8572" i="1"/>
  <c r="B3113" i="1"/>
  <c r="B10709" i="1"/>
  <c r="B12435" i="1"/>
  <c r="B2958" i="1"/>
  <c r="B13286" i="1"/>
  <c r="B2401" i="1"/>
  <c r="B11151" i="1"/>
  <c r="B1187" i="1"/>
  <c r="B12818" i="1"/>
  <c r="B4002" i="1"/>
  <c r="B5304" i="1"/>
  <c r="B15135" i="1"/>
  <c r="B9770" i="1"/>
  <c r="B4847" i="1"/>
  <c r="B842" i="1"/>
  <c r="B874" i="1"/>
  <c r="B11695" i="1"/>
  <c r="B2260" i="1"/>
  <c r="B12783" i="1"/>
  <c r="B13758" i="1"/>
  <c r="B11978" i="1"/>
  <c r="B750" i="1"/>
  <c r="B12958" i="1"/>
  <c r="B2014" i="1"/>
  <c r="B12804" i="1"/>
  <c r="B12834" i="1"/>
  <c r="B10569" i="1"/>
  <c r="B14644" i="1"/>
  <c r="B14976" i="1"/>
  <c r="B11444" i="1"/>
  <c r="B10746" i="1"/>
  <c r="B12627" i="1"/>
  <c r="B14991" i="1"/>
  <c r="B12600" i="1"/>
  <c r="B7273" i="1"/>
  <c r="B6368" i="1"/>
  <c r="B4395" i="1"/>
  <c r="B6111" i="1"/>
  <c r="B652" i="1"/>
  <c r="B7261" i="1"/>
  <c r="B12750" i="1"/>
  <c r="B1072" i="1"/>
  <c r="B13403" i="1"/>
  <c r="B3369" i="1"/>
  <c r="B14313" i="1"/>
  <c r="B10026" i="1"/>
  <c r="B12359" i="1"/>
  <c r="B13159" i="1"/>
  <c r="B3569" i="1"/>
  <c r="B13357" i="1"/>
  <c r="B13355" i="1"/>
  <c r="B5003" i="1"/>
  <c r="B13323" i="1"/>
  <c r="B11018" i="1"/>
  <c r="B12356" i="1"/>
  <c r="B14307" i="1"/>
  <c r="B5245" i="1"/>
  <c r="B5974" i="1"/>
  <c r="B12824" i="1"/>
  <c r="B7" i="1"/>
  <c r="B53" i="1"/>
  <c r="B2433" i="1"/>
  <c r="B4047" i="1"/>
  <c r="B3077" i="1"/>
  <c r="B5357" i="1"/>
  <c r="B4207" i="1"/>
  <c r="B11898" i="1"/>
  <c r="B556" i="1"/>
  <c r="B283" i="1"/>
  <c r="B13828" i="1"/>
  <c r="B840" i="1"/>
  <c r="B9887" i="1"/>
  <c r="B6939" i="1"/>
  <c r="B2217" i="1"/>
  <c r="B3906" i="1"/>
  <c r="B4254" i="1"/>
  <c r="B14529" i="1"/>
  <c r="B14931" i="1"/>
  <c r="B860" i="1"/>
  <c r="B1990" i="1"/>
  <c r="B1053" i="1"/>
  <c r="B1100" i="1"/>
  <c r="B15010" i="1"/>
  <c r="B11556" i="1"/>
  <c r="B14996" i="1"/>
  <c r="B796" i="1"/>
  <c r="B3900" i="1"/>
  <c r="B2363" i="1"/>
  <c r="B14637" i="1"/>
  <c r="B12646" i="1"/>
  <c r="B1122" i="1"/>
  <c r="B6325" i="1"/>
  <c r="B13793" i="1"/>
  <c r="B12422" i="1"/>
  <c r="B14779" i="1"/>
  <c r="B4566" i="1"/>
  <c r="B96" i="1"/>
  <c r="B14722" i="1"/>
  <c r="B4125" i="1"/>
  <c r="B1386" i="1"/>
  <c r="B10900" i="1"/>
  <c r="B1276" i="1"/>
  <c r="B2197" i="1"/>
  <c r="B12146" i="1"/>
  <c r="B14721" i="1"/>
  <c r="B12555" i="1"/>
  <c r="B674" i="1"/>
  <c r="B6631" i="1"/>
  <c r="B4384" i="1"/>
  <c r="B852" i="1"/>
  <c r="B12513" i="1"/>
  <c r="B4242" i="1"/>
  <c r="B772" i="1"/>
  <c r="B11773" i="1"/>
  <c r="B6594" i="1"/>
  <c r="B7287" i="1"/>
  <c r="B9042" i="1"/>
  <c r="B13076" i="1"/>
  <c r="B13528" i="1"/>
  <c r="B13517" i="1"/>
  <c r="B11015" i="1"/>
  <c r="B9711" i="1"/>
  <c r="B13246" i="1"/>
  <c r="B13299" i="1"/>
  <c r="B13110" i="1"/>
  <c r="B13199" i="1"/>
  <c r="B13507" i="1"/>
  <c r="B10303" i="1"/>
  <c r="B13434" i="1"/>
  <c r="B11021" i="1"/>
  <c r="B13006" i="1"/>
  <c r="B13065" i="1"/>
  <c r="B13438" i="1"/>
  <c r="B10870" i="1"/>
  <c r="B8946" i="1"/>
  <c r="B13058" i="1"/>
  <c r="B144" i="1"/>
  <c r="B13032" i="1"/>
  <c r="B1183" i="1"/>
  <c r="B5583" i="1"/>
  <c r="B6362" i="1"/>
  <c r="B2604" i="1"/>
  <c r="B8386" i="1"/>
  <c r="B13822" i="1"/>
  <c r="B12926" i="1"/>
  <c r="B7383" i="1"/>
  <c r="B6909" i="1"/>
  <c r="B6667" i="1"/>
  <c r="B1734" i="1"/>
  <c r="B4741" i="1"/>
  <c r="B13684" i="1"/>
  <c r="B5963" i="1"/>
  <c r="B1255" i="1"/>
  <c r="B13890" i="1"/>
  <c r="B981" i="1"/>
  <c r="B12414" i="1"/>
  <c r="B3058" i="1"/>
  <c r="B4322" i="1"/>
  <c r="B12201" i="1"/>
  <c r="B1163" i="1"/>
  <c r="B15140" i="1"/>
  <c r="B3847" i="1"/>
  <c r="B14799" i="1"/>
  <c r="B12685" i="1"/>
  <c r="B7265" i="1"/>
  <c r="B12514" i="1"/>
  <c r="B13136" i="1"/>
  <c r="B5980" i="1"/>
  <c r="B13342" i="1"/>
  <c r="B11184" i="1"/>
  <c r="B13791" i="1"/>
  <c r="B1334" i="1"/>
  <c r="B12268" i="1"/>
  <c r="B5087" i="1"/>
  <c r="B14640" i="1"/>
  <c r="B14672" i="1"/>
  <c r="B12578" i="1"/>
  <c r="B13679" i="1"/>
  <c r="B6282" i="1"/>
  <c r="B13423" i="1"/>
  <c r="B12402" i="1"/>
  <c r="B7250" i="1"/>
  <c r="B9283" i="1"/>
  <c r="B929" i="1"/>
  <c r="B12395" i="1"/>
  <c r="B9025" i="1"/>
  <c r="B5283" i="1"/>
  <c r="B657" i="1"/>
  <c r="B14372" i="1"/>
  <c r="B13468" i="1"/>
  <c r="B1969" i="1"/>
  <c r="B6161" i="1"/>
  <c r="B1181" i="1"/>
  <c r="B1340" i="1"/>
  <c r="B1189" i="1"/>
  <c r="B13236" i="1"/>
  <c r="B13002" i="1"/>
  <c r="B13398" i="1"/>
  <c r="B7465" i="1"/>
  <c r="B1978" i="1"/>
  <c r="B12243" i="1"/>
  <c r="B11630" i="1"/>
  <c r="B12695" i="1"/>
  <c r="B12393" i="1"/>
  <c r="B12740" i="1"/>
  <c r="B4569" i="1"/>
  <c r="B12329" i="1"/>
  <c r="B10735" i="1"/>
  <c r="B13430" i="1"/>
  <c r="B6148" i="1"/>
  <c r="B4861" i="1"/>
  <c r="B8153" i="1"/>
  <c r="B3703" i="1"/>
  <c r="B2410" i="1"/>
  <c r="B13982" i="1"/>
  <c r="B9416" i="1"/>
  <c r="B14848" i="1"/>
  <c r="B2570" i="1"/>
  <c r="B11043" i="1"/>
  <c r="B13620" i="1"/>
  <c r="B15060" i="1"/>
  <c r="B1067" i="1"/>
  <c r="B13700" i="1"/>
  <c r="B1747" i="1"/>
  <c r="B13805" i="1"/>
  <c r="B2346" i="1"/>
  <c r="B8057" i="1"/>
  <c r="B10561" i="1"/>
  <c r="B1685" i="1"/>
  <c r="B6787" i="1"/>
  <c r="B9930" i="1"/>
  <c r="B15065" i="1"/>
  <c r="B12242" i="1"/>
  <c r="B11028" i="1"/>
  <c r="B13232" i="1"/>
  <c r="B3128" i="1"/>
  <c r="B11188" i="1"/>
  <c r="B5073" i="1"/>
  <c r="B8081" i="1"/>
  <c r="B13066" i="1"/>
  <c r="B11261" i="1"/>
  <c r="B13573" i="1"/>
  <c r="B13207" i="1"/>
  <c r="B12102" i="1"/>
  <c r="B13247" i="1"/>
  <c r="B12059" i="1"/>
  <c r="B13292" i="1"/>
  <c r="B13158" i="1"/>
  <c r="B3251" i="1"/>
  <c r="B4306" i="1"/>
  <c r="B2324" i="1"/>
  <c r="B13080" i="1"/>
  <c r="B10115" i="1"/>
  <c r="B14578" i="1"/>
  <c r="B167" i="1"/>
  <c r="B14574" i="1"/>
  <c r="B10887" i="1"/>
  <c r="B1971" i="1"/>
  <c r="B11190" i="1"/>
  <c r="B5103" i="1"/>
  <c r="B6874" i="1"/>
  <c r="B12980" i="1"/>
  <c r="B12405" i="1"/>
  <c r="B12901" i="1"/>
  <c r="B832" i="1"/>
  <c r="B2763" i="1"/>
  <c r="B6585" i="1"/>
  <c r="B9265" i="1"/>
  <c r="B8640" i="1"/>
  <c r="B5846" i="1"/>
  <c r="B1229" i="1"/>
  <c r="B2142" i="1"/>
  <c r="B14831" i="1"/>
  <c r="B1756" i="1"/>
  <c r="B3636" i="1"/>
  <c r="B15044" i="1"/>
  <c r="B4156" i="1"/>
  <c r="B769" i="1"/>
  <c r="B13036" i="1"/>
  <c r="B11722" i="1"/>
  <c r="B6508" i="1"/>
  <c r="B11772" i="1"/>
  <c r="B12602" i="1"/>
  <c r="B10765" i="1"/>
  <c r="B10324" i="1"/>
  <c r="B2284" i="1"/>
  <c r="B11684" i="1"/>
  <c r="B12866" i="1"/>
  <c r="B10368" i="1"/>
  <c r="B13186" i="1"/>
  <c r="B5886" i="1"/>
  <c r="B13115" i="1"/>
  <c r="B10242" i="1"/>
  <c r="B11016" i="1"/>
  <c r="B8445" i="1"/>
  <c r="B8984" i="1"/>
  <c r="B6410" i="1"/>
  <c r="B5420" i="1"/>
  <c r="B14499" i="1"/>
  <c r="B7695" i="1"/>
  <c r="B5285" i="1"/>
  <c r="B4829" i="1"/>
  <c r="B14823" i="1"/>
  <c r="B7401" i="1"/>
  <c r="B8551" i="1"/>
  <c r="B1083" i="1"/>
  <c r="B7074" i="1"/>
  <c r="B10575" i="1"/>
  <c r="B13775" i="1"/>
  <c r="B3365" i="1"/>
  <c r="B138" i="1"/>
  <c r="B12748" i="1"/>
  <c r="B11822" i="1"/>
  <c r="B14832" i="1"/>
  <c r="B14626" i="1"/>
  <c r="B12511" i="1"/>
  <c r="B3493" i="1"/>
  <c r="B8835" i="1"/>
  <c r="B2209" i="1"/>
  <c r="B621" i="1"/>
  <c r="B13326" i="1"/>
  <c r="B13178" i="1"/>
  <c r="B13082" i="1"/>
  <c r="B10237" i="1"/>
  <c r="B594" i="1"/>
  <c r="B13228" i="1"/>
  <c r="B14330" i="1"/>
  <c r="B10473" i="1"/>
  <c r="B12188" i="1"/>
  <c r="B13443" i="1"/>
  <c r="B13316" i="1"/>
  <c r="B14858" i="1"/>
  <c r="B13049" i="1"/>
  <c r="B13674" i="1"/>
  <c r="B13121" i="1"/>
  <c r="B9693" i="1"/>
  <c r="B13407" i="1"/>
  <c r="B13085" i="1"/>
  <c r="B9155" i="1"/>
  <c r="B6001" i="1"/>
  <c r="B11663" i="1"/>
  <c r="B3985" i="1"/>
  <c r="B13717" i="1"/>
  <c r="B11919" i="1"/>
  <c r="B834" i="1"/>
  <c r="B1727" i="1"/>
  <c r="B10045" i="1"/>
  <c r="B5229" i="1"/>
  <c r="B4767" i="1"/>
  <c r="B10119" i="1"/>
  <c r="B5157" i="1"/>
  <c r="B4103" i="1"/>
  <c r="B6099" i="1"/>
  <c r="B5147" i="1"/>
  <c r="B1258" i="1"/>
  <c r="B11131" i="1"/>
  <c r="B12158" i="1"/>
  <c r="B13544" i="1"/>
  <c r="B6838" i="1"/>
  <c r="B34" i="1"/>
  <c r="B10167" i="1"/>
  <c r="B14603" i="1"/>
  <c r="B11761" i="1"/>
  <c r="B829" i="1"/>
  <c r="B13031" i="1"/>
  <c r="B6132" i="1"/>
  <c r="B3706" i="1"/>
  <c r="B8147" i="1"/>
  <c r="B12594" i="1"/>
  <c r="B11512" i="1"/>
  <c r="B14556" i="1"/>
  <c r="B10820" i="1"/>
  <c r="B11727" i="1"/>
  <c r="B2378" i="1"/>
  <c r="B13276" i="1"/>
  <c r="B10693" i="1"/>
  <c r="B456" i="1"/>
  <c r="B6379" i="1"/>
  <c r="B11807" i="1"/>
  <c r="B12365" i="1"/>
  <c r="B9659" i="1"/>
  <c r="B10089" i="1"/>
  <c r="B13462" i="1"/>
  <c r="B7059" i="1"/>
  <c r="B13461" i="1"/>
  <c r="B7517" i="1"/>
  <c r="B6241" i="1"/>
  <c r="B12142" i="1"/>
  <c r="B478" i="1"/>
  <c r="B2110" i="1"/>
  <c r="B3395" i="1"/>
  <c r="B13511" i="1"/>
  <c r="B3421" i="1"/>
  <c r="B2096" i="1"/>
  <c r="B3882" i="1"/>
  <c r="B10544" i="1"/>
  <c r="B13056" i="1"/>
  <c r="B10091" i="1"/>
  <c r="B605" i="1"/>
  <c r="B12167" i="1"/>
  <c r="B1337" i="1"/>
  <c r="B4190" i="1"/>
  <c r="B1079" i="1"/>
  <c r="B9665" i="1"/>
  <c r="B5251" i="1"/>
  <c r="B11426" i="1"/>
  <c r="B6086" i="1"/>
  <c r="B2943" i="1"/>
  <c r="B12792" i="1"/>
  <c r="B13317" i="1"/>
  <c r="B2311" i="1"/>
  <c r="B13387" i="1"/>
  <c r="B1224" i="1"/>
  <c r="B6894" i="1"/>
  <c r="B5942" i="1"/>
  <c r="B11076" i="1"/>
  <c r="B1174" i="1"/>
  <c r="B11661" i="1"/>
  <c r="B1249" i="1"/>
  <c r="B15018" i="1"/>
  <c r="B14135" i="1"/>
  <c r="B2337" i="1"/>
  <c r="B9060" i="1"/>
  <c r="B6945" i="1"/>
  <c r="B11846" i="1"/>
  <c r="B3873" i="1"/>
  <c r="B8494" i="1"/>
  <c r="B5333" i="1"/>
  <c r="B13922" i="1"/>
  <c r="B710" i="1"/>
  <c r="B5948" i="1"/>
  <c r="B4993" i="1"/>
  <c r="B5874" i="1"/>
  <c r="B9436" i="1"/>
  <c r="B6660" i="1"/>
  <c r="B8682" i="1"/>
  <c r="B4605" i="1"/>
  <c r="B6952" i="1"/>
  <c r="B2440" i="1"/>
  <c r="B11296" i="1"/>
  <c r="B11395" i="1"/>
  <c r="B2063" i="1"/>
  <c r="B970" i="1"/>
  <c r="B294" i="1"/>
  <c r="B11981" i="1"/>
  <c r="B10969" i="1"/>
  <c r="B2545" i="1"/>
  <c r="B1097" i="1"/>
  <c r="B11492" i="1"/>
  <c r="B881" i="1"/>
  <c r="B8874" i="1"/>
  <c r="B6589" i="1"/>
  <c r="B1063" i="1"/>
  <c r="B4618" i="1"/>
  <c r="B13117" i="1"/>
  <c r="B11380" i="1"/>
  <c r="B1148" i="1"/>
  <c r="B1564" i="1"/>
  <c r="B7911" i="1"/>
  <c r="B12820" i="1"/>
  <c r="B2330" i="1"/>
  <c r="B3892" i="1"/>
  <c r="B14569" i="1"/>
  <c r="B6201" i="1"/>
  <c r="B4314" i="1"/>
  <c r="B2200" i="1"/>
  <c r="B11249" i="1"/>
  <c r="B11965" i="1"/>
  <c r="B2398" i="1"/>
  <c r="B12185" i="1"/>
  <c r="B12492" i="1"/>
  <c r="B12547" i="1"/>
  <c r="B1033" i="1"/>
  <c r="B1269" i="1"/>
  <c r="B14567" i="1"/>
  <c r="B12619" i="1"/>
  <c r="B12812" i="1"/>
  <c r="B10418" i="1"/>
  <c r="B10275" i="1"/>
  <c r="B12043" i="1"/>
  <c r="B8418" i="1"/>
  <c r="B9839" i="1"/>
  <c r="B2834" i="1"/>
  <c r="B14484" i="1"/>
  <c r="B14278" i="1"/>
  <c r="B1604" i="1"/>
  <c r="B1387" i="1"/>
  <c r="B2847" i="1"/>
  <c r="B6347" i="1"/>
  <c r="B1942" i="1"/>
  <c r="B392" i="1"/>
  <c r="B3781" i="1"/>
  <c r="B15103" i="1"/>
  <c r="B5254" i="1"/>
  <c r="B3070" i="1"/>
  <c r="B12779" i="1"/>
  <c r="B941" i="1"/>
  <c r="B4299" i="1"/>
  <c r="B6513" i="1"/>
  <c r="B1274" i="1"/>
  <c r="B14891" i="1"/>
  <c r="B2189" i="1"/>
  <c r="B12843" i="1"/>
  <c r="B14613" i="1"/>
  <c r="B11156" i="1"/>
  <c r="B13861" i="1"/>
  <c r="B6224" i="1"/>
  <c r="B863" i="1"/>
  <c r="B38" i="1"/>
  <c r="B73" i="1"/>
  <c r="B12662" i="1"/>
  <c r="B6304" i="1"/>
  <c r="B15042" i="1"/>
  <c r="B12745" i="1"/>
  <c r="B1300" i="1"/>
  <c r="B103" i="1"/>
  <c r="B1735" i="1"/>
  <c r="B10758" i="1"/>
  <c r="B11543" i="1"/>
  <c r="B14602" i="1"/>
  <c r="B11700" i="1"/>
  <c r="B1665" i="1"/>
  <c r="B3788" i="1"/>
  <c r="B10664" i="1"/>
  <c r="B12440" i="1"/>
  <c r="B10919" i="1"/>
  <c r="B12759" i="1"/>
  <c r="B822" i="1"/>
  <c r="B4336" i="1"/>
  <c r="B14725" i="1"/>
  <c r="B12942" i="1"/>
  <c r="B14822" i="1"/>
  <c r="B6900" i="1"/>
  <c r="B4420" i="1"/>
  <c r="B12710" i="1"/>
  <c r="B1147" i="1"/>
  <c r="B12561" i="1"/>
  <c r="B10355" i="1"/>
  <c r="B15160" i="1"/>
  <c r="B12560" i="1"/>
  <c r="B11155" i="1"/>
  <c r="B11746" i="1"/>
  <c r="B12698" i="1"/>
  <c r="B11094" i="1"/>
  <c r="B11959" i="1"/>
  <c r="B12737" i="1"/>
  <c r="B11597" i="1"/>
  <c r="B1770" i="1"/>
  <c r="B10489" i="1"/>
  <c r="B91" i="1"/>
  <c r="B411" i="1"/>
  <c r="B9026" i="1"/>
  <c r="B10623" i="1"/>
  <c r="B2283" i="1"/>
  <c r="B12313" i="1"/>
  <c r="B4227" i="1"/>
  <c r="B11010" i="1"/>
  <c r="B13977" i="1"/>
  <c r="B6271" i="1"/>
  <c r="B12747" i="1"/>
  <c r="B1142" i="1"/>
  <c r="B12471" i="1"/>
  <c r="B12912" i="1"/>
  <c r="B1000" i="1"/>
  <c r="B5413" i="1"/>
  <c r="B12900" i="1"/>
  <c r="B13675" i="1"/>
  <c r="B12030" i="1"/>
  <c r="B6977" i="1"/>
  <c r="B10535" i="1"/>
  <c r="B6670" i="1"/>
  <c r="B2307" i="1"/>
  <c r="B11864" i="1"/>
  <c r="B3344" i="1"/>
  <c r="B1312" i="1"/>
  <c r="B1617" i="1"/>
  <c r="B1261" i="1"/>
  <c r="B14700" i="1"/>
  <c r="B11667" i="1"/>
  <c r="B12883" i="1"/>
  <c r="B343" i="1"/>
  <c r="B6812" i="1"/>
  <c r="B6406" i="1"/>
  <c r="B11210" i="1"/>
  <c r="B5307" i="1"/>
  <c r="B5992" i="1"/>
  <c r="B8619" i="1"/>
  <c r="B6464" i="1"/>
  <c r="B13534" i="1"/>
  <c r="B984" i="1"/>
  <c r="B13256" i="1"/>
  <c r="B13208" i="1"/>
  <c r="B13553" i="1"/>
  <c r="B10889" i="1"/>
  <c r="B13457" i="1"/>
  <c r="B13093" i="1"/>
  <c r="B8774" i="1"/>
  <c r="B937" i="1"/>
  <c r="B13336" i="1"/>
  <c r="B306" i="1"/>
  <c r="B7814" i="1"/>
  <c r="B6238" i="1"/>
  <c r="B10125" i="1"/>
  <c r="B7184" i="1"/>
  <c r="B1292" i="1"/>
  <c r="B10606" i="1"/>
  <c r="B9680" i="1"/>
  <c r="B12323" i="1"/>
  <c r="B13250" i="1"/>
  <c r="B8641" i="1"/>
  <c r="B13520" i="1"/>
  <c r="B13289" i="1"/>
  <c r="B13625" i="1"/>
  <c r="B11271" i="1"/>
  <c r="B2441" i="1"/>
  <c r="B4494" i="1"/>
  <c r="B12790" i="1"/>
  <c r="B12787" i="1"/>
  <c r="B14855" i="1"/>
  <c r="B13440" i="1"/>
  <c r="B3422" i="1"/>
  <c r="B12192" i="1"/>
  <c r="B5474" i="1"/>
  <c r="B10810" i="1"/>
  <c r="B12682" i="1"/>
  <c r="B2404" i="1"/>
  <c r="B12448" i="1"/>
  <c r="B12529" i="1"/>
  <c r="B3948" i="1"/>
  <c r="B10122" i="1"/>
  <c r="B13577" i="1"/>
  <c r="B14180" i="1"/>
  <c r="B12909" i="1"/>
  <c r="B2253" i="1"/>
  <c r="B1383" i="1"/>
  <c r="B6572" i="1"/>
  <c r="B8521" i="1"/>
  <c r="B114" i="1"/>
  <c r="B11080" i="1"/>
  <c r="B5908" i="1"/>
  <c r="B5595" i="1"/>
  <c r="B12452" i="1"/>
  <c r="B13226" i="1"/>
  <c r="B10778" i="1"/>
  <c r="B6726" i="1"/>
  <c r="B14575" i="1"/>
  <c r="B5882" i="1"/>
  <c r="B1043" i="1"/>
  <c r="B1406" i="1"/>
  <c r="B10256" i="1"/>
  <c r="B1055" i="1"/>
  <c r="B893" i="1"/>
  <c r="B5964" i="1"/>
  <c r="B6275" i="1"/>
  <c r="B11207" i="1"/>
  <c r="B7366" i="1"/>
  <c r="B7893" i="1"/>
  <c r="B3920" i="1"/>
  <c r="B6679" i="1"/>
  <c r="B8150" i="1"/>
  <c r="B320" i="1"/>
  <c r="B13477" i="1"/>
  <c r="B3026" i="1"/>
  <c r="B1283" i="1"/>
  <c r="B2629" i="1"/>
  <c r="B15053" i="1"/>
  <c r="B14678" i="1"/>
  <c r="B10299" i="1"/>
  <c r="B12648" i="1"/>
  <c r="B10401" i="1"/>
  <c r="B1829" i="1"/>
  <c r="B2329" i="1"/>
  <c r="B1239" i="1"/>
  <c r="B6141" i="1"/>
  <c r="B6413" i="1"/>
  <c r="B13868" i="1"/>
  <c r="B11517" i="1"/>
  <c r="B5387" i="1"/>
  <c r="B12672" i="1"/>
  <c r="B12643" i="1"/>
  <c r="B5741" i="1"/>
  <c r="B14596" i="1"/>
  <c r="B5077" i="1"/>
  <c r="B12352" i="1"/>
  <c r="B15151" i="1"/>
  <c r="B12098" i="1"/>
  <c r="B11401" i="1"/>
  <c r="B14660" i="1"/>
  <c r="B20" i="1"/>
  <c r="B12409" i="1"/>
  <c r="B3962" i="1"/>
  <c r="B14005" i="1"/>
  <c r="B1245" i="1"/>
  <c r="B14922" i="1"/>
  <c r="B14341" i="1"/>
  <c r="B853" i="1"/>
  <c r="B13431" i="1"/>
  <c r="B13784" i="1"/>
  <c r="B14687" i="1"/>
  <c r="B12728" i="1"/>
  <c r="B14532" i="1"/>
  <c r="B12408" i="1"/>
  <c r="B2290" i="1"/>
  <c r="B8591" i="1"/>
  <c r="B3375" i="1"/>
  <c r="B4495" i="1"/>
  <c r="B64" i="1"/>
  <c r="B13376" i="1"/>
  <c r="B10616" i="1"/>
  <c r="B13109" i="1"/>
  <c r="B3895" i="1"/>
  <c r="B2819" i="1"/>
  <c r="B962" i="1"/>
  <c r="B13305" i="1"/>
  <c r="B9503" i="1"/>
  <c r="B3447" i="1"/>
  <c r="B9812" i="1"/>
  <c r="B13941" i="1"/>
  <c r="B12300" i="1"/>
  <c r="B14943" i="1"/>
  <c r="B6056" i="1"/>
  <c r="B4815" i="1"/>
  <c r="B13064" i="1"/>
  <c r="B13193" i="1"/>
  <c r="B13129" i="1"/>
  <c r="B13156" i="1"/>
  <c r="B13277" i="1"/>
  <c r="B3435" i="1"/>
  <c r="B5859" i="1"/>
  <c r="B10015" i="1"/>
  <c r="B8948" i="1"/>
  <c r="B8022" i="1"/>
  <c r="B3922" i="1"/>
  <c r="B9568" i="1"/>
  <c r="B11484" i="1"/>
  <c r="B3983" i="1"/>
  <c r="B13397" i="1"/>
  <c r="B878" i="1"/>
  <c r="B13559" i="1"/>
  <c r="B9429" i="1"/>
  <c r="B6330" i="1"/>
  <c r="B10745" i="1"/>
  <c r="B14013" i="1"/>
  <c r="B11105" i="1"/>
  <c r="B6064" i="1"/>
  <c r="B6958" i="1"/>
  <c r="B8204" i="1"/>
  <c r="B8721" i="1"/>
  <c r="B1065" i="1"/>
  <c r="B2112" i="1"/>
  <c r="B3253" i="1"/>
  <c r="B13426" i="1"/>
  <c r="B5621" i="1"/>
  <c r="B13212" i="1"/>
  <c r="B1313" i="1"/>
  <c r="B10263" i="1"/>
  <c r="B8595" i="1"/>
  <c r="B13424" i="1"/>
  <c r="B11262" i="1"/>
  <c r="B10366" i="1"/>
  <c r="B2094" i="1"/>
  <c r="B11457" i="1"/>
  <c r="B13241" i="1"/>
  <c r="B13354" i="1"/>
  <c r="B3409" i="1"/>
  <c r="B6725" i="1"/>
  <c r="B3221" i="1"/>
  <c r="B2504" i="1"/>
  <c r="B3134" i="1"/>
  <c r="B11065" i="1"/>
  <c r="B10831" i="1"/>
  <c r="B8837" i="1"/>
  <c r="B7992" i="1"/>
  <c r="B8234" i="1"/>
  <c r="B5883" i="1"/>
  <c r="B1850" i="1"/>
  <c r="B14933" i="1"/>
  <c r="B4272" i="1"/>
  <c r="B14543" i="1"/>
  <c r="B8267" i="1"/>
  <c r="B3258" i="1"/>
  <c r="B11202" i="1"/>
  <c r="B5506" i="1"/>
  <c r="B13659" i="1"/>
  <c r="B2054" i="1"/>
  <c r="B10047" i="1"/>
  <c r="B1888" i="1"/>
  <c r="B8015" i="1"/>
  <c r="B14186" i="1"/>
  <c r="B2416" i="1"/>
  <c r="B13759" i="1"/>
  <c r="B6093" i="1"/>
  <c r="B13735" i="1"/>
  <c r="B3496" i="1"/>
  <c r="B1792" i="1"/>
  <c r="B13635" i="1"/>
  <c r="B13642" i="1"/>
  <c r="B5378" i="1"/>
  <c r="B566" i="1"/>
  <c r="B9596" i="1"/>
  <c r="B3527" i="1"/>
  <c r="B13834" i="1"/>
  <c r="B7315" i="1"/>
  <c r="B8178" i="1"/>
  <c r="B5701" i="1"/>
  <c r="B9796" i="1"/>
  <c r="B8183" i="1"/>
  <c r="B9817" i="1"/>
  <c r="B5717" i="1"/>
  <c r="B606" i="1"/>
  <c r="B651" i="1"/>
  <c r="B14244" i="1"/>
  <c r="B336" i="1"/>
  <c r="B5844" i="1"/>
  <c r="B5912" i="1"/>
  <c r="B8103" i="1"/>
  <c r="B5704" i="1"/>
  <c r="B4354" i="1"/>
  <c r="B5748" i="1"/>
  <c r="B9002" i="1"/>
  <c r="B3803" i="1"/>
  <c r="B7103" i="1"/>
  <c r="B3799" i="1"/>
  <c r="B8961" i="1"/>
  <c r="B8135" i="1"/>
  <c r="B8519" i="1"/>
  <c r="B7316" i="1"/>
  <c r="B4484" i="1"/>
  <c r="B9125" i="1"/>
  <c r="B5549" i="1"/>
  <c r="B5487" i="1"/>
  <c r="B7734" i="1"/>
  <c r="B7767" i="1"/>
  <c r="B7219" i="1"/>
  <c r="B9437" i="1"/>
  <c r="B1361" i="1"/>
  <c r="B1815" i="1"/>
  <c r="B13960" i="1"/>
  <c r="B7749" i="1"/>
  <c r="B7545" i="1"/>
  <c r="B3394" i="1"/>
  <c r="B2603" i="1"/>
  <c r="B8742" i="1"/>
  <c r="B5860" i="1"/>
  <c r="B649" i="1"/>
  <c r="B3027" i="1"/>
  <c r="B2660" i="1"/>
  <c r="B1561" i="1"/>
  <c r="B6995" i="1"/>
  <c r="B9766" i="1"/>
  <c r="B7089" i="1"/>
  <c r="B8105" i="1"/>
  <c r="B6471" i="1"/>
  <c r="B4525" i="1"/>
  <c r="B14527" i="1"/>
  <c r="B9591" i="1"/>
  <c r="B4521" i="1"/>
  <c r="B5795" i="1"/>
  <c r="B15017" i="1"/>
  <c r="B2624" i="1"/>
  <c r="B6350" i="1"/>
  <c r="B9570" i="1"/>
  <c r="B6662" i="1"/>
  <c r="B7205" i="1"/>
  <c r="B1823" i="1"/>
  <c r="B7247" i="1"/>
  <c r="B304" i="1"/>
  <c r="B8224" i="1"/>
  <c r="B8045" i="1"/>
  <c r="B5929" i="1"/>
  <c r="B7095" i="1"/>
  <c r="B8107" i="1"/>
  <c r="B11368" i="1"/>
  <c r="B7362" i="1"/>
  <c r="B9021" i="1"/>
  <c r="B5384" i="1"/>
  <c r="B5439" i="1"/>
  <c r="B10049" i="1"/>
  <c r="B9390" i="1"/>
  <c r="B8088" i="1"/>
  <c r="B8827" i="1"/>
  <c r="B6763" i="1"/>
  <c r="B6425" i="1"/>
  <c r="B9061" i="1"/>
  <c r="B7999" i="1"/>
  <c r="B4697" i="1"/>
  <c r="B13933" i="1"/>
  <c r="B14968" i="1"/>
  <c r="B5581" i="1"/>
  <c r="B7927" i="1"/>
  <c r="B9840" i="1"/>
  <c r="B6120" i="1"/>
  <c r="B8881" i="1"/>
  <c r="B7909" i="1"/>
  <c r="B2365" i="1"/>
  <c r="B7899" i="1"/>
  <c r="B10148" i="1"/>
  <c r="B9276" i="1"/>
  <c r="B11281" i="1"/>
  <c r="B8692" i="1"/>
  <c r="B5811" i="1"/>
  <c r="B2138" i="1"/>
  <c r="B9143" i="1"/>
  <c r="B5805" i="1"/>
  <c r="B4423" i="1"/>
  <c r="B9273" i="1"/>
  <c r="B11328" i="1"/>
  <c r="B5224" i="1"/>
  <c r="B6294" i="1"/>
  <c r="B8889" i="1"/>
  <c r="B5768" i="1"/>
  <c r="B5820" i="1"/>
  <c r="B11479" i="1"/>
  <c r="B11193" i="1"/>
  <c r="B5650" i="1"/>
  <c r="B5764" i="1"/>
  <c r="B4341" i="1"/>
  <c r="B5509" i="1"/>
  <c r="B4441" i="1"/>
  <c r="B5634" i="1"/>
  <c r="B5757" i="1"/>
  <c r="B6505" i="1"/>
  <c r="B5642" i="1"/>
  <c r="B14949" i="1"/>
  <c r="B6964" i="1"/>
  <c r="B8769" i="1"/>
  <c r="B9602" i="1"/>
  <c r="B3315" i="1"/>
  <c r="B5570" i="1"/>
  <c r="B8328" i="1"/>
  <c r="B9340" i="1"/>
  <c r="B5685" i="1"/>
  <c r="B5584" i="1"/>
  <c r="B5531" i="1"/>
  <c r="B7660" i="1"/>
  <c r="B1397" i="1"/>
  <c r="B13586" i="1"/>
  <c r="B15164" i="1"/>
  <c r="B2012" i="1"/>
  <c r="B5629" i="1"/>
  <c r="B5762" i="1"/>
  <c r="B8744" i="1"/>
  <c r="B11966" i="1"/>
  <c r="B5790" i="1"/>
  <c r="B1520" i="1"/>
  <c r="B7202" i="1"/>
  <c r="B3629" i="1"/>
  <c r="B7959" i="1"/>
  <c r="B7253" i="1"/>
  <c r="B5666" i="1"/>
  <c r="B5485" i="1"/>
  <c r="B6109" i="1"/>
  <c r="B1661" i="1"/>
  <c r="B1653" i="1"/>
  <c r="B7471" i="1"/>
  <c r="B7453" i="1"/>
  <c r="B6943" i="1"/>
  <c r="B9093" i="1"/>
  <c r="B608" i="1"/>
  <c r="B4467" i="1"/>
  <c r="B8918" i="1"/>
  <c r="B8407" i="1"/>
  <c r="B11362" i="1"/>
  <c r="B8151" i="1"/>
  <c r="B4508" i="1"/>
  <c r="B2870" i="1"/>
  <c r="B8036" i="1"/>
  <c r="B7849" i="1"/>
  <c r="B8056" i="1"/>
  <c r="B5806" i="1"/>
  <c r="B8761" i="1"/>
  <c r="B9508" i="1"/>
  <c r="B7816" i="1"/>
  <c r="B8338" i="1"/>
  <c r="B5694" i="1"/>
  <c r="B4461" i="1"/>
  <c r="B9455" i="1"/>
  <c r="B15012" i="1"/>
  <c r="B14926" i="1"/>
  <c r="B10420" i="1"/>
  <c r="B7643" i="1"/>
  <c r="B8601" i="1"/>
  <c r="B4364" i="1"/>
  <c r="B13174" i="1"/>
  <c r="B10580" i="1"/>
  <c r="B9853" i="1"/>
  <c r="B5663" i="1"/>
  <c r="B6680" i="1"/>
  <c r="B9204" i="1"/>
  <c r="B9243" i="1"/>
  <c r="B4434" i="1"/>
  <c r="B4250" i="1"/>
  <c r="B6617" i="1"/>
  <c r="B68" i="1"/>
  <c r="B8301" i="1"/>
  <c r="B9248" i="1"/>
  <c r="B4418" i="1"/>
  <c r="B10018" i="1"/>
  <c r="B6233" i="1"/>
  <c r="B5794" i="1"/>
  <c r="B5716" i="1"/>
  <c r="B5381" i="1"/>
  <c r="B9854" i="1"/>
  <c r="B5828" i="1"/>
  <c r="B7940" i="1"/>
  <c r="B6722" i="1"/>
  <c r="B1353" i="1"/>
  <c r="B3645" i="1"/>
  <c r="B9388" i="1"/>
  <c r="B8868" i="1"/>
  <c r="B9619" i="1"/>
  <c r="B8464" i="1"/>
  <c r="B10069" i="1"/>
  <c r="B8127" i="1"/>
  <c r="B1399" i="1"/>
  <c r="B8870" i="1"/>
  <c r="B30" i="1"/>
  <c r="B482" i="1"/>
  <c r="B5226" i="1"/>
  <c r="B5709" i="1"/>
  <c r="B5698" i="1"/>
  <c r="B8194" i="1"/>
  <c r="B7857" i="1"/>
  <c r="B5609" i="1"/>
  <c r="B5693" i="1"/>
  <c r="B5515" i="1"/>
  <c r="B8442" i="1"/>
  <c r="B5060" i="1"/>
  <c r="B11013" i="1"/>
  <c r="B2010" i="1"/>
  <c r="B5431" i="1"/>
  <c r="B5708" i="1"/>
  <c r="B13589" i="1"/>
  <c r="B5689" i="1"/>
  <c r="B10577" i="1"/>
  <c r="B10331" i="1"/>
  <c r="B1562" i="1"/>
  <c r="B1848" i="1"/>
  <c r="B4868" i="1"/>
  <c r="B12970" i="1"/>
  <c r="B5512" i="1"/>
  <c r="B11789" i="1"/>
  <c r="B11057" i="1"/>
  <c r="B4974" i="1"/>
  <c r="B5165" i="1"/>
  <c r="B3370" i="1"/>
  <c r="B8358" i="1"/>
  <c r="B5545" i="1"/>
  <c r="B6946" i="1"/>
  <c r="B9849" i="1"/>
  <c r="B5419" i="1"/>
  <c r="B5649" i="1"/>
  <c r="B12534" i="1"/>
  <c r="B5398" i="1"/>
  <c r="B9035" i="1"/>
  <c r="B7796" i="1"/>
  <c r="B5078" i="1"/>
  <c r="B1611" i="1"/>
  <c r="B5170" i="1"/>
  <c r="B5753" i="1"/>
  <c r="B6831" i="1"/>
  <c r="B5787" i="1"/>
  <c r="B7543" i="1"/>
  <c r="B7607" i="1"/>
  <c r="B8675" i="1"/>
  <c r="B4533" i="1"/>
  <c r="B10878" i="1"/>
  <c r="B11" i="1"/>
  <c r="B10101" i="1"/>
  <c r="B7282" i="1"/>
  <c r="B7373" i="1"/>
  <c r="B1501" i="1"/>
  <c r="B9977" i="1"/>
  <c r="B10436" i="1"/>
  <c r="B2607" i="1"/>
  <c r="B496" i="1"/>
  <c r="B3746" i="1"/>
  <c r="B438" i="1"/>
  <c r="B4673" i="1"/>
  <c r="B4289" i="1"/>
  <c r="B15021" i="1"/>
  <c r="B8408" i="1"/>
  <c r="B9377" i="1"/>
  <c r="B7495" i="1"/>
  <c r="B5388" i="1"/>
  <c r="B499" i="1"/>
  <c r="B8725" i="1"/>
  <c r="B14449" i="1"/>
  <c r="B8111" i="1"/>
  <c r="B8039" i="1"/>
  <c r="B10850" i="1"/>
  <c r="B520" i="1"/>
  <c r="B670" i="1"/>
  <c r="B346" i="1"/>
  <c r="B694" i="1"/>
  <c r="B10224" i="1"/>
  <c r="B3190" i="1"/>
  <c r="B9314" i="1"/>
  <c r="B9496" i="1"/>
  <c r="B3992" i="1"/>
  <c r="B7523" i="1"/>
  <c r="B5383" i="1"/>
  <c r="B8609" i="1"/>
  <c r="B7342" i="1"/>
  <c r="B1673" i="1"/>
  <c r="B5255" i="1"/>
  <c r="B8035" i="1"/>
  <c r="B8112" i="1"/>
  <c r="B7599" i="1"/>
  <c r="B7182" i="1"/>
  <c r="B9583" i="1"/>
  <c r="B10094" i="1"/>
  <c r="B5628" i="1"/>
  <c r="B3143" i="1"/>
  <c r="B5432" i="1"/>
  <c r="B5799" i="1"/>
  <c r="B5783" i="1"/>
  <c r="B9523" i="1"/>
  <c r="B1542" i="1"/>
  <c r="B7321" i="1"/>
  <c r="B1629" i="1"/>
  <c r="B5216" i="1"/>
  <c r="B9092" i="1"/>
  <c r="B10363" i="1"/>
  <c r="B1865" i="1"/>
  <c r="B8101" i="1"/>
  <c r="B10226" i="1"/>
  <c r="B13637" i="1"/>
  <c r="B15005" i="1"/>
  <c r="B3673" i="1"/>
  <c r="B8798" i="1"/>
  <c r="B522" i="1"/>
  <c r="B13860" i="1"/>
  <c r="B10475" i="1"/>
  <c r="B13656" i="1"/>
  <c r="B487" i="1"/>
  <c r="B13843" i="1"/>
  <c r="B394" i="1"/>
  <c r="B2522" i="1"/>
  <c r="B14079" i="1"/>
  <c r="B2491" i="1"/>
  <c r="B613" i="1"/>
  <c r="B366" i="1"/>
  <c r="B14301" i="1"/>
  <c r="B15043" i="1"/>
  <c r="B327" i="1"/>
  <c r="B14974" i="1"/>
  <c r="B6252" i="1"/>
  <c r="B5688" i="1"/>
  <c r="B7733" i="1"/>
  <c r="B2525" i="1"/>
  <c r="B13983" i="1"/>
  <c r="B1516" i="1"/>
  <c r="B10029" i="1"/>
  <c r="B5845" i="1"/>
  <c r="B8687" i="1"/>
  <c r="B6975" i="1"/>
  <c r="B5626" i="1"/>
  <c r="B5550" i="1"/>
  <c r="B5792" i="1"/>
  <c r="B9428" i="1"/>
  <c r="B5903" i="1"/>
  <c r="B5640" i="1"/>
  <c r="B8661" i="1"/>
  <c r="B10691" i="1"/>
  <c r="B4984" i="1"/>
  <c r="B9398" i="1"/>
  <c r="B1508" i="1"/>
  <c r="B1632" i="1"/>
  <c r="B6994" i="1"/>
  <c r="B9561" i="1"/>
  <c r="B8077" i="1"/>
  <c r="B8065" i="1"/>
  <c r="B4222" i="1"/>
  <c r="B8623" i="1"/>
  <c r="B6940" i="1"/>
  <c r="B13189" i="1"/>
  <c r="B7690" i="1"/>
  <c r="B8579" i="1"/>
  <c r="B5230" i="1"/>
  <c r="B5481" i="1"/>
  <c r="B7243" i="1"/>
  <c r="B11066" i="1"/>
  <c r="B9418" i="1"/>
  <c r="B4749" i="1"/>
  <c r="B5394" i="1"/>
  <c r="B5600" i="1"/>
  <c r="B5749" i="1"/>
  <c r="B5837" i="1"/>
  <c r="B7745" i="1"/>
  <c r="B5580" i="1"/>
  <c r="B5696" i="1"/>
  <c r="B4046" i="1"/>
  <c r="B1625" i="1"/>
  <c r="B1670" i="1"/>
  <c r="B4203" i="1"/>
  <c r="B7723" i="1"/>
  <c r="B9578" i="1"/>
  <c r="B9875" i="1"/>
  <c r="B8307" i="1"/>
  <c r="B2785" i="1"/>
  <c r="B5499" i="1"/>
  <c r="B521" i="1"/>
  <c r="B570" i="1"/>
  <c r="B9682" i="1"/>
  <c r="B8203" i="1"/>
  <c r="B13696" i="1"/>
  <c r="B459" i="1"/>
  <c r="B7957" i="1"/>
  <c r="B6794" i="1"/>
  <c r="B4964" i="1"/>
  <c r="B6934" i="1"/>
  <c r="B9124" i="1"/>
  <c r="B3412" i="1"/>
  <c r="B259" i="1"/>
  <c r="B10159" i="1"/>
  <c r="B13417" i="1"/>
  <c r="B5551" i="1"/>
  <c r="B1555" i="1"/>
  <c r="B1412" i="1"/>
  <c r="B7279" i="1"/>
  <c r="B8880" i="1"/>
  <c r="B5765" i="1"/>
  <c r="B6855" i="1"/>
  <c r="B8120" i="1"/>
  <c r="B9879" i="1"/>
  <c r="B13230" i="1"/>
  <c r="B6424" i="1"/>
  <c r="B6104" i="1"/>
  <c r="B8709" i="1"/>
  <c r="B13574" i="1"/>
  <c r="B4021" i="1"/>
  <c r="B1529" i="1"/>
  <c r="B7307" i="1"/>
  <c r="B5164" i="1"/>
  <c r="B5496" i="1"/>
  <c r="B5683" i="1"/>
  <c r="B4453" i="1"/>
  <c r="B9473" i="1"/>
  <c r="B7718" i="1"/>
  <c r="B7658" i="1"/>
  <c r="B9516" i="1"/>
  <c r="B5751" i="1"/>
  <c r="B1615" i="1"/>
  <c r="B3857" i="1"/>
  <c r="B6878" i="1"/>
  <c r="B9904" i="1"/>
  <c r="B4812" i="1"/>
  <c r="B14143" i="1"/>
  <c r="B7920" i="1"/>
  <c r="B10064" i="1"/>
  <c r="B2817" i="1"/>
  <c r="B5041" i="1"/>
  <c r="B14386" i="1"/>
  <c r="B5569" i="1"/>
  <c r="B3546" i="1"/>
  <c r="B9906" i="1"/>
  <c r="B4475" i="1"/>
  <c r="B8244" i="1"/>
  <c r="B3686" i="1"/>
  <c r="B9272" i="1"/>
  <c r="B9202" i="1"/>
  <c r="B7669" i="1"/>
  <c r="B7725" i="1"/>
  <c r="B8414" i="1"/>
  <c r="B8118" i="1"/>
  <c r="B7766" i="1"/>
  <c r="B6323" i="1"/>
  <c r="B5679" i="1"/>
  <c r="B4503" i="1"/>
  <c r="B3872" i="1"/>
  <c r="B7163" i="1"/>
  <c r="B8611" i="1"/>
  <c r="B7072" i="1"/>
  <c r="B9656" i="1"/>
  <c r="B8607" i="1"/>
  <c r="B3791" i="1"/>
  <c r="B8510" i="1"/>
  <c r="B6253" i="1"/>
  <c r="B3413" i="1"/>
  <c r="B5759" i="1"/>
  <c r="B12370" i="1"/>
  <c r="B2150" i="1"/>
  <c r="B4582" i="1"/>
  <c r="B5653" i="1"/>
  <c r="B9457" i="1"/>
  <c r="B2857" i="1"/>
  <c r="B7930" i="1"/>
  <c r="B5411" i="1"/>
  <c r="B5351" i="1"/>
  <c r="B7188" i="1"/>
  <c r="B9717" i="1"/>
  <c r="B3748" i="1"/>
  <c r="B13994" i="1"/>
  <c r="B891" i="1"/>
  <c r="B5484" i="1"/>
  <c r="B8583" i="1"/>
  <c r="B8660" i="1"/>
  <c r="B7393" i="1"/>
  <c r="B2810" i="1"/>
  <c r="B5435" i="1"/>
  <c r="B3979" i="1"/>
  <c r="B5769" i="1"/>
  <c r="B5166" i="1"/>
  <c r="B1518" i="1"/>
  <c r="B7680" i="1"/>
  <c r="B5758" i="1"/>
  <c r="B5356" i="1"/>
  <c r="B7858" i="1"/>
  <c r="B12851" i="1"/>
  <c r="B7821" i="1"/>
  <c r="B3952" i="1"/>
  <c r="B11089" i="1"/>
  <c r="B1706" i="1"/>
  <c r="B8887" i="1"/>
  <c r="B1639" i="1"/>
  <c r="B2184" i="1"/>
  <c r="B5752" i="1"/>
  <c r="B5865" i="1"/>
  <c r="B8162" i="1"/>
  <c r="B14830" i="1"/>
  <c r="B7107" i="1"/>
  <c r="B1483" i="1"/>
  <c r="B4197" i="1"/>
  <c r="B7691" i="1"/>
  <c r="B9282" i="1"/>
  <c r="B800" i="1"/>
  <c r="B5379" i="1"/>
  <c r="B10667" i="1"/>
  <c r="B5467" i="1"/>
  <c r="B8756" i="1"/>
  <c r="B8821" i="1"/>
  <c r="B7358" i="1"/>
  <c r="B7193" i="1"/>
  <c r="B1544" i="1"/>
  <c r="B5576" i="1"/>
  <c r="B5835" i="1"/>
  <c r="B8651" i="1"/>
  <c r="B5667" i="1"/>
  <c r="B7704" i="1"/>
  <c r="B24" i="1"/>
  <c r="B5168" i="1"/>
  <c r="B7771" i="1"/>
  <c r="B5582" i="1"/>
  <c r="B8911" i="1"/>
  <c r="B4189" i="1"/>
  <c r="B7833" i="1"/>
  <c r="B5321" i="1"/>
  <c r="B7832" i="1"/>
  <c r="B5414" i="1"/>
  <c r="B10372" i="1"/>
  <c r="B5789" i="1"/>
  <c r="B6981" i="1"/>
  <c r="B5407" i="1"/>
  <c r="B9493" i="1"/>
  <c r="B6357" i="1"/>
  <c r="B7572" i="1"/>
  <c r="B5186" i="1"/>
  <c r="B5532" i="1"/>
  <c r="B5299" i="1"/>
  <c r="B5274" i="1"/>
  <c r="B1487" i="1"/>
  <c r="B7470" i="1"/>
  <c r="B4235" i="1"/>
  <c r="B5651" i="1"/>
  <c r="B8818" i="1"/>
  <c r="B8032" i="1"/>
  <c r="B8092" i="1"/>
  <c r="B14520" i="1"/>
  <c r="B14354" i="1"/>
  <c r="B6539" i="1"/>
  <c r="B5695" i="1"/>
  <c r="B9332" i="1"/>
  <c r="B7897" i="1"/>
  <c r="B11099" i="1"/>
  <c r="B1614" i="1"/>
  <c r="B7934" i="1"/>
  <c r="B12640" i="1"/>
  <c r="B5798" i="1"/>
  <c r="B7620" i="1"/>
  <c r="B7879" i="1"/>
  <c r="B9821" i="1"/>
  <c r="B5599" i="1"/>
  <c r="B4185" i="1"/>
  <c r="B5664" i="1"/>
  <c r="B9721" i="1"/>
  <c r="B5493" i="1"/>
  <c r="B3912" i="1"/>
  <c r="B5888" i="1"/>
  <c r="B9451" i="1"/>
  <c r="B7122" i="1"/>
  <c r="B7757" i="1"/>
  <c r="B5725" i="1"/>
  <c r="B9771" i="1"/>
  <c r="B9196" i="1"/>
  <c r="B6276" i="1"/>
  <c r="B9860" i="1"/>
  <c r="B11540" i="1"/>
  <c r="B9650" i="1"/>
  <c r="B7648" i="1"/>
  <c r="B5750" i="1"/>
  <c r="B5505" i="1"/>
  <c r="B10773" i="1"/>
  <c r="B5468" i="1"/>
  <c r="B5671" i="1"/>
  <c r="B10891" i="1"/>
  <c r="B1626" i="1"/>
  <c r="B5660" i="1"/>
  <c r="B5572" i="1"/>
  <c r="B11440" i="1"/>
  <c r="B1493" i="1"/>
  <c r="B1585" i="1"/>
  <c r="B1577" i="1"/>
  <c r="B7140" i="1"/>
  <c r="B461" i="1"/>
  <c r="B10558" i="1"/>
  <c r="B9704" i="1"/>
  <c r="B3757" i="1"/>
  <c r="B9512" i="1"/>
  <c r="B618" i="1"/>
  <c r="B635" i="1"/>
  <c r="B13884" i="1"/>
  <c r="B1489" i="1"/>
  <c r="B4490" i="1"/>
  <c r="B10621" i="1"/>
  <c r="B1842" i="1"/>
  <c r="B593" i="1"/>
  <c r="B744" i="1"/>
  <c r="B717" i="1"/>
  <c r="B11469" i="1"/>
  <c r="B339" i="1"/>
  <c r="B13707" i="1"/>
  <c r="B11289" i="1"/>
  <c r="B2931" i="1"/>
  <c r="B6249" i="1"/>
  <c r="B9959" i="1"/>
  <c r="B8814" i="1"/>
  <c r="B6467" i="1"/>
  <c r="B5780" i="1"/>
  <c r="B7664" i="1"/>
  <c r="B5062" i="1"/>
  <c r="B10383" i="1"/>
  <c r="B10823" i="1"/>
  <c r="B1161" i="1"/>
  <c r="B14787" i="1"/>
  <c r="B7105" i="1"/>
  <c r="B9049" i="1"/>
  <c r="B4552" i="1"/>
  <c r="B362" i="1"/>
  <c r="B5427" i="1"/>
  <c r="B5589" i="1"/>
  <c r="B7881" i="1"/>
  <c r="B5389" i="1"/>
  <c r="B9666" i="1"/>
  <c r="B5641" i="1"/>
  <c r="B4819" i="1"/>
  <c r="B5779" i="1"/>
  <c r="B8159" i="1"/>
  <c r="B8168" i="1"/>
  <c r="B5529" i="1"/>
  <c r="B8115" i="1"/>
  <c r="B9612" i="1"/>
  <c r="B10249" i="1"/>
  <c r="B10302" i="1"/>
  <c r="B3069" i="1"/>
  <c r="B8242" i="1"/>
  <c r="B5822" i="1"/>
  <c r="B5648" i="1"/>
  <c r="B5818" i="1"/>
  <c r="B5426" i="1"/>
  <c r="B5179" i="1"/>
  <c r="B5310" i="1"/>
  <c r="B8777" i="1"/>
  <c r="B10108" i="1"/>
  <c r="B9041" i="1"/>
  <c r="B5365" i="1"/>
  <c r="B9579" i="1"/>
  <c r="B5223" i="1"/>
  <c r="B5848" i="1"/>
  <c r="B5465" i="1"/>
  <c r="B5091" i="1"/>
  <c r="B7997" i="1"/>
  <c r="B9505" i="1"/>
  <c r="B15114" i="1"/>
  <c r="B9470" i="1"/>
  <c r="B8460" i="1"/>
  <c r="B3534" i="1"/>
  <c r="B12715" i="1"/>
  <c r="B1600" i="1"/>
  <c r="B5397" i="1"/>
  <c r="B5703" i="1"/>
  <c r="B1573" i="1"/>
  <c r="B4166" i="1"/>
  <c r="B5560" i="1"/>
  <c r="B5312" i="1"/>
  <c r="B5680" i="1"/>
  <c r="B14762" i="1"/>
  <c r="B8073" i="1"/>
  <c r="B3277" i="1"/>
  <c r="B1567" i="1"/>
  <c r="B1538" i="1"/>
  <c r="B9444" i="1"/>
  <c r="B6411" i="1"/>
  <c r="B8857" i="1"/>
  <c r="B5928" i="1"/>
  <c r="B13886" i="1"/>
  <c r="B10217" i="1"/>
  <c r="B1796" i="1"/>
  <c r="B3219" i="1"/>
  <c r="B9230" i="1"/>
  <c r="B9089" i="1"/>
  <c r="B5151" i="1"/>
  <c r="B3540" i="1"/>
  <c r="B5711" i="1"/>
  <c r="B9301" i="1"/>
  <c r="B14941" i="1"/>
  <c r="B5638" i="1"/>
  <c r="B5402" i="1"/>
  <c r="B8940" i="1"/>
  <c r="B11292" i="1"/>
  <c r="B5191" i="1"/>
  <c r="B10305" i="1"/>
  <c r="B5335" i="1"/>
  <c r="B8652" i="1"/>
  <c r="B6393" i="1"/>
  <c r="B10568" i="1"/>
  <c r="B5346" i="1"/>
  <c r="B1497" i="1"/>
  <c r="B5410" i="1"/>
  <c r="B5788" i="1"/>
  <c r="B1474" i="1"/>
  <c r="B5359" i="1"/>
  <c r="B1631" i="1"/>
  <c r="B1512" i="1"/>
  <c r="B10231" i="1"/>
  <c r="B8002" i="1"/>
  <c r="B8926" i="1"/>
  <c r="B8374" i="1"/>
  <c r="B8314" i="1"/>
  <c r="B7040" i="1"/>
  <c r="B7416" i="1"/>
  <c r="B6100" i="1"/>
  <c r="B7719" i="1"/>
  <c r="B5954" i="1"/>
  <c r="B7603" i="1"/>
  <c r="B5778" i="1"/>
  <c r="B9755" i="1"/>
  <c r="B6261" i="1"/>
  <c r="B4409" i="1"/>
  <c r="B5678" i="1"/>
  <c r="B11214" i="1"/>
  <c r="B9926" i="1"/>
  <c r="B7541" i="1"/>
  <c r="B3963" i="1"/>
  <c r="B726" i="1"/>
  <c r="B5851" i="1"/>
  <c r="B1668" i="1"/>
  <c r="B1551" i="1"/>
  <c r="B10113" i="1"/>
  <c r="B5843" i="1"/>
  <c r="B5502" i="1"/>
  <c r="B7841" i="1"/>
  <c r="B8565" i="1"/>
  <c r="B5662" i="1"/>
  <c r="B5740" i="1"/>
  <c r="B2523" i="1"/>
  <c r="B8271" i="1"/>
  <c r="B8979" i="1"/>
  <c r="B7776" i="1"/>
  <c r="B6401" i="1"/>
  <c r="B251" i="1"/>
  <c r="B14947" i="1"/>
  <c r="B8861" i="1"/>
  <c r="B11004" i="1"/>
  <c r="B5180" i="1"/>
  <c r="B4610" i="1"/>
  <c r="B5344" i="1"/>
  <c r="B2088" i="1"/>
  <c r="B437" i="1"/>
  <c r="B2924" i="1"/>
  <c r="B5675" i="1"/>
  <c r="B14878" i="1"/>
  <c r="B5282" i="1"/>
  <c r="B10720" i="1"/>
  <c r="B5163" i="1"/>
  <c r="B768" i="1"/>
  <c r="B10443" i="1"/>
  <c r="B4062" i="1"/>
  <c r="B5812" i="1"/>
  <c r="B5718" i="1"/>
  <c r="B5797" i="1"/>
  <c r="B1801" i="1"/>
  <c r="B5838" i="1"/>
  <c r="B10852" i="1"/>
  <c r="B333" i="1"/>
  <c r="B9081" i="1"/>
  <c r="B14040" i="1"/>
  <c r="B802" i="1"/>
  <c r="B364" i="1"/>
  <c r="B4677" i="1"/>
  <c r="B15144" i="1"/>
  <c r="B6851" i="1"/>
  <c r="B1985" i="1"/>
  <c r="B3839" i="1"/>
  <c r="B5395" i="1"/>
  <c r="B561" i="1"/>
  <c r="B4873" i="1"/>
  <c r="B14898" i="1"/>
  <c r="B12939" i="1"/>
  <c r="B1691" i="1"/>
  <c r="B11307" i="1"/>
  <c r="B2884" i="1"/>
  <c r="B5574" i="1"/>
  <c r="B752" i="1"/>
  <c r="B4064" i="1"/>
  <c r="B5437" i="1"/>
  <c r="B5623" i="1"/>
  <c r="B5266" i="1"/>
  <c r="B4472" i="1"/>
  <c r="B9858" i="1"/>
  <c r="B3473" i="1"/>
  <c r="B11152" i="1"/>
  <c r="B4879" i="1"/>
  <c r="B4852" i="1"/>
  <c r="B5306" i="1"/>
  <c r="B5400" i="1"/>
  <c r="B12064" i="1"/>
  <c r="B8819" i="1"/>
  <c r="B1700" i="1"/>
  <c r="B5257" i="1"/>
  <c r="B7318" i="1"/>
  <c r="B6431" i="1"/>
  <c r="B3510" i="1"/>
  <c r="B7392" i="1"/>
  <c r="B5450" i="1"/>
  <c r="B5784" i="1"/>
  <c r="B5340" i="1"/>
  <c r="B10715" i="1"/>
  <c r="B4674" i="1"/>
  <c r="B611" i="1"/>
  <c r="B11481" i="1"/>
  <c r="B764" i="1"/>
  <c r="B11294" i="1"/>
  <c r="B6210" i="1"/>
  <c r="B7117" i="1"/>
  <c r="B11265" i="1"/>
  <c r="B3168" i="1"/>
  <c r="B9224" i="1"/>
  <c r="B4037" i="1"/>
  <c r="B4586" i="1"/>
  <c r="B4541" i="1"/>
  <c r="B1886" i="1"/>
  <c r="B13978" i="1"/>
  <c r="B4470" i="1"/>
  <c r="B4307" i="1"/>
  <c r="B14506" i="1"/>
  <c r="B11149" i="1"/>
  <c r="B801" i="1"/>
  <c r="B5222" i="1"/>
  <c r="B12121" i="1"/>
  <c r="B12349" i="1"/>
  <c r="B3341" i="1"/>
  <c r="B4406" i="1"/>
  <c r="B10304" i="1"/>
  <c r="B8332" i="1"/>
  <c r="B12004" i="1"/>
  <c r="B399" i="1"/>
  <c r="B6661" i="1"/>
  <c r="B7218" i="1"/>
  <c r="B10880" i="1"/>
  <c r="B331" i="1"/>
  <c r="B10467" i="1"/>
  <c r="B202" i="1"/>
  <c r="B6090" i="1"/>
  <c r="B12570" i="1"/>
  <c r="B6568" i="1"/>
  <c r="B13790" i="1"/>
  <c r="B6077" i="1"/>
  <c r="B11084" i="1"/>
  <c r="B7924" i="1"/>
  <c r="B6624" i="1"/>
  <c r="B2850" i="1"/>
  <c r="B9830" i="1"/>
  <c r="B1330" i="1"/>
  <c r="B7945" i="1"/>
  <c r="B4774" i="1"/>
  <c r="B2037" i="1"/>
  <c r="B4743" i="1"/>
  <c r="B12907" i="1"/>
  <c r="B6076" i="1"/>
  <c r="B2954" i="1"/>
  <c r="B6867" i="1"/>
  <c r="B13636" i="1"/>
  <c r="B11551" i="1"/>
  <c r="B3560" i="1"/>
  <c r="B10477" i="1"/>
  <c r="B10478" i="1"/>
  <c r="B11041" i="1"/>
  <c r="B6547" i="1"/>
  <c r="B7119" i="1"/>
  <c r="B7610" i="1"/>
  <c r="B2710" i="1"/>
  <c r="B7874" i="1"/>
  <c r="B7820" i="1"/>
  <c r="B2114" i="1"/>
  <c r="B6477" i="1"/>
  <c r="B6209" i="1"/>
  <c r="B6068" i="1"/>
  <c r="B6336" i="1"/>
  <c r="B6742" i="1"/>
  <c r="B15058" i="1"/>
  <c r="B2219" i="1"/>
  <c r="B10785" i="1"/>
  <c r="B8008" i="1"/>
  <c r="B4777" i="1"/>
  <c r="B7591" i="1"/>
  <c r="B10724" i="1"/>
  <c r="B9686" i="1"/>
  <c r="B6696" i="1"/>
  <c r="B8834" i="1"/>
  <c r="B7765" i="1"/>
  <c r="B5331" i="1"/>
  <c r="B9809" i="1"/>
  <c r="B9397" i="1"/>
  <c r="B788" i="1"/>
  <c r="B12124" i="1"/>
  <c r="B8171" i="1"/>
  <c r="B5205" i="1"/>
  <c r="B5243" i="1"/>
  <c r="B7693" i="1"/>
  <c r="B10466" i="1"/>
  <c r="B2971" i="1"/>
  <c r="B4957" i="1"/>
  <c r="B9336" i="1"/>
  <c r="B6613" i="1"/>
  <c r="B2516" i="1"/>
  <c r="B4881" i="1"/>
  <c r="B5730" i="1"/>
  <c r="B7116" i="1"/>
  <c r="B9791" i="1"/>
  <c r="B11047" i="1"/>
  <c r="B4458" i="1"/>
  <c r="B10019" i="1"/>
  <c r="B2497" i="1"/>
  <c r="B2177" i="1"/>
  <c r="B11036" i="1"/>
  <c r="B4476" i="1"/>
  <c r="B4260" i="1"/>
  <c r="B9521" i="1"/>
  <c r="B8862" i="1"/>
  <c r="B1779" i="1"/>
  <c r="B1795" i="1"/>
  <c r="B10389" i="1"/>
  <c r="B10187" i="1"/>
  <c r="B11301" i="1"/>
  <c r="B12705" i="1"/>
  <c r="B10484" i="1"/>
  <c r="B3367" i="1"/>
  <c r="B6647" i="1"/>
  <c r="B2836" i="1"/>
  <c r="B12902" i="1"/>
  <c r="B9462" i="1"/>
  <c r="B1403" i="1"/>
  <c r="B6760" i="1"/>
  <c r="B3810" i="1"/>
  <c r="B7724" i="1"/>
  <c r="B6024" i="1"/>
  <c r="B14109" i="1"/>
  <c r="B5038" i="1"/>
  <c r="B6640" i="1"/>
  <c r="B4304" i="1"/>
  <c r="B8009" i="1"/>
  <c r="B11445" i="1"/>
  <c r="B348" i="1"/>
  <c r="B5035" i="1"/>
  <c r="B6242" i="1"/>
  <c r="B115" i="1"/>
  <c r="B5117" i="1"/>
  <c r="B5187" i="1"/>
  <c r="B7175" i="1"/>
  <c r="B6260" i="1"/>
  <c r="B6468" i="1"/>
  <c r="B6062" i="1"/>
  <c r="B2620" i="1"/>
  <c r="B4685" i="1"/>
  <c r="B66" i="1"/>
  <c r="B5" i="1"/>
  <c r="B13555" i="1"/>
  <c r="B5153" i="1"/>
  <c r="B490" i="1"/>
  <c r="B11040" i="1"/>
  <c r="B12538" i="1"/>
  <c r="B9843" i="1"/>
  <c r="B9914" i="1"/>
  <c r="B11182" i="1"/>
  <c r="B6217" i="1"/>
  <c r="B4018" i="1"/>
  <c r="B9549" i="1"/>
  <c r="B9010" i="1"/>
  <c r="B12128" i="1"/>
  <c r="B8795" i="1"/>
  <c r="B3213" i="1"/>
  <c r="B6753" i="1"/>
  <c r="B4553" i="1"/>
  <c r="B4653" i="1"/>
  <c r="B8109" i="1"/>
  <c r="B2045" i="1"/>
  <c r="B6597" i="1"/>
  <c r="B1927" i="1"/>
  <c r="B2823" i="1"/>
  <c r="B1694" i="1"/>
  <c r="B4746" i="1"/>
  <c r="B7793" i="1"/>
  <c r="B11090" i="1"/>
  <c r="B1918" i="1"/>
  <c r="B4938" i="1"/>
  <c r="B3151" i="1"/>
  <c r="B5446" i="1"/>
  <c r="B6228" i="1"/>
  <c r="B809" i="1"/>
  <c r="B10972" i="1"/>
  <c r="B4930" i="1"/>
  <c r="B5539" i="1"/>
  <c r="B4162" i="1"/>
  <c r="B2264" i="1"/>
  <c r="B5831" i="1"/>
  <c r="B2115" i="1"/>
  <c r="B9624" i="1"/>
  <c r="B12520" i="1"/>
  <c r="B6914" i="1"/>
  <c r="B9685" i="1"/>
  <c r="B5635" i="1"/>
  <c r="B2712" i="1"/>
  <c r="B11176" i="1"/>
  <c r="B12244" i="1"/>
  <c r="B4119" i="1"/>
  <c r="B5161" i="1"/>
  <c r="B7529" i="1"/>
  <c r="B952" i="1"/>
  <c r="B2086" i="1"/>
  <c r="B10548" i="1"/>
  <c r="B4140" i="1"/>
  <c r="B9149" i="1"/>
  <c r="B1687" i="1"/>
  <c r="B14966" i="1"/>
  <c r="B1441" i="1"/>
  <c r="B13584" i="1"/>
  <c r="B3956" i="1"/>
  <c r="B11145" i="1"/>
  <c r="B10912" i="1"/>
  <c r="B804" i="1"/>
  <c r="B1872" i="1"/>
  <c r="B10335" i="1"/>
  <c r="B5611" i="1"/>
  <c r="B5868" i="1"/>
  <c r="B4221" i="1"/>
  <c r="B14833" i="1"/>
  <c r="B10438" i="1"/>
  <c r="B12080" i="1"/>
  <c r="B6125" i="1"/>
  <c r="B5681" i="1"/>
  <c r="B11366" i="1"/>
  <c r="B2612" i="1"/>
  <c r="B12935" i="1"/>
  <c r="B4901" i="1"/>
  <c r="B11024" i="1"/>
  <c r="B11120" i="1"/>
  <c r="B5767" i="1"/>
  <c r="B13001" i="1"/>
  <c r="B6419" i="1"/>
  <c r="B9723" i="1"/>
  <c r="B10629" i="1"/>
  <c r="B4249" i="1"/>
  <c r="B14961" i="1"/>
  <c r="B10132" i="1"/>
  <c r="B4963" i="1"/>
  <c r="B5747" i="1"/>
  <c r="B5167" i="1"/>
  <c r="B10412" i="1"/>
  <c r="B2282" i="1"/>
  <c r="B4752" i="1"/>
  <c r="B2495" i="1"/>
  <c r="B9167" i="1"/>
  <c r="B1753" i="1"/>
  <c r="B8488" i="1"/>
  <c r="B5332" i="1"/>
  <c r="B5417" i="1"/>
  <c r="B10788" i="1"/>
  <c r="B2892" i="1"/>
  <c r="B4195" i="1"/>
  <c r="B12714" i="1"/>
  <c r="B4785" i="1"/>
  <c r="B4932" i="1"/>
  <c r="B4889" i="1"/>
  <c r="B11409" i="1"/>
  <c r="B5809" i="1"/>
  <c r="B1702" i="1"/>
  <c r="B10961" i="1"/>
  <c r="B8899" i="1"/>
  <c r="B3893" i="1"/>
  <c r="B13726" i="1"/>
  <c r="B10899" i="1"/>
  <c r="B10626" i="1"/>
  <c r="B4518" i="1"/>
  <c r="B7878" i="1"/>
  <c r="B5734" i="1"/>
  <c r="B6636" i="1"/>
  <c r="B8540" i="1"/>
  <c r="B5850" i="1"/>
  <c r="B5606" i="1"/>
  <c r="B3904" i="1"/>
  <c r="B5810" i="1"/>
  <c r="B5719" i="1"/>
  <c r="B4753" i="1"/>
  <c r="B5853" i="1"/>
  <c r="B9106" i="1"/>
  <c r="B10219" i="1"/>
  <c r="B4836" i="1"/>
  <c r="B5329" i="1"/>
  <c r="B12550" i="1"/>
  <c r="B7852" i="1"/>
  <c r="B10723" i="1"/>
  <c r="B5247" i="1"/>
  <c r="B5430" i="1"/>
  <c r="B6071" i="1"/>
  <c r="B6793" i="1"/>
  <c r="B2563" i="1"/>
  <c r="B13314" i="1"/>
  <c r="B5579" i="1"/>
  <c r="B6334" i="1"/>
  <c r="B6422" i="1"/>
  <c r="B5424" i="1"/>
  <c r="B5174" i="1"/>
  <c r="B4138" i="1"/>
  <c r="B6992" i="1"/>
  <c r="B9027" i="1"/>
  <c r="B4791" i="1"/>
  <c r="B8972" i="1"/>
  <c r="B1603" i="1"/>
  <c r="B5451" i="1"/>
  <c r="B4720" i="1"/>
  <c r="B5520" i="1"/>
  <c r="B3505" i="1"/>
  <c r="B512" i="1"/>
  <c r="B3179" i="1"/>
  <c r="B3762" i="1"/>
  <c r="B3821" i="1"/>
  <c r="B4790" i="1"/>
  <c r="B5522" i="1"/>
  <c r="B10076" i="1"/>
  <c r="B15137" i="1"/>
  <c r="B5523" i="1"/>
  <c r="B10817" i="1"/>
  <c r="B5856" i="1"/>
  <c r="B5369" i="1"/>
  <c r="B4620" i="1"/>
  <c r="B4474" i="1"/>
  <c r="B410" i="1"/>
  <c r="B1592" i="1"/>
  <c r="B8321" i="1"/>
  <c r="B14808" i="1"/>
  <c r="B2760" i="1"/>
  <c r="B10936" i="1"/>
  <c r="B5021" i="1"/>
  <c r="B4615" i="1"/>
  <c r="B5849" i="1"/>
  <c r="B1900" i="1"/>
  <c r="B1586" i="1"/>
  <c r="B10145" i="1"/>
  <c r="B7746" i="1"/>
  <c r="B4561" i="1"/>
  <c r="B4672" i="1"/>
  <c r="B10481" i="1"/>
  <c r="B9068" i="1"/>
  <c r="B4422" i="1"/>
  <c r="B11009" i="1"/>
  <c r="B10830" i="1"/>
  <c r="B2227" i="1"/>
  <c r="B7570" i="1"/>
  <c r="B4215" i="1"/>
  <c r="B4404" i="1"/>
  <c r="B14919" i="1"/>
  <c r="B5894" i="1"/>
  <c r="B5554" i="1"/>
  <c r="B5195" i="1"/>
  <c r="B5566" i="1"/>
  <c r="B4127" i="1"/>
  <c r="B5607" i="1"/>
  <c r="B5686" i="1"/>
  <c r="B10128" i="1"/>
  <c r="B1925" i="1"/>
  <c r="B2569" i="1"/>
  <c r="B1325" i="1"/>
  <c r="B4213" i="1"/>
  <c r="B2511" i="1"/>
  <c r="B4854" i="1"/>
  <c r="B4068" i="1"/>
  <c r="B8928" i="1"/>
  <c r="B2702" i="1"/>
  <c r="B2279" i="1"/>
  <c r="B2518" i="1"/>
  <c r="B1835" i="1"/>
  <c r="B8782" i="1"/>
  <c r="B15163" i="1"/>
  <c r="B14298" i="1"/>
  <c r="B4554" i="1"/>
  <c r="B3635" i="1"/>
  <c r="B12005" i="1"/>
  <c r="B4647" i="1"/>
  <c r="B4009" i="1"/>
  <c r="B4911" i="1"/>
  <c r="B5235" i="1"/>
  <c r="B1984" i="1"/>
  <c r="B2170" i="1"/>
  <c r="B4715" i="1"/>
  <c r="B9530" i="1"/>
  <c r="B4588" i="1"/>
  <c r="B2961" i="1"/>
  <c r="B3874" i="1"/>
  <c r="B2575" i="1"/>
  <c r="B1759" i="1"/>
  <c r="B4886" i="1"/>
  <c r="B4208" i="1"/>
  <c r="B13867" i="1"/>
  <c r="B8114" i="1"/>
  <c r="B5029" i="1"/>
  <c r="B5699" i="1"/>
  <c r="B3999" i="1"/>
  <c r="B12013" i="1"/>
  <c r="B4942" i="1"/>
  <c r="B4499" i="1"/>
  <c r="B5739" i="1"/>
  <c r="B2543" i="1"/>
  <c r="B3230" i="1"/>
  <c r="B10248" i="1"/>
  <c r="B10586" i="1"/>
  <c r="B9713" i="1"/>
  <c r="B7203" i="1"/>
  <c r="B12596" i="1"/>
  <c r="B15004" i="1"/>
  <c r="B5212" i="1"/>
  <c r="B7192" i="1"/>
  <c r="B14609" i="1"/>
  <c r="B11968" i="1"/>
  <c r="B5587" i="1"/>
  <c r="B11134" i="1"/>
  <c r="B5816" i="1"/>
  <c r="B4877" i="1"/>
  <c r="B4668" i="1"/>
  <c r="B2168" i="1"/>
  <c r="B11054" i="1"/>
  <c r="B5391" i="1"/>
  <c r="B62" i="1"/>
  <c r="B10351" i="1"/>
  <c r="B15162" i="1"/>
  <c r="B2240" i="1"/>
  <c r="B4979" i="1"/>
  <c r="B7440" i="1"/>
  <c r="B3996" i="1"/>
  <c r="B10699" i="1"/>
  <c r="B781" i="1"/>
  <c r="B1707" i="1"/>
  <c r="B3259" i="1"/>
  <c r="B2225" i="1"/>
  <c r="B9063" i="1"/>
  <c r="B3152" i="1"/>
  <c r="B6911" i="1"/>
  <c r="B492" i="1"/>
  <c r="B5403" i="1"/>
  <c r="B4759" i="1"/>
  <c r="B4283" i="1"/>
  <c r="B3735" i="1"/>
  <c r="B1420" i="1"/>
  <c r="B13743" i="1"/>
  <c r="B1762" i="1"/>
  <c r="B9386" i="1"/>
  <c r="B4331" i="1"/>
  <c r="B1891" i="1"/>
  <c r="B8933" i="1"/>
  <c r="B10642" i="1"/>
  <c r="B10713" i="1"/>
  <c r="B2534" i="1"/>
  <c r="B5027" i="1"/>
  <c r="B4687" i="1"/>
  <c r="B9912" i="1"/>
  <c r="B4160" i="1"/>
  <c r="B6103" i="1"/>
  <c r="B10480" i="1"/>
  <c r="B10440" i="1"/>
  <c r="B3731" i="1"/>
  <c r="B10812" i="1"/>
  <c r="B5342" i="1"/>
  <c r="B10914" i="1"/>
  <c r="B2919" i="1"/>
  <c r="B12704" i="1"/>
  <c r="B4096" i="1"/>
  <c r="B4800" i="1"/>
  <c r="B10763" i="1"/>
  <c r="B14715" i="1"/>
  <c r="B9785" i="1"/>
  <c r="B2122" i="1"/>
  <c r="B5567" i="1"/>
  <c r="B5565" i="1"/>
  <c r="B5652" i="1"/>
  <c r="B3222" i="1"/>
  <c r="B7164" i="1"/>
  <c r="B6808" i="1"/>
  <c r="B9589" i="1"/>
  <c r="B4683" i="1"/>
  <c r="B5602" i="1"/>
  <c r="B4515" i="1"/>
  <c r="B1961" i="1"/>
  <c r="B4129" i="1"/>
  <c r="B10643" i="1"/>
  <c r="B10216" i="1"/>
  <c r="B3869" i="1"/>
  <c r="B2249" i="1"/>
  <c r="B3734" i="1"/>
  <c r="B5710" i="1"/>
  <c r="B4729" i="1"/>
  <c r="B3824" i="1"/>
  <c r="B2162" i="1"/>
  <c r="B14775" i="1"/>
  <c r="B13754" i="1"/>
  <c r="B9874" i="1"/>
  <c r="B12362" i="1"/>
  <c r="B5785" i="1"/>
  <c r="B9244" i="1"/>
  <c r="B1754" i="1"/>
  <c r="B5592" i="1"/>
  <c r="B5067" i="1"/>
  <c r="B4765" i="1"/>
  <c r="B4811" i="1"/>
  <c r="B10345" i="1"/>
  <c r="B5016" i="1"/>
  <c r="B8478" i="1"/>
  <c r="B11527" i="1"/>
  <c r="B8945" i="1"/>
  <c r="B12881" i="1"/>
  <c r="B12618" i="1"/>
  <c r="B1684" i="1"/>
  <c r="B12645" i="1"/>
  <c r="B10437" i="1"/>
  <c r="B3570" i="1"/>
  <c r="B6638" i="1"/>
  <c r="B1074" i="1"/>
  <c r="B3710" i="1"/>
  <c r="B5705" i="1"/>
  <c r="B887" i="1"/>
  <c r="B7882" i="1"/>
  <c r="B3366" i="1"/>
  <c r="B10948" i="1"/>
  <c r="B5555" i="1"/>
  <c r="B5396" i="1"/>
  <c r="B9510" i="1"/>
  <c r="B12981" i="1"/>
  <c r="B5182" i="1"/>
  <c r="B4098" i="1"/>
  <c r="B10352" i="1"/>
  <c r="B2247" i="1"/>
  <c r="B11365" i="1"/>
  <c r="B7406" i="1"/>
  <c r="B9372" i="1"/>
  <c r="B1956" i="1"/>
  <c r="B2692" i="1"/>
  <c r="B8746" i="1"/>
  <c r="B5316" i="1"/>
  <c r="B9856" i="1"/>
  <c r="B10310" i="1"/>
  <c r="B5501" i="1"/>
  <c r="B4853" i="1"/>
  <c r="B5458" i="1"/>
  <c r="B4251" i="1"/>
  <c r="B5364" i="1"/>
  <c r="B4913" i="1"/>
  <c r="B9673" i="1"/>
  <c r="B11670" i="1"/>
  <c r="B2690" i="1"/>
  <c r="B9488" i="1"/>
  <c r="B3513" i="1"/>
  <c r="B5494" i="1"/>
  <c r="B4056" i="1"/>
  <c r="B4424" i="1"/>
  <c r="B4368" i="1"/>
  <c r="B11077" i="1"/>
  <c r="B4848" i="1"/>
  <c r="B10962" i="1"/>
  <c r="B3522" i="1"/>
  <c r="B2989" i="1"/>
  <c r="B3313" i="1"/>
  <c r="B14398" i="1"/>
  <c r="B5645" i="1"/>
  <c r="B9565" i="1"/>
  <c r="B314" i="1"/>
  <c r="B9495" i="1"/>
  <c r="B514" i="1"/>
  <c r="B7079" i="1"/>
  <c r="B11372" i="1"/>
  <c r="B6554" i="1"/>
  <c r="B13585" i="1"/>
  <c r="B9476" i="1"/>
  <c r="B5746" i="1"/>
  <c r="B1975" i="1"/>
  <c r="B8849" i="1"/>
  <c r="B4437" i="1"/>
  <c r="B4382" i="1"/>
  <c r="B8123" i="1"/>
  <c r="B5834" i="1"/>
  <c r="B5449" i="1"/>
  <c r="B4194" i="1"/>
  <c r="B1647" i="1"/>
  <c r="B11404" i="1"/>
  <c r="B5036" i="1"/>
  <c r="B11236" i="1"/>
  <c r="B2854" i="1"/>
  <c r="B12893" i="1"/>
  <c r="B4754" i="1"/>
  <c r="B9560" i="1"/>
  <c r="B5482" i="1"/>
  <c r="B10683" i="1"/>
  <c r="B10678" i="1"/>
  <c r="B5503" i="1"/>
  <c r="B5311" i="1"/>
  <c r="B5169" i="1"/>
  <c r="B9161" i="1"/>
  <c r="B13924" i="1"/>
  <c r="B3634" i="1"/>
  <c r="B2533" i="1"/>
  <c r="B2342" i="1"/>
  <c r="B5500" i="1"/>
  <c r="B9122" i="1"/>
  <c r="B10317" i="1"/>
  <c r="B5416" i="1"/>
  <c r="B10327" i="1"/>
  <c r="B4592" i="1"/>
  <c r="B13750" i="1"/>
  <c r="B4978" i="1"/>
  <c r="B6567" i="1"/>
  <c r="B3460" i="1"/>
  <c r="B2514" i="1"/>
  <c r="B4996" i="1"/>
  <c r="B1949" i="1"/>
  <c r="B12925" i="1"/>
  <c r="B2246" i="1"/>
  <c r="B7801" i="1"/>
  <c r="B5597" i="1"/>
  <c r="B10349" i="1"/>
  <c r="B5726" i="1"/>
  <c r="B8205" i="1"/>
  <c r="B13024" i="1"/>
  <c r="B6315" i="1"/>
  <c r="B7527" i="1"/>
  <c r="B13986" i="1"/>
  <c r="B13630" i="1"/>
  <c r="B9434" i="1"/>
  <c r="B9459" i="1"/>
  <c r="B8734" i="1"/>
  <c r="B3941" i="1"/>
  <c r="B11466" i="1"/>
  <c r="B5510" i="1"/>
  <c r="B2898" i="1"/>
  <c r="B5478" i="1"/>
  <c r="B8650" i="1"/>
  <c r="B9164" i="1"/>
  <c r="B5836" i="1"/>
  <c r="B3751" i="1"/>
  <c r="B3497" i="1"/>
  <c r="B9192" i="1"/>
  <c r="B4346" i="1"/>
  <c r="B2248" i="1"/>
  <c r="B5262" i="1"/>
  <c r="B147" i="1"/>
  <c r="B2268" i="1"/>
  <c r="B4834" i="1"/>
  <c r="B11096" i="1"/>
  <c r="B3092" i="1"/>
  <c r="B9497" i="1"/>
  <c r="B4548" i="1"/>
  <c r="B8977" i="1"/>
  <c r="B2148" i="1"/>
  <c r="B12946" i="1"/>
  <c r="B10229" i="1"/>
  <c r="B8560" i="1"/>
  <c r="B13587" i="1"/>
  <c r="B2266" i="1"/>
  <c r="B1853" i="1"/>
  <c r="B10845" i="1"/>
  <c r="B5536" i="1"/>
  <c r="B5256" i="1"/>
  <c r="B4918" i="1"/>
  <c r="B3697" i="1"/>
  <c r="B4233" i="1"/>
  <c r="B5190" i="1"/>
  <c r="B2953" i="1"/>
  <c r="B6378" i="1"/>
  <c r="B9898" i="1"/>
  <c r="B10319" i="1"/>
  <c r="B10686" i="1"/>
  <c r="B25" i="1"/>
  <c r="B4682" i="1"/>
  <c r="B4497" i="1"/>
  <c r="B5682" i="1"/>
  <c r="B5009" i="1"/>
  <c r="B5627" i="1"/>
  <c r="B5211" i="1"/>
  <c r="B5604" i="1"/>
  <c r="B4937" i="1"/>
  <c r="B847" i="1"/>
  <c r="B7509" i="1"/>
  <c r="B5112" i="1"/>
  <c r="B12109" i="1"/>
  <c r="B1915" i="1"/>
  <c r="B1908" i="1"/>
  <c r="B5220" i="1"/>
  <c r="B10953" i="1"/>
  <c r="B5631" i="1"/>
  <c r="B5644" i="1"/>
  <c r="B4276" i="1"/>
  <c r="B4366" i="1"/>
  <c r="B9382" i="1"/>
  <c r="B7685" i="1"/>
  <c r="B4748" i="1"/>
  <c r="B45" i="1"/>
  <c r="B5370" i="1"/>
  <c r="B9862" i="1"/>
  <c r="B2117" i="1"/>
  <c r="B9407" i="1"/>
  <c r="B5738" i="1"/>
  <c r="B4428" i="1"/>
  <c r="B5556" i="1"/>
  <c r="B5409" i="1"/>
  <c r="B2175" i="1"/>
  <c r="B5625" i="1"/>
  <c r="B4093" i="1"/>
  <c r="B2727" i="1"/>
  <c r="B4809" i="1"/>
  <c r="B5345" i="1"/>
  <c r="B5596" i="1"/>
  <c r="B5616" i="1"/>
  <c r="B5440" i="1"/>
  <c r="B5737" i="1"/>
  <c r="B4604" i="1"/>
  <c r="B1911" i="1"/>
  <c r="B5743" i="1"/>
  <c r="B11621" i="1"/>
  <c r="B10624" i="1"/>
  <c r="B2723" i="1"/>
  <c r="B5504" i="1"/>
  <c r="B2638" i="1"/>
  <c r="B5553" i="1"/>
  <c r="B6703" i="1"/>
  <c r="B5735" i="1"/>
  <c r="B3932" i="1"/>
  <c r="B5221" i="1"/>
  <c r="B5530" i="1"/>
  <c r="B10813" i="1"/>
  <c r="B1987" i="1"/>
  <c r="B13467" i="1"/>
  <c r="B5452" i="1"/>
  <c r="B10038" i="1"/>
  <c r="B1211" i="1"/>
  <c r="B4699" i="1"/>
  <c r="B10421" i="1"/>
  <c r="B5807" i="1"/>
  <c r="B15067" i="1"/>
  <c r="B1917" i="1"/>
  <c r="B10757" i="1"/>
  <c r="B8172" i="1"/>
  <c r="B7760" i="1"/>
  <c r="B9658" i="1"/>
  <c r="B8935" i="1"/>
  <c r="B4539" i="1"/>
  <c r="B7382" i="1"/>
  <c r="B13863" i="1"/>
  <c r="B4071" i="1"/>
  <c r="B8443" i="1"/>
  <c r="B6840" i="1"/>
  <c r="B1578" i="1"/>
  <c r="B2517" i="1"/>
  <c r="B9052" i="1"/>
  <c r="B7824" i="1"/>
  <c r="B4509" i="1"/>
  <c r="B8545" i="1"/>
  <c r="B7235" i="1"/>
  <c r="B5513" i="1"/>
  <c r="B9055" i="1"/>
  <c r="B5367" i="1"/>
  <c r="B4846" i="1"/>
  <c r="B14802" i="1"/>
  <c r="B10567" i="1"/>
  <c r="B4234" i="1"/>
  <c r="B9614" i="1"/>
  <c r="B2278" i="1"/>
  <c r="B1395" i="1"/>
  <c r="B7201" i="1"/>
  <c r="B5521" i="1"/>
  <c r="B9899" i="1"/>
  <c r="B6118" i="1"/>
  <c r="B10080" i="1"/>
  <c r="B6402" i="1"/>
  <c r="B8531" i="1"/>
  <c r="B2700" i="1"/>
  <c r="B2185" i="1"/>
  <c r="B5071" i="1"/>
  <c r="B13008" i="1"/>
  <c r="B4760" i="1"/>
  <c r="B8924" i="1"/>
  <c r="B5015" i="1"/>
  <c r="B3954" i="1"/>
  <c r="B5460" i="1"/>
  <c r="B65" i="1"/>
  <c r="B11157" i="1"/>
  <c r="B7635" i="1"/>
  <c r="B12922" i="1"/>
  <c r="B4147" i="1"/>
  <c r="B10986" i="1"/>
  <c r="B10685" i="1"/>
  <c r="B1548" i="1"/>
  <c r="B3984" i="1"/>
  <c r="B5443" i="1"/>
  <c r="B2813" i="1"/>
  <c r="B4292" i="1"/>
  <c r="B12524" i="1"/>
  <c r="B12985" i="1"/>
  <c r="B5516" i="1"/>
  <c r="B5480" i="1"/>
  <c r="B10670" i="1"/>
  <c r="B10557" i="1"/>
  <c r="B10541" i="1"/>
  <c r="B11154" i="1"/>
  <c r="B5732" i="1"/>
  <c r="B2146" i="1"/>
  <c r="B11247" i="1"/>
  <c r="B5162" i="1"/>
  <c r="B2169" i="1"/>
  <c r="B5533" i="1"/>
  <c r="B13913" i="1"/>
  <c r="B1494" i="1"/>
  <c r="B4581" i="1"/>
  <c r="B1728" i="1"/>
  <c r="B12394" i="1"/>
  <c r="B10408" i="1"/>
  <c r="B12827" i="1"/>
  <c r="B4118" i="1"/>
  <c r="B5776" i="1"/>
  <c r="B15142" i="1"/>
  <c r="B4329" i="1"/>
  <c r="B9550" i="1"/>
  <c r="B12476" i="1"/>
  <c r="B8086" i="1"/>
  <c r="B7179" i="1"/>
  <c r="B11921" i="1"/>
  <c r="B9169" i="1"/>
  <c r="B5691" i="1"/>
  <c r="B10514" i="1"/>
  <c r="B5672" i="1"/>
  <c r="B8093" i="1"/>
  <c r="B3995" i="1"/>
  <c r="B1316" i="1"/>
  <c r="B5059" i="1"/>
  <c r="B5374" i="1"/>
  <c r="B10697" i="1"/>
  <c r="B4972" i="1"/>
  <c r="B14927" i="1"/>
  <c r="B2573" i="1"/>
  <c r="B5715" i="1"/>
  <c r="B8929" i="1"/>
  <c r="B5823" i="1"/>
  <c r="B5771" i="1"/>
  <c r="B7659" i="1"/>
  <c r="B7497" i="1"/>
  <c r="B2064" i="1"/>
  <c r="B13866" i="1"/>
  <c r="B11064" i="1"/>
  <c r="B5475" i="1"/>
  <c r="B2002" i="1"/>
  <c r="B2501" i="1"/>
  <c r="B8412" i="1"/>
  <c r="B975" i="1"/>
  <c r="B5106" i="1"/>
  <c r="B4758" i="1"/>
  <c r="B15146" i="1"/>
  <c r="B5455" i="1"/>
  <c r="B4696" i="1"/>
  <c r="B5037" i="1"/>
  <c r="B5000" i="1"/>
  <c r="B8383" i="1"/>
  <c r="B5273" i="1"/>
  <c r="B10084" i="1"/>
  <c r="B5722" i="1"/>
  <c r="B5585" i="1"/>
  <c r="B4285" i="1"/>
  <c r="B4466" i="1"/>
  <c r="B5619" i="1"/>
  <c r="B1933" i="1"/>
  <c r="B1031" i="1"/>
  <c r="B12433" i="1"/>
  <c r="B4482" i="1"/>
  <c r="B1750" i="1"/>
  <c r="B5700" i="1"/>
  <c r="B5399" i="1"/>
  <c r="B4371" i="1"/>
  <c r="B1897" i="1"/>
  <c r="B10492" i="1"/>
  <c r="B9778" i="1"/>
  <c r="B14495" i="1"/>
  <c r="B4078" i="1"/>
  <c r="B12770" i="1"/>
  <c r="B11386" i="1"/>
  <c r="B2195" i="1"/>
  <c r="B10711" i="1"/>
  <c r="B5459" i="1"/>
  <c r="B4132" i="1"/>
  <c r="B5406" i="1"/>
  <c r="B2537" i="1"/>
  <c r="B9557" i="1"/>
  <c r="B13591" i="1"/>
  <c r="B11293" i="1"/>
  <c r="B13632" i="1"/>
  <c r="B13923" i="1"/>
  <c r="B5639" i="1"/>
  <c r="B8843" i="1"/>
  <c r="B13033" i="1"/>
  <c r="B3714" i="1"/>
  <c r="B5176" i="1"/>
  <c r="B1365" i="1"/>
  <c r="B13975" i="1"/>
  <c r="B9491" i="1"/>
  <c r="B7210" i="1"/>
  <c r="B8489" i="1"/>
  <c r="B1837" i="1"/>
  <c r="B5568" i="1"/>
  <c r="B9004" i="1"/>
  <c r="B13911" i="1"/>
  <c r="B14959" i="1"/>
  <c r="B8658" i="1"/>
  <c r="B7466" i="1"/>
  <c r="B7842" i="1"/>
  <c r="B8195" i="1"/>
  <c r="B8511" i="1"/>
  <c r="B1833" i="1"/>
  <c r="B10764" i="1"/>
  <c r="B565" i="1"/>
  <c r="B8215" i="1"/>
  <c r="B3468" i="1"/>
  <c r="B4555" i="1"/>
  <c r="B4935" i="1"/>
  <c r="B5687" i="1"/>
  <c r="B4721" i="1"/>
  <c r="B10394" i="1"/>
  <c r="B4770" i="1"/>
  <c r="B5353" i="1"/>
  <c r="B4599" i="1"/>
  <c r="B5593" i="1"/>
  <c r="B4693" i="1"/>
  <c r="B14852" i="1"/>
  <c r="B5461" i="1"/>
  <c r="B12623" i="1"/>
  <c r="B4947" i="1"/>
  <c r="B1876" i="1"/>
  <c r="B8000" i="1"/>
  <c r="B4631" i="1"/>
  <c r="B8570" i="1"/>
  <c r="B8304" i="1"/>
  <c r="B6675" i="1"/>
  <c r="B10071" i="1"/>
  <c r="B4832" i="1"/>
  <c r="B8492" i="1"/>
  <c r="B9162" i="1"/>
  <c r="B8145" i="1"/>
  <c r="B6262" i="1"/>
  <c r="B4110" i="1"/>
  <c r="B10001" i="1"/>
  <c r="B4316" i="1"/>
  <c r="B4602" i="1"/>
  <c r="B1789" i="1"/>
  <c r="B770" i="1"/>
  <c r="B10152" i="1"/>
  <c r="B12642" i="1"/>
  <c r="B2176" i="1"/>
  <c r="B5047" i="1"/>
  <c r="B5670" i="1"/>
  <c r="B5744" i="1"/>
  <c r="B9868" i="1"/>
  <c r="B7961" i="1"/>
  <c r="B8506" i="1"/>
  <c r="B9200" i="1"/>
  <c r="B13761" i="1"/>
  <c r="B14990" i="1"/>
  <c r="B5808" i="1"/>
  <c r="B4089" i="1"/>
  <c r="B5605" i="1"/>
  <c r="B7341" i="1"/>
  <c r="B6635" i="1"/>
  <c r="B3871" i="1"/>
  <c r="B5239" i="1"/>
  <c r="B3849" i="1"/>
  <c r="B11251" i="1"/>
  <c r="B14951" i="1"/>
  <c r="B11164" i="1"/>
  <c r="B4717" i="1"/>
  <c r="B2251" i="1"/>
  <c r="B5438" i="1"/>
  <c r="B5646" i="1"/>
  <c r="B11011" i="1"/>
  <c r="B4678" i="1"/>
  <c r="B3910" i="1"/>
  <c r="B13081" i="1"/>
  <c r="B6768" i="1"/>
  <c r="B14743" i="1"/>
  <c r="B4133" i="1"/>
  <c r="B5612" i="1"/>
  <c r="B4768" i="1"/>
  <c r="B2667" i="1"/>
  <c r="B5225" i="1"/>
  <c r="B5594" i="1"/>
  <c r="B5852" i="1"/>
  <c r="B1958" i="1"/>
  <c r="B3368" i="1"/>
  <c r="B14829" i="1"/>
  <c r="B5375" i="1"/>
  <c r="B3794" i="1"/>
  <c r="B2880" i="1"/>
  <c r="B6820" i="1"/>
  <c r="B5462" i="1"/>
  <c r="B4962" i="1"/>
  <c r="B10821" i="1"/>
  <c r="B4916" i="1"/>
  <c r="B10939" i="1"/>
  <c r="B4296" i="1"/>
  <c r="B14865" i="1"/>
  <c r="B5425" i="1"/>
  <c r="B2599" i="1"/>
  <c r="B10789" i="1"/>
  <c r="B10645" i="1"/>
  <c r="B5238" i="1"/>
  <c r="B4786" i="1"/>
  <c r="B8415" i="1"/>
  <c r="B5192" i="1"/>
  <c r="B5421" i="1"/>
  <c r="B6648" i="1"/>
  <c r="B5007" i="1"/>
  <c r="B7822" i="1"/>
  <c r="B5347" i="1"/>
  <c r="B8288" i="1"/>
  <c r="B7731" i="1"/>
  <c r="B5188" i="1"/>
  <c r="B2344" i="1"/>
  <c r="B3082" i="1"/>
  <c r="B2793" i="1"/>
  <c r="B13615" i="1"/>
  <c r="B9019" i="1"/>
  <c r="B8813" i="1"/>
  <c r="B4646" i="1"/>
  <c r="B8914" i="1"/>
  <c r="B7348" i="1"/>
  <c r="B4820" i="1"/>
  <c r="B10315" i="1"/>
  <c r="B4361" i="1"/>
  <c r="B5208" i="1"/>
  <c r="B4381" i="1"/>
  <c r="B4645" i="1"/>
  <c r="B9067" i="1"/>
  <c r="B6094" i="1"/>
  <c r="B12957" i="1"/>
  <c r="B8466" i="1"/>
  <c r="B7085" i="1"/>
  <c r="B7600" i="1"/>
  <c r="B9118" i="1"/>
  <c r="B6732" i="1"/>
  <c r="B3136" i="1"/>
  <c r="B5286" i="1"/>
  <c r="B10268" i="1"/>
  <c r="B6832" i="1"/>
  <c r="B2484" i="1"/>
  <c r="B6728" i="1"/>
  <c r="B9091" i="1"/>
  <c r="B4912" i="1"/>
  <c r="B2286" i="1"/>
  <c r="B5727" i="1"/>
  <c r="B9661" i="1"/>
  <c r="B4900" i="1"/>
  <c r="B5444" i="1"/>
  <c r="B14876" i="1"/>
  <c r="B14761" i="1"/>
  <c r="B5189" i="1"/>
  <c r="B10734" i="1"/>
  <c r="B10191" i="1"/>
  <c r="B4882" i="1"/>
  <c r="B10257" i="1"/>
  <c r="B8864" i="1"/>
  <c r="B2807" i="1"/>
  <c r="B11472" i="1"/>
  <c r="B2496" i="1"/>
  <c r="B2273" i="1"/>
  <c r="B11216" i="1"/>
  <c r="B5470" i="1"/>
  <c r="B5546" i="1"/>
  <c r="B5707" i="1"/>
  <c r="B4755" i="1"/>
  <c r="B2210" i="1"/>
  <c r="B6088" i="1"/>
  <c r="B2016" i="1"/>
  <c r="B14796" i="1"/>
  <c r="B6987" i="1"/>
  <c r="B6983" i="1"/>
  <c r="B2548" i="1"/>
  <c r="B13989" i="1"/>
  <c r="B4092" i="1"/>
  <c r="B6932" i="1"/>
  <c r="B6591" i="1"/>
  <c r="B9208" i="1"/>
  <c r="B4690" i="1"/>
  <c r="B6786" i="1"/>
  <c r="B5557" i="1"/>
  <c r="B8142" i="1"/>
  <c r="B12894" i="1"/>
  <c r="B5008" i="1"/>
  <c r="B7170" i="1"/>
  <c r="B7686" i="1"/>
  <c r="B1596" i="1"/>
  <c r="B10413" i="1"/>
  <c r="B4961" i="1"/>
  <c r="B2007" i="1"/>
  <c r="B2580" i="1"/>
  <c r="B4756" i="1"/>
  <c r="B4635" i="1"/>
  <c r="B4275" i="1"/>
  <c r="B5620" i="1"/>
  <c r="B4641" i="1"/>
  <c r="B9783" i="1"/>
  <c r="B3138" i="1"/>
  <c r="B15064" i="1"/>
  <c r="B922" i="1"/>
  <c r="B11031" i="1"/>
  <c r="B5355" i="1"/>
  <c r="B5473" i="1"/>
  <c r="B866" i="1"/>
  <c r="B10945" i="1"/>
  <c r="B5429" i="1"/>
  <c r="B1705" i="1"/>
  <c r="B5483" i="1"/>
  <c r="B10359" i="1"/>
  <c r="B9520" i="1"/>
  <c r="B8400" i="1"/>
  <c r="B9290" i="1"/>
  <c r="B3767" i="1"/>
  <c r="B3606" i="1"/>
  <c r="B9670" i="1"/>
  <c r="B1456" i="1"/>
  <c r="B5654" i="1"/>
  <c r="B10281" i="1"/>
  <c r="B9318" i="1"/>
  <c r="B7520" i="1"/>
  <c r="B4609" i="1"/>
  <c r="B5507" i="1"/>
  <c r="B8371" i="1"/>
  <c r="B3501" i="1"/>
  <c r="B8116" i="1"/>
  <c r="B10725" i="1"/>
  <c r="B10738" i="1"/>
  <c r="B5457" i="1"/>
  <c r="B2917" i="1"/>
  <c r="B1738" i="1"/>
  <c r="B8305" i="1"/>
  <c r="B10653" i="1"/>
  <c r="B5382" i="1"/>
  <c r="B10373" i="1"/>
  <c r="B4995" i="1"/>
  <c r="B5535" i="1"/>
  <c r="B6360" i="1"/>
  <c r="B7249" i="1"/>
  <c r="B10491" i="1"/>
  <c r="B4334" i="1"/>
  <c r="B9876" i="1"/>
  <c r="B11453" i="1"/>
  <c r="B4520" i="1"/>
  <c r="B5277" i="1"/>
  <c r="B9603" i="1"/>
  <c r="B5214" i="1"/>
  <c r="B10772" i="1"/>
  <c r="B5385" i="1"/>
  <c r="B6092" i="1"/>
  <c r="B4312" i="1"/>
  <c r="B4926" i="1"/>
  <c r="B13072" i="1"/>
  <c r="B5763" i="1"/>
  <c r="B2941" i="1"/>
  <c r="B3927" i="1"/>
  <c r="B10460" i="1"/>
  <c r="B11403" i="1"/>
  <c r="B4524" i="1"/>
  <c r="B773" i="1"/>
  <c r="B8409" i="1"/>
  <c r="B6713" i="1"/>
  <c r="B2528" i="1"/>
  <c r="B5543" i="1"/>
  <c r="B6015" i="1"/>
  <c r="B3923" i="1"/>
  <c r="B5326" i="1"/>
  <c r="B6423" i="1"/>
  <c r="B8853" i="1"/>
  <c r="B4256" i="1"/>
  <c r="B5601" i="1"/>
  <c r="B7785" i="1"/>
  <c r="B4924" i="1"/>
  <c r="B885" i="1"/>
  <c r="B267" i="1"/>
  <c r="B8463" i="1"/>
  <c r="B5614" i="1"/>
  <c r="B1885" i="1"/>
  <c r="B5511" i="1"/>
  <c r="B5534" i="1"/>
  <c r="B11387" i="1"/>
  <c r="B10571" i="1"/>
  <c r="B2920" i="1"/>
  <c r="B4436" i="1"/>
  <c r="B6623" i="1"/>
  <c r="B5796" i="1"/>
  <c r="B5207" i="1"/>
  <c r="B10637" i="1"/>
  <c r="B807" i="1"/>
  <c r="B3181" i="1"/>
  <c r="B2317" i="1"/>
  <c r="B7448" i="1"/>
  <c r="B12286" i="1"/>
  <c r="B7706" i="1"/>
  <c r="B8839" i="1"/>
  <c r="B9753" i="1"/>
  <c r="B14980" i="1"/>
  <c r="B10223" i="1"/>
  <c r="B2879" i="1"/>
  <c r="B13657" i="1"/>
  <c r="B10941" i="1"/>
  <c r="B3129" i="1"/>
  <c r="B5760" i="1"/>
  <c r="B5731" i="1"/>
  <c r="B10530" i="1"/>
  <c r="B6699" i="1"/>
  <c r="B2464" i="1"/>
  <c r="B10528" i="1"/>
  <c r="B8337" i="1"/>
  <c r="B5561" i="1"/>
  <c r="B7312" i="1"/>
  <c r="B12607" i="1"/>
  <c r="B13883" i="1"/>
  <c r="B11044" i="1"/>
  <c r="B4193" i="1"/>
  <c r="B4168" i="1"/>
  <c r="B5017" i="1"/>
  <c r="B5633" i="1"/>
  <c r="B2187" i="1"/>
  <c r="B5630" i="1"/>
  <c r="B9103" i="1"/>
  <c r="B2188" i="1"/>
  <c r="B2071" i="1"/>
  <c r="B5271" i="1"/>
  <c r="B3153" i="1"/>
  <c r="B5178" i="1"/>
  <c r="B2950" i="1"/>
  <c r="B12831" i="1"/>
  <c r="B5833" i="1"/>
  <c r="B8711" i="1"/>
  <c r="B5736" i="1"/>
  <c r="B3737" i="1"/>
  <c r="B2714" i="1"/>
  <c r="B12908" i="1"/>
  <c r="B10828" i="1"/>
  <c r="B4772" i="1"/>
  <c r="B5766" i="1"/>
  <c r="B5659" i="1"/>
  <c r="B5498" i="1"/>
  <c r="B5341" i="1"/>
  <c r="B8136" i="1"/>
  <c r="B8329" i="1"/>
  <c r="B4780" i="1"/>
  <c r="B10258" i="1"/>
  <c r="B5615" i="1"/>
  <c r="B10393" i="1"/>
  <c r="B8495" i="1"/>
  <c r="B5177" i="1"/>
  <c r="B4303" i="1"/>
  <c r="B12585" i="1"/>
  <c r="B1941" i="1"/>
  <c r="B5415" i="1"/>
  <c r="B5358" i="1"/>
  <c r="B4867" i="1"/>
  <c r="B5336" i="1"/>
  <c r="B10316" i="1"/>
  <c r="B12458" i="1"/>
  <c r="B10980" i="1"/>
  <c r="B10357" i="1"/>
  <c r="B5669" i="1"/>
  <c r="B9484" i="1"/>
  <c r="B2154" i="1"/>
  <c r="B3345" i="1"/>
  <c r="B4113" i="1"/>
  <c r="B10518" i="1"/>
  <c r="B2235" i="1"/>
  <c r="B9956" i="1"/>
  <c r="B5404" i="1"/>
  <c r="B5372" i="1"/>
  <c r="B9178" i="1"/>
  <c r="B2937" i="1"/>
  <c r="B6367" i="1"/>
  <c r="B273" i="1"/>
  <c r="B4442" i="1"/>
  <c r="B4308" i="1"/>
  <c r="B7436" i="1"/>
  <c r="B5706" i="1"/>
  <c r="B5858" i="1"/>
  <c r="B4351" i="1"/>
  <c r="B5508" i="1"/>
  <c r="B5643" i="1"/>
  <c r="B4973" i="1"/>
  <c r="B9348" i="1"/>
  <c r="B5562" i="1"/>
  <c r="B4870" i="1"/>
  <c r="B12729" i="1"/>
  <c r="B76" i="1"/>
  <c r="B11972" i="1"/>
  <c r="B3199" i="1"/>
  <c r="B5309" i="1"/>
  <c r="B4688" i="1"/>
  <c r="B6772" i="1"/>
  <c r="B10885" i="1"/>
  <c r="B5464" i="1"/>
  <c r="B4562" i="1"/>
  <c r="B13394" i="1"/>
  <c r="B483" i="1"/>
  <c r="B10806" i="1"/>
  <c r="B10865" i="1"/>
  <c r="B4079" i="1"/>
  <c r="B8206" i="1"/>
  <c r="B2636" i="1"/>
  <c r="B13906" i="1"/>
  <c r="B8728" i="1"/>
  <c r="B805" i="1"/>
  <c r="B6758" i="1"/>
  <c r="B1404" i="1"/>
  <c r="B3024" i="1"/>
  <c r="B11416" i="1"/>
  <c r="B11244" i="1"/>
  <c r="B3241" i="1"/>
  <c r="B13781" i="1"/>
  <c r="B11491" i="1"/>
  <c r="B1844" i="1"/>
  <c r="B6463" i="1"/>
  <c r="B10011" i="1"/>
  <c r="B7129" i="1"/>
  <c r="B11977" i="1"/>
  <c r="B1843" i="1"/>
  <c r="B7190" i="1"/>
  <c r="B10542" i="1"/>
  <c r="B5489" i="1"/>
  <c r="B5559" i="1"/>
  <c r="B15131" i="1"/>
  <c r="B4165" i="1"/>
  <c r="B4352" i="1"/>
  <c r="B5656" i="1"/>
  <c r="B5690" i="1"/>
  <c r="B10350" i="1"/>
  <c r="B5632" i="1"/>
  <c r="B4266" i="1"/>
  <c r="B15078" i="1"/>
  <c r="B5524" i="1"/>
  <c r="B5433" i="1"/>
  <c r="B14780" i="1"/>
  <c r="B5636" i="1"/>
  <c r="B5327" i="1"/>
  <c r="B5456" i="1"/>
  <c r="B10521" i="1"/>
  <c r="B5517" i="1"/>
  <c r="B9788" i="1"/>
  <c r="B7888" i="1"/>
  <c r="B1780" i="1"/>
  <c r="B15087" i="1"/>
  <c r="B2859" i="1"/>
  <c r="B2541" i="1"/>
  <c r="B8330" i="1"/>
  <c r="B13653" i="1"/>
  <c r="B14397" i="1"/>
  <c r="B3059" i="1"/>
  <c r="B10203" i="1"/>
  <c r="B3378" i="1"/>
  <c r="B6447" i="1"/>
  <c r="B3818" i="1"/>
  <c r="B4181" i="1"/>
  <c r="B4432" i="1"/>
  <c r="B5218" i="1"/>
  <c r="B4700" i="1"/>
  <c r="B4410" i="1"/>
  <c r="B9533" i="1"/>
  <c r="B9537" i="1"/>
  <c r="B9058" i="1"/>
  <c r="B4799" i="1"/>
  <c r="B5466" i="1"/>
  <c r="B4766" i="1"/>
  <c r="B4514" i="1"/>
  <c r="B12464" i="1"/>
  <c r="B7396" i="1"/>
  <c r="B2259" i="1"/>
  <c r="B7975" i="1"/>
  <c r="B3901" i="1"/>
  <c r="B2276" i="1"/>
  <c r="B4417" i="1"/>
  <c r="B4788" i="1"/>
  <c r="B4850" i="1"/>
  <c r="B590" i="1"/>
  <c r="B9563" i="1"/>
  <c r="B9227" i="1"/>
  <c r="B5571" i="1"/>
  <c r="B3354" i="1"/>
  <c r="B3490" i="1"/>
  <c r="B7290" i="1"/>
  <c r="B4114" i="1"/>
  <c r="B8427" i="1"/>
  <c r="B5863" i="1"/>
  <c r="B5803" i="1"/>
  <c r="B10922" i="1"/>
  <c r="B7369" i="1"/>
  <c r="B1740" i="1"/>
  <c r="B2008" i="1"/>
  <c r="B12563" i="1"/>
  <c r="B5733" i="1"/>
  <c r="B4824" i="1"/>
  <c r="B5330" i="1"/>
  <c r="B5240" i="1"/>
  <c r="B5617" i="1"/>
  <c r="B8845" i="1"/>
  <c r="B4702" i="1"/>
  <c r="B10296" i="1"/>
  <c r="B799" i="1"/>
  <c r="B2178" i="1"/>
  <c r="B5376" i="1"/>
  <c r="B1991" i="1"/>
  <c r="B5774" i="1"/>
  <c r="B10594" i="1"/>
  <c r="B3658" i="1"/>
  <c r="B2013" i="1"/>
  <c r="B4342" i="1"/>
  <c r="B4950" i="1"/>
  <c r="B13013" i="1"/>
  <c r="B5019" i="1"/>
  <c r="B5183" i="1"/>
  <c r="B14248" i="1"/>
  <c r="B4830" i="1"/>
  <c r="B4507" i="1"/>
  <c r="B9562" i="1"/>
  <c r="B5405" i="1"/>
  <c r="B14918" i="1"/>
  <c r="B5368" i="1"/>
  <c r="B5713" i="1"/>
  <c r="B8078" i="1"/>
  <c r="B4183" i="1"/>
  <c r="B4544" i="1"/>
  <c r="B6236" i="1"/>
  <c r="B4624" i="1"/>
  <c r="B856" i="1"/>
  <c r="B423" i="1"/>
  <c r="B10938" i="1"/>
  <c r="B3186" i="1"/>
  <c r="B5246" i="1"/>
  <c r="B5184" i="1"/>
  <c r="B5647" i="1"/>
  <c r="B4874" i="1"/>
  <c r="B5770" i="1"/>
  <c r="B5061" i="1"/>
  <c r="B4704" i="1"/>
  <c r="B4144" i="1"/>
  <c r="B5841" i="1"/>
  <c r="B14776" i="1"/>
  <c r="B10370" i="1"/>
  <c r="B3347" i="1"/>
  <c r="B4589" i="1"/>
  <c r="B4670" i="1"/>
  <c r="B10520" i="1"/>
  <c r="B10703" i="1"/>
  <c r="B14838" i="1"/>
  <c r="B5714" i="1"/>
  <c r="B5786" i="1"/>
  <c r="B4714" i="1"/>
  <c r="B12438" i="1"/>
  <c r="B11505" i="1"/>
  <c r="B10618" i="1"/>
  <c r="B4952" i="1"/>
  <c r="B11988" i="1"/>
  <c r="B10392" i="1"/>
  <c r="B5479" i="1"/>
  <c r="B1720" i="1"/>
  <c r="B5573" i="1"/>
  <c r="B9764" i="1"/>
  <c r="B4313" i="1"/>
  <c r="B4532" i="1"/>
  <c r="B5661" i="1"/>
  <c r="B5825" i="1"/>
  <c r="B5547" i="1"/>
  <c r="B7905" i="1"/>
  <c r="B3423" i="1"/>
  <c r="B7641" i="1"/>
  <c r="B5518" i="1"/>
  <c r="B6073" i="1"/>
  <c r="B11304" i="1"/>
  <c r="B11226" i="1"/>
  <c r="B14988" i="1"/>
  <c r="B10707" i="1"/>
  <c r="B4318" i="1"/>
  <c r="B3364" i="1"/>
  <c r="B4042" i="1"/>
  <c r="B12528" i="1"/>
  <c r="B7598" i="1"/>
  <c r="B5492" i="1"/>
  <c r="B15119" i="1"/>
  <c r="B5514" i="1"/>
  <c r="B7715" i="1"/>
  <c r="B5578" i="1"/>
  <c r="B7255" i="1"/>
  <c r="B8231" i="1"/>
  <c r="B7352" i="1"/>
  <c r="B4651" i="1"/>
  <c r="B5296" i="1"/>
  <c r="B2851" i="1"/>
  <c r="B4317" i="1"/>
  <c r="B5441" i="1"/>
  <c r="B9307" i="1"/>
  <c r="B6377" i="1"/>
  <c r="B7483" i="1"/>
  <c r="B8456" i="1"/>
  <c r="B6195" i="1"/>
  <c r="B6338" i="1"/>
  <c r="B5295" i="1"/>
  <c r="B15049" i="1"/>
  <c r="B9592" i="1"/>
  <c r="B5742" i="1"/>
  <c r="B9326" i="1"/>
  <c r="B11147" i="1"/>
  <c r="B8965" i="1"/>
  <c r="B6185" i="1"/>
  <c r="B4612" i="1"/>
  <c r="B5025" i="1"/>
  <c r="B3887" i="1"/>
  <c r="B5442" i="1"/>
  <c r="B4898" i="1"/>
  <c r="B2186" i="1"/>
  <c r="B11225" i="1"/>
  <c r="B1549" i="1"/>
  <c r="B15011" i="1"/>
  <c r="B5772" i="1"/>
  <c r="B5855" i="1"/>
  <c r="B1235" i="1"/>
  <c r="B713" i="1"/>
  <c r="B5175" i="1"/>
  <c r="B4684" i="1"/>
  <c r="B1341" i="1"/>
  <c r="B1997" i="1"/>
  <c r="B4365" i="1"/>
  <c r="B6863" i="1"/>
  <c r="B5839" i="1"/>
  <c r="B9107" i="1"/>
  <c r="B4126" i="1"/>
  <c r="B4897" i="1"/>
  <c r="B5538" i="1"/>
  <c r="B5272" i="1"/>
  <c r="B7573" i="1"/>
  <c r="B11050" i="1"/>
  <c r="B3971" i="1"/>
  <c r="B5010" i="1"/>
  <c r="B4667" i="1"/>
  <c r="B5728" i="1"/>
  <c r="B1688" i="1"/>
  <c r="B10595" i="1"/>
  <c r="B5477" i="1"/>
  <c r="B1695" i="1"/>
  <c r="B48" i="1"/>
  <c r="B11422" i="1"/>
  <c r="B10024" i="1"/>
  <c r="B3173" i="1"/>
  <c r="B4537" i="1"/>
  <c r="B5832" i="1"/>
  <c r="B5598" i="1"/>
  <c r="B2468" i="1"/>
  <c r="B5723" i="1"/>
  <c r="B10479" i="1"/>
  <c r="B3708" i="1"/>
  <c r="B10301" i="1"/>
  <c r="B1579" i="1"/>
  <c r="B5563" i="1"/>
  <c r="B5265" i="1"/>
  <c r="B7895" i="1"/>
  <c r="B11053" i="1"/>
  <c r="B4102" i="1"/>
  <c r="B5181" i="1"/>
  <c r="B2250" i="1"/>
  <c r="B2316" i="1"/>
  <c r="B10652" i="1"/>
  <c r="B4796" i="1"/>
  <c r="B4273" i="1"/>
  <c r="B4146" i="1"/>
  <c r="B12379" i="1"/>
  <c r="B8259" i="1"/>
  <c r="B5697" i="1"/>
  <c r="B5637" i="1"/>
  <c r="B11167" i="1"/>
  <c r="B6741" i="1"/>
  <c r="B9114" i="1"/>
  <c r="B5412" i="1"/>
  <c r="B5362" i="1"/>
  <c r="B5227" i="1"/>
  <c r="B11300" i="1"/>
  <c r="B5338" i="1"/>
  <c r="B3099" i="1"/>
  <c r="B987" i="1"/>
  <c r="B6625" i="1"/>
  <c r="B3514" i="1"/>
  <c r="B10358" i="1"/>
  <c r="B5800" i="1"/>
  <c r="B5657" i="1"/>
  <c r="B2598" i="1"/>
  <c r="B5454" i="1"/>
  <c r="B10312" i="1"/>
  <c r="B4396" i="1"/>
  <c r="B5463" i="1"/>
  <c r="B5575" i="1"/>
  <c r="B10918" i="1"/>
  <c r="B11213" i="1"/>
  <c r="B2238" i="1"/>
  <c r="B1699" i="1"/>
  <c r="B5815" i="1"/>
  <c r="B5354" i="1"/>
  <c r="B14853" i="1"/>
  <c r="B4708" i="1"/>
  <c r="B5490" i="1"/>
  <c r="B6162" i="1"/>
  <c r="B5801" i="1"/>
  <c r="B3362" i="1"/>
  <c r="B8459" i="1"/>
  <c r="B5802" i="1"/>
  <c r="B13755" i="1"/>
  <c r="B11083" i="1"/>
  <c r="B5472" i="1"/>
  <c r="B11093" i="1"/>
  <c r="B4594" i="1"/>
  <c r="B4013" i="1"/>
  <c r="B3533" i="1"/>
  <c r="B78" i="1"/>
  <c r="B11438" i="1"/>
  <c r="B5196" i="1"/>
  <c r="B4626" i="1"/>
  <c r="B5745" i="1"/>
  <c r="B5791" i="1"/>
  <c r="B4253" i="1"/>
  <c r="B9829" i="1"/>
  <c r="B4501" i="1"/>
  <c r="B3863" i="1"/>
  <c r="B7269" i="1"/>
  <c r="B5393" i="1"/>
  <c r="B14954" i="1"/>
  <c r="B5819" i="1"/>
  <c r="B5124" i="1"/>
  <c r="B5610" i="1"/>
  <c r="B5537" i="1"/>
  <c r="B12475" i="1"/>
  <c r="B4226" i="1"/>
  <c r="B4150" i="1"/>
  <c r="B5624" i="1"/>
  <c r="B4989" i="1"/>
  <c r="B2153" i="1"/>
  <c r="B10300" i="1"/>
  <c r="B6301" i="1"/>
  <c r="B1841" i="1"/>
  <c r="B5674" i="1"/>
  <c r="B10756" i="1"/>
  <c r="B10907" i="1"/>
  <c r="B10556" i="1"/>
  <c r="B4402" i="1"/>
  <c r="B5418" i="1"/>
  <c r="B4860" i="1"/>
  <c r="B10866" i="1"/>
  <c r="B5668" i="1"/>
  <c r="B5314" i="1"/>
  <c r="B5665" i="1"/>
  <c r="B5541" i="1"/>
  <c r="B6890" i="1"/>
  <c r="B5209" i="1"/>
  <c r="B4439" i="1"/>
  <c r="B11046" i="1"/>
  <c r="B5486" i="1"/>
  <c r="B4577" i="1"/>
  <c r="B10602" i="1"/>
  <c r="B4370" i="1"/>
  <c r="B5761" i="1"/>
  <c r="B3484" i="1"/>
  <c r="B4311" i="1"/>
  <c r="B12122" i="1"/>
  <c r="B2736" i="1"/>
  <c r="B5334" i="1"/>
  <c r="B5408" i="1"/>
  <c r="B10540" i="1"/>
  <c r="B310" i="1"/>
  <c r="B10367" i="1"/>
  <c r="B4550" i="1"/>
  <c r="B3889" i="1"/>
  <c r="B5777" i="1"/>
  <c r="B2277" i="1"/>
  <c r="B7151" i="1"/>
  <c r="B102" i="1"/>
  <c r="B5817" i="1"/>
  <c r="B12138" i="1"/>
  <c r="B10906" i="1"/>
  <c r="B2149" i="1"/>
  <c r="B4460" i="1"/>
  <c r="B5673" i="1"/>
  <c r="B4205" i="1"/>
  <c r="B758" i="1"/>
  <c r="B10736" i="1"/>
  <c r="B10792" i="1"/>
  <c r="B2269" i="1"/>
  <c r="B9294" i="1"/>
  <c r="B11390" i="1"/>
  <c r="B3720" i="1"/>
  <c r="B4652" i="1"/>
  <c r="B4628" i="1"/>
  <c r="B11116" i="1"/>
  <c r="B10048" i="1"/>
  <c r="B11224" i="1"/>
  <c r="B13940" i="1"/>
  <c r="B6480" i="1"/>
  <c r="B10753" i="1"/>
  <c r="B6733" i="1"/>
  <c r="B14982" i="1"/>
  <c r="B2869" i="1"/>
  <c r="B408" i="1"/>
  <c r="B4130" i="1"/>
  <c r="B7118" i="1"/>
  <c r="B9310" i="1"/>
  <c r="B11464" i="1"/>
  <c r="B8144" i="1"/>
  <c r="B2966" i="1"/>
  <c r="B14420" i="1"/>
  <c r="B14322" i="1"/>
  <c r="B2472" i="1"/>
  <c r="B13633" i="1"/>
  <c r="B2456" i="1"/>
  <c r="B14241" i="1"/>
  <c r="B8041" i="1"/>
  <c r="B10055" i="1"/>
  <c r="B13670" i="1"/>
  <c r="B351" i="1"/>
  <c r="B13658" i="1"/>
  <c r="B2903" i="1"/>
  <c r="B13744" i="1"/>
  <c r="B968" i="1"/>
  <c r="B5542" i="1"/>
  <c r="B6658" i="1"/>
  <c r="B12813" i="1"/>
  <c r="B6802" i="1"/>
  <c r="B841" i="1"/>
  <c r="B13722" i="1"/>
  <c r="B12564" i="1"/>
  <c r="B1308" i="1"/>
  <c r="B4762" i="1"/>
  <c r="B6216" i="1"/>
  <c r="B9958" i="1"/>
  <c r="B15150" i="1"/>
  <c r="B6284" i="1"/>
  <c r="B6795" i="1"/>
  <c r="B4764" i="1"/>
  <c r="B2310" i="1"/>
  <c r="B960" i="1"/>
  <c r="B15041" i="1"/>
  <c r="B10714" i="1"/>
  <c r="B5122" i="1"/>
  <c r="B2478" i="1"/>
  <c r="B5893" i="1"/>
  <c r="B6223" i="1"/>
  <c r="B11250" i="1"/>
  <c r="B4665" i="1"/>
  <c r="B1433" i="1"/>
  <c r="B13838" i="1"/>
  <c r="B1251" i="1"/>
  <c r="B9536" i="1"/>
  <c r="B8040" i="1"/>
  <c r="B3380" i="1"/>
  <c r="B6333" i="1"/>
  <c r="B6582" i="1"/>
  <c r="B6929" i="1"/>
  <c r="B6469" i="1"/>
  <c r="B6813" i="1"/>
  <c r="B8047" i="1"/>
  <c r="B2964" i="1"/>
  <c r="B4664" i="1"/>
  <c r="B6649" i="1"/>
  <c r="B1058" i="1"/>
  <c r="B4358" i="1"/>
  <c r="B4691" i="1"/>
  <c r="B1250" i="1"/>
  <c r="B1185" i="1"/>
  <c r="B9172" i="1"/>
  <c r="B3166" i="1"/>
  <c r="B11242" i="1"/>
  <c r="B12333" i="1"/>
  <c r="B1782" i="1"/>
  <c r="B1266" i="1"/>
  <c r="B9632" i="1"/>
  <c r="B6283" i="1"/>
  <c r="B1893" i="1"/>
  <c r="B1476" i="1"/>
  <c r="B9715" i="1"/>
  <c r="B9278" i="1"/>
  <c r="B10859" i="1"/>
  <c r="B10398" i="1"/>
  <c r="B2782" i="1"/>
  <c r="B10431" i="1"/>
  <c r="B14050" i="1"/>
  <c r="B5213" i="1"/>
  <c r="B3034" i="1"/>
  <c r="B15152" i="1"/>
  <c r="B4707" i="1"/>
  <c r="B13873" i="1"/>
  <c r="B8932" i="1"/>
  <c r="B4775" i="1"/>
  <c r="B10314" i="1"/>
  <c r="B4826" i="1"/>
  <c r="B13954" i="1"/>
  <c r="B8230" i="1"/>
  <c r="B4281" i="1"/>
  <c r="B6272" i="1"/>
  <c r="B4851" i="1"/>
  <c r="B10340" i="1"/>
  <c r="B13945" i="1"/>
  <c r="B2586" i="1"/>
  <c r="B4676" i="1"/>
  <c r="B10898" i="1"/>
  <c r="B5026" i="1"/>
  <c r="B10262" i="1"/>
  <c r="B14938" i="1"/>
  <c r="B10527" i="1"/>
  <c r="B10161" i="1"/>
  <c r="B6807" i="1"/>
  <c r="B6857" i="1"/>
  <c r="B15007" i="1"/>
  <c r="B6302" i="1"/>
  <c r="B3466" i="1"/>
  <c r="B7347" i="1"/>
  <c r="B7981" i="1"/>
  <c r="B6643" i="1"/>
  <c r="B4907" i="1"/>
  <c r="B6232" i="1"/>
  <c r="B4679" i="1"/>
  <c r="B9761" i="1"/>
  <c r="B7926" i="1"/>
  <c r="B4547" i="1"/>
  <c r="B7611" i="1"/>
  <c r="B4487" i="1"/>
  <c r="B4145" i="1"/>
  <c r="B3399" i="1"/>
  <c r="B1710" i="1"/>
  <c r="B889" i="1"/>
  <c r="B4159" i="1"/>
  <c r="B10883" i="1"/>
  <c r="B6506" i="1"/>
  <c r="B2508" i="1"/>
  <c r="B8701" i="1"/>
  <c r="B10573" i="1"/>
  <c r="B13937" i="1"/>
  <c r="B10998" i="1"/>
  <c r="B10253" i="1"/>
  <c r="B13882" i="1"/>
  <c r="B13748" i="1"/>
  <c r="B1804" i="1"/>
  <c r="B10493" i="1"/>
  <c r="B3123" i="1"/>
  <c r="B9950" i="1"/>
  <c r="B11130" i="1"/>
  <c r="B12197" i="1"/>
  <c r="B10426" i="1"/>
  <c r="B13685" i="1"/>
  <c r="B5325" i="1"/>
  <c r="B5232" i="1"/>
  <c r="B10920" i="1"/>
  <c r="B13821" i="1"/>
  <c r="B8228" i="1"/>
  <c r="B13774" i="1"/>
  <c r="B12265" i="1"/>
  <c r="B13703" i="1"/>
  <c r="B13719" i="1"/>
  <c r="B11127" i="1"/>
  <c r="B11939" i="1"/>
  <c r="B1739" i="1"/>
  <c r="B13651" i="1"/>
  <c r="B13671" i="1"/>
  <c r="B12152" i="1"/>
  <c r="B13704" i="1"/>
  <c r="B8502" i="1"/>
  <c r="B6388" i="1"/>
  <c r="B12137" i="1"/>
  <c r="B2583" i="1"/>
  <c r="B2688" i="1"/>
  <c r="B4572" i="1"/>
  <c r="B6371" i="1"/>
  <c r="B4567" i="1"/>
  <c r="B12310" i="1"/>
  <c r="B5018" i="1"/>
  <c r="B3828" i="1"/>
  <c r="B4595" i="1"/>
  <c r="B4580" i="1"/>
  <c r="B19" i="1"/>
  <c r="B4943" i="1"/>
  <c r="B13319" i="1"/>
  <c r="B2345" i="1"/>
  <c r="B7651" i="1"/>
  <c r="B6518" i="1"/>
  <c r="B9071" i="1"/>
  <c r="B6418" i="1"/>
  <c r="B8158" i="1"/>
  <c r="B14217" i="1"/>
  <c r="B6738" i="1"/>
  <c r="B7222" i="1"/>
  <c r="B6686" i="1"/>
  <c r="B4267" i="1"/>
  <c r="B10198" i="1"/>
  <c r="B3327" i="1"/>
  <c r="B1931" i="1"/>
  <c r="B2287" i="1"/>
  <c r="B6979" i="1"/>
  <c r="B9908" i="1"/>
  <c r="B9517" i="1"/>
  <c r="B7567" i="1"/>
  <c r="B665" i="1"/>
  <c r="B9823" i="1"/>
  <c r="B7420" i="1"/>
  <c r="B11312" i="1"/>
  <c r="B12151" i="1"/>
  <c r="B7412" i="1"/>
  <c r="B8678" i="1"/>
  <c r="B3393" i="1"/>
  <c r="B4137" i="1"/>
  <c r="B7395" i="1"/>
  <c r="B1877" i="1"/>
  <c r="B5978" i="1"/>
  <c r="B12867" i="1"/>
  <c r="B9794" i="1"/>
  <c r="B7404" i="1"/>
  <c r="B6694" i="1"/>
  <c r="B7662" i="1"/>
  <c r="B4498" i="1"/>
  <c r="B12110" i="1"/>
  <c r="B12186" i="1"/>
  <c r="B10081" i="1"/>
  <c r="B14111" i="1"/>
  <c r="B9627" i="1"/>
  <c r="B14265" i="1"/>
  <c r="B12206" i="1"/>
  <c r="B14473" i="1"/>
  <c r="B8573" i="1"/>
  <c r="B3475" i="1"/>
  <c r="B6577" i="1"/>
  <c r="B10063" i="1"/>
  <c r="B9978" i="1"/>
  <c r="B12116" i="1"/>
  <c r="B8388" i="1"/>
  <c r="B7496" i="1"/>
  <c r="B4214" i="1"/>
  <c r="B9645" i="1"/>
  <c r="B7063" i="1"/>
  <c r="B9937" i="1"/>
  <c r="B9324" i="1"/>
  <c r="B14310" i="1"/>
  <c r="B9613" i="1"/>
  <c r="B7081" i="1"/>
  <c r="B7162" i="1"/>
  <c r="B14415" i="1"/>
  <c r="B8368" i="1"/>
  <c r="B15073" i="1"/>
  <c r="B7136" i="1"/>
  <c r="B7037" i="1"/>
  <c r="B13979" i="1"/>
  <c r="B3238" i="1"/>
  <c r="B3215" i="1"/>
  <c r="B12169" i="1"/>
  <c r="B14233" i="1"/>
  <c r="B12194" i="1"/>
  <c r="B4440" i="1"/>
  <c r="B8387" i="1"/>
  <c r="B8847" i="1"/>
  <c r="B7134" i="1"/>
  <c r="B8243" i="1"/>
  <c r="B9909" i="1"/>
  <c r="B9217" i="1"/>
  <c r="B6899" i="1"/>
  <c r="B4862" i="1"/>
  <c r="B56" i="1"/>
  <c r="B7674" i="1"/>
  <c r="B8908" i="1"/>
  <c r="B9135" i="1"/>
  <c r="B12212" i="1"/>
  <c r="B7791" i="1"/>
  <c r="B6789" i="1"/>
  <c r="B5315" i="1"/>
  <c r="B9376" i="1"/>
  <c r="B6074" i="1"/>
  <c r="B4528" i="1"/>
  <c r="B5755" i="1"/>
  <c r="B2296" i="1"/>
  <c r="B14973" i="1"/>
  <c r="B1414" i="1"/>
  <c r="B7562" i="1"/>
  <c r="B7987" i="1"/>
  <c r="B9527" i="1"/>
  <c r="B2720" i="1"/>
  <c r="B180" i="1"/>
  <c r="B9987" i="1"/>
  <c r="B14175" i="1"/>
  <c r="B3750" i="1"/>
  <c r="B8764" i="1"/>
  <c r="B10673" i="1"/>
  <c r="B9951" i="1"/>
  <c r="B14119" i="1"/>
  <c r="B7944" i="1"/>
  <c r="B3591" i="1"/>
  <c r="B2223" i="1"/>
  <c r="B11173" i="1"/>
  <c r="B641" i="1"/>
  <c r="B7141" i="1"/>
  <c r="B8657" i="1"/>
  <c r="B1469" i="1"/>
  <c r="B7672" i="1"/>
  <c r="B9947" i="1"/>
  <c r="B6154" i="1"/>
  <c r="B3437" i="1"/>
  <c r="B5158" i="1"/>
  <c r="B11394" i="1"/>
  <c r="B6999" i="1"/>
  <c r="B9949" i="1"/>
  <c r="B9206" i="1"/>
  <c r="B3270" i="1"/>
  <c r="B3323" i="1"/>
  <c r="B8966" i="1"/>
  <c r="B11217" i="1"/>
  <c r="B4529" i="1"/>
  <c r="B5043" i="1"/>
  <c r="B8541" i="1"/>
  <c r="B8315" i="1"/>
  <c r="B6860" i="1"/>
  <c r="B7653" i="1"/>
  <c r="B3443" i="1"/>
  <c r="B1857" i="1"/>
  <c r="B6719" i="1"/>
  <c r="B3329" i="1"/>
  <c r="B3485" i="1"/>
  <c r="B4412" i="1"/>
  <c r="B14409" i="1"/>
  <c r="B14428" i="1"/>
  <c r="B14487" i="1"/>
  <c r="B8906" i="1"/>
  <c r="B2521" i="1"/>
  <c r="B562" i="1"/>
  <c r="B4534" i="1"/>
  <c r="B542" i="1"/>
  <c r="B1173" i="1"/>
  <c r="B2459" i="1"/>
  <c r="B8405" i="1"/>
  <c r="B6016" i="1"/>
  <c r="B10116" i="1"/>
  <c r="B228" i="1"/>
  <c r="B9669" i="1"/>
  <c r="B9422" i="1"/>
  <c r="B9387" i="1"/>
  <c r="B5082" i="1"/>
  <c r="B7327" i="1"/>
  <c r="B7155" i="1"/>
  <c r="B12087" i="1"/>
  <c r="B4182" i="1"/>
  <c r="B12247" i="1"/>
  <c r="B10171" i="1"/>
  <c r="B6532" i="1"/>
  <c r="B14496" i="1"/>
  <c r="B14303" i="1"/>
  <c r="B7750" i="1"/>
  <c r="B10013" i="1"/>
  <c r="B8596" i="1"/>
  <c r="B2709" i="1"/>
  <c r="B9811" i="1"/>
  <c r="B4654" i="1"/>
  <c r="B7968" i="1"/>
  <c r="B8696" i="1"/>
  <c r="B12222" i="1"/>
  <c r="B8023" i="1"/>
  <c r="B7351" i="1"/>
  <c r="B9159" i="1"/>
  <c r="B7728" i="1"/>
  <c r="B7867" i="1"/>
  <c r="B7835" i="1"/>
  <c r="B10816" i="1"/>
  <c r="B7367" i="1"/>
  <c r="B14259" i="1"/>
  <c r="B7284" i="1"/>
  <c r="B15155" i="1"/>
  <c r="B7581" i="1"/>
  <c r="B6412" i="1"/>
  <c r="B4268" i="1"/>
  <c r="B3481" i="1"/>
  <c r="B643" i="1"/>
  <c r="B8536" i="1"/>
  <c r="B1732" i="1"/>
  <c r="B4985" i="1"/>
  <c r="B7631" i="1"/>
  <c r="B10025" i="1"/>
  <c r="B8016" i="1"/>
  <c r="B9461" i="1"/>
  <c r="B9801" i="1"/>
  <c r="B8863" i="1"/>
  <c r="B8296" i="1"/>
  <c r="B163" i="1"/>
  <c r="B2900" i="1"/>
  <c r="B15111" i="1"/>
  <c r="B11369" i="1"/>
  <c r="B11443" i="1"/>
  <c r="B1832" i="1"/>
  <c r="B10072" i="1"/>
  <c r="B6097" i="1"/>
  <c r="B10182" i="1"/>
  <c r="B6947" i="1"/>
  <c r="B7409" i="1"/>
  <c r="B7422" i="1"/>
  <c r="B11995" i="1"/>
  <c r="B8962" i="1"/>
  <c r="B8457" i="1"/>
  <c r="B7663" i="1"/>
  <c r="B3228" i="1"/>
  <c r="B7655" i="1"/>
  <c r="B2592" i="1"/>
  <c r="B14190" i="1"/>
  <c r="B4965" i="1"/>
  <c r="B77" i="1"/>
  <c r="B9015" i="1"/>
  <c r="B8964" i="1"/>
  <c r="B7331" i="1"/>
  <c r="B3148" i="1"/>
  <c r="B9338" i="1"/>
  <c r="B8561" i="1"/>
  <c r="B7152" i="1"/>
  <c r="B3815" i="1"/>
  <c r="B13608" i="1"/>
  <c r="B12241" i="1"/>
  <c r="B5053" i="1"/>
  <c r="B1652" i="1"/>
  <c r="B14357" i="1"/>
  <c r="B7825" i="1"/>
  <c r="B4738" i="1"/>
  <c r="B2437" i="1"/>
  <c r="B2262" i="1"/>
  <c r="B12250" i="1"/>
  <c r="B9198" i="1"/>
  <c r="B10012" i="1"/>
  <c r="B7263" i="1"/>
  <c r="B7898" i="1"/>
  <c r="B11448" i="1"/>
  <c r="B7051" i="1"/>
  <c r="B7861" i="1"/>
  <c r="B14396" i="1"/>
  <c r="B8196" i="1"/>
  <c r="B14024" i="1"/>
  <c r="B8808" i="1"/>
  <c r="B4946" i="1"/>
  <c r="B2934" i="1"/>
  <c r="B5804" i="1"/>
  <c r="B15098" i="1"/>
  <c r="B7803" i="1"/>
  <c r="B6440" i="1"/>
  <c r="B8968" i="1"/>
  <c r="B738" i="1"/>
  <c r="B9925" i="1"/>
  <c r="B9710" i="1"/>
  <c r="B7990" i="1"/>
  <c r="B9780" i="1"/>
  <c r="B14246" i="1"/>
  <c r="B8991" i="1"/>
  <c r="B9140" i="1"/>
  <c r="B1636" i="1"/>
  <c r="B8375" i="1"/>
  <c r="B6552" i="1"/>
  <c r="B8770" i="1"/>
  <c r="B9727" i="1"/>
  <c r="B2646" i="1"/>
  <c r="B422" i="1"/>
  <c r="B6551" i="1"/>
  <c r="B10154" i="1"/>
  <c r="B6281" i="1"/>
  <c r="B13476" i="1"/>
  <c r="B2430" i="1"/>
  <c r="B7753" i="1"/>
  <c r="B8246" i="1"/>
  <c r="B3623" i="1"/>
  <c r="B8736" i="1"/>
  <c r="B7251" i="1"/>
  <c r="B7556" i="1"/>
  <c r="B8487" i="1"/>
  <c r="B7787" i="1"/>
  <c r="B11263" i="1"/>
  <c r="B7144" i="1"/>
  <c r="B7583" i="1"/>
  <c r="B3454" i="1"/>
  <c r="B5313" i="1"/>
  <c r="B2628" i="1"/>
  <c r="B10537" i="1"/>
  <c r="B4814" i="1"/>
  <c r="B6792" i="1"/>
  <c r="B1509" i="1"/>
  <c r="B7305" i="1"/>
  <c r="B7359" i="1"/>
  <c r="B7489" i="1"/>
  <c r="B4519" i="1"/>
  <c r="B29" i="1"/>
  <c r="B12024" i="1"/>
  <c r="B14900" i="1"/>
  <c r="B8439" i="1"/>
  <c r="B9381" i="1"/>
  <c r="B4732" i="1"/>
  <c r="B14501" i="1"/>
  <c r="B6251" i="1"/>
  <c r="B8943" i="1"/>
  <c r="B6938" i="1"/>
  <c r="B6665" i="1"/>
  <c r="B10057" i="1"/>
  <c r="B5215" i="1"/>
  <c r="B7047" i="1"/>
  <c r="B10142" i="1"/>
  <c r="B14136" i="1"/>
  <c r="B6528" i="1"/>
  <c r="B7559" i="1"/>
  <c r="B5125" i="1"/>
  <c r="B7130" i="1"/>
  <c r="B10078" i="1"/>
  <c r="B9790" i="1"/>
  <c r="B4719" i="1"/>
  <c r="B4513" i="1"/>
  <c r="B4305" i="1"/>
  <c r="B3149" i="1"/>
  <c r="B8850" i="1"/>
  <c r="B4712" i="1"/>
  <c r="B9731" i="1"/>
  <c r="B9725" i="1"/>
  <c r="B8793" i="1"/>
  <c r="B8907" i="1"/>
  <c r="B9274" i="1"/>
  <c r="B8426" i="1"/>
  <c r="B3100" i="1"/>
  <c r="B9009" i="1"/>
  <c r="B9038" i="1"/>
  <c r="B3385" i="1"/>
  <c r="B8479" i="1"/>
  <c r="B9566" i="1"/>
  <c r="B5006" i="1"/>
  <c r="B4504" i="1"/>
  <c r="B3644" i="1"/>
  <c r="B6187" i="1"/>
  <c r="B7701" i="1"/>
  <c r="B8755" i="1"/>
  <c r="B4468" i="1"/>
  <c r="B14318" i="1"/>
  <c r="B14155" i="1"/>
  <c r="B8759" i="1"/>
  <c r="B9404" i="1"/>
  <c r="B4919" i="1"/>
  <c r="B10052" i="1"/>
  <c r="B9277" i="1"/>
  <c r="B8013" i="1"/>
  <c r="B8587" i="1"/>
  <c r="B8346" i="1"/>
  <c r="B1846" i="1"/>
  <c r="B6846" i="1"/>
  <c r="B3523" i="1"/>
  <c r="B14500" i="1"/>
  <c r="B14399" i="1"/>
  <c r="B8167" i="1"/>
  <c r="B4655" i="1"/>
  <c r="B9872" i="1"/>
  <c r="B7714" i="1"/>
  <c r="B9971" i="1"/>
  <c r="B13223" i="1"/>
  <c r="B3480" i="1"/>
  <c r="B12428" i="1"/>
  <c r="B3789" i="1"/>
  <c r="B7213" i="1"/>
  <c r="B9263" i="1"/>
  <c r="B3552" i="1"/>
  <c r="B13638" i="1"/>
  <c r="B10695" i="1"/>
  <c r="B9424" i="1"/>
  <c r="B7654" i="1"/>
  <c r="B4438" i="1"/>
  <c r="B7756" i="1"/>
  <c r="B6970" i="1"/>
  <c r="B2644" i="1"/>
  <c r="B12976" i="1"/>
  <c r="B14019" i="1"/>
  <c r="B10836" i="1"/>
  <c r="B2642" i="1"/>
  <c r="B6859" i="1"/>
  <c r="B7233" i="1"/>
  <c r="B14123" i="1"/>
  <c r="B13829" i="1"/>
  <c r="B11056" i="1"/>
  <c r="B7806" i="1"/>
  <c r="B9414" i="1"/>
  <c r="B7110" i="1"/>
  <c r="B8471" i="1"/>
  <c r="B7537" i="1"/>
  <c r="B956" i="1"/>
  <c r="B4890" i="1"/>
  <c r="B14201" i="1"/>
  <c r="B11008" i="1"/>
  <c r="B10517" i="1"/>
  <c r="B14519" i="1"/>
  <c r="B3242" i="1"/>
  <c r="B7864" i="1"/>
  <c r="B7429" i="1"/>
  <c r="B3958" i="1"/>
  <c r="B8787" i="1"/>
  <c r="B4393" i="1"/>
  <c r="B3455" i="1"/>
  <c r="B1599" i="1"/>
  <c r="B7173" i="1"/>
  <c r="B8986" i="1"/>
  <c r="B7384" i="1"/>
  <c r="B3738" i="1"/>
  <c r="B4751" i="1"/>
  <c r="B7817" i="1"/>
  <c r="B7199" i="1"/>
  <c r="B3619" i="1"/>
  <c r="B9293" i="1"/>
  <c r="B1682" i="1"/>
  <c r="B1237" i="1"/>
  <c r="B5840" i="1"/>
  <c r="B10214" i="1"/>
  <c r="B9078" i="1"/>
  <c r="B10035" i="1"/>
  <c r="B3928" i="1"/>
  <c r="B8656" i="1"/>
  <c r="B8884" i="1"/>
  <c r="B3621" i="1"/>
  <c r="B9003" i="1"/>
  <c r="B4737" i="1"/>
  <c r="B3766" i="1"/>
  <c r="B7270" i="1"/>
  <c r="B8300" i="1"/>
  <c r="B2004" i="1"/>
  <c r="B7408" i="1"/>
  <c r="B13645" i="1"/>
  <c r="B7856" i="1"/>
  <c r="B6762" i="1"/>
  <c r="B6605" i="1"/>
  <c r="B9541" i="1"/>
  <c r="B7642" i="1"/>
  <c r="B5095" i="1"/>
  <c r="B8890" i="1"/>
  <c r="B2839" i="1"/>
  <c r="B9299" i="1"/>
  <c r="B9229" i="1"/>
  <c r="B4279" i="1"/>
  <c r="B7296" i="1"/>
  <c r="B9237" i="1"/>
  <c r="B8789" i="1"/>
  <c r="B11392" i="1"/>
  <c r="B14125" i="1"/>
  <c r="B8817" i="1"/>
  <c r="B8493" i="1"/>
  <c r="B3662" i="1"/>
  <c r="B11230" i="1"/>
  <c r="B5206" i="1"/>
  <c r="B12921" i="1"/>
  <c r="B7630" i="1"/>
  <c r="B3713" i="1"/>
  <c r="B1545" i="1"/>
  <c r="B5887" i="1"/>
  <c r="B7356" i="1"/>
  <c r="B12038" i="1"/>
  <c r="B7183" i="1"/>
  <c r="B1660" i="1"/>
  <c r="B7605" i="1"/>
  <c r="B6183" i="1"/>
  <c r="B7488" i="1"/>
  <c r="B9734" i="1"/>
  <c r="B4663" i="1"/>
  <c r="B7703" i="1"/>
  <c r="B14412" i="1"/>
  <c r="B6151" i="1"/>
  <c r="B8359" i="1"/>
  <c r="B9707" i="1"/>
  <c r="B7969" i="1"/>
  <c r="B9261" i="1"/>
  <c r="B14315" i="1"/>
  <c r="B8999" i="1"/>
  <c r="B9438" i="1"/>
  <c r="B12301" i="1"/>
  <c r="B9871" i="1"/>
  <c r="B9479" i="1"/>
  <c r="B2576" i="1"/>
  <c r="B9498" i="1"/>
  <c r="B9803" i="1"/>
  <c r="B8169" i="1"/>
  <c r="B6453" i="1"/>
  <c r="B7363" i="1"/>
  <c r="B4735" i="1"/>
  <c r="B11930" i="1"/>
  <c r="B7553" i="1"/>
  <c r="B7329" i="1"/>
  <c r="B6181" i="1"/>
  <c r="B8289" i="1"/>
  <c r="B8117" i="1"/>
  <c r="B12248" i="1"/>
  <c r="B1488" i="1"/>
  <c r="B6096" i="1"/>
  <c r="B5031" i="1"/>
  <c r="B7070" i="1"/>
  <c r="B14436" i="1"/>
  <c r="B6804" i="1"/>
  <c r="B6" i="1"/>
  <c r="B14195" i="1"/>
  <c r="B10793" i="1"/>
  <c r="B8440" i="1"/>
  <c r="B2960" i="1"/>
  <c r="B9910" i="1"/>
  <c r="B14515" i="1"/>
  <c r="B14062" i="1"/>
  <c r="B10058" i="1"/>
  <c r="B9267" i="1"/>
  <c r="B612" i="1"/>
  <c r="B14084" i="1"/>
  <c r="B11001" i="1"/>
  <c r="B8367" i="1"/>
  <c r="B14329" i="1"/>
  <c r="B14193" i="1"/>
  <c r="B14154" i="1"/>
  <c r="B3574" i="1"/>
  <c r="B13721" i="1"/>
  <c r="B14385" i="1"/>
  <c r="B14074" i="1"/>
  <c r="B8170" i="1"/>
  <c r="B14234" i="1"/>
  <c r="B4" i="1"/>
  <c r="B14087" i="1"/>
  <c r="B3018" i="1"/>
  <c r="B12989" i="1"/>
  <c r="B2802" i="1"/>
  <c r="B11137" i="1"/>
  <c r="B9047" i="1"/>
  <c r="B3967" i="1"/>
  <c r="B6644" i="1"/>
  <c r="B120" i="1"/>
  <c r="B9139" i="1"/>
  <c r="B3072" i="1"/>
  <c r="B9077" i="1"/>
  <c r="B7539" i="1"/>
  <c r="B10206" i="1"/>
  <c r="B6972" i="1"/>
  <c r="B3451" i="1"/>
  <c r="B4290" i="1"/>
  <c r="B2865" i="1"/>
  <c r="B8134" i="1"/>
  <c r="B7752" i="1"/>
  <c r="B7418" i="1"/>
  <c r="B7478" i="1"/>
  <c r="B12307" i="1"/>
  <c r="B8526" i="1"/>
  <c r="B8535" i="1"/>
  <c r="B14100" i="1"/>
  <c r="B12042" i="1"/>
  <c r="B6504" i="1"/>
  <c r="B7815" i="1"/>
  <c r="B8509" i="1"/>
  <c r="B14081" i="1"/>
  <c r="B1536" i="1"/>
  <c r="B55" i="1"/>
  <c r="B9861" i="1"/>
  <c r="B12200" i="1"/>
  <c r="B7285" i="1"/>
  <c r="B3707" i="1"/>
  <c r="B12178" i="1"/>
  <c r="B11468" i="1"/>
  <c r="B7260" i="1"/>
  <c r="B3647" i="1"/>
  <c r="B7346" i="1"/>
  <c r="B10193" i="1"/>
  <c r="B7003" i="1"/>
  <c r="B9330" i="1"/>
  <c r="B9134" i="1"/>
  <c r="B9405" i="1"/>
  <c r="B4413" i="1"/>
  <c r="B8366" i="1"/>
  <c r="B3174" i="1"/>
  <c r="B2294" i="1"/>
  <c r="B6639" i="1"/>
  <c r="B49" i="1"/>
  <c r="B14029" i="1"/>
  <c r="B8860" i="1"/>
  <c r="B2647" i="1"/>
  <c r="B7104" i="1"/>
  <c r="B8816" i="1"/>
  <c r="B6864" i="1"/>
  <c r="B5150" i="1"/>
  <c r="B8210" i="1"/>
  <c r="B7702" i="1"/>
  <c r="B8927" i="1"/>
  <c r="B11330" i="1"/>
  <c r="B1643" i="1"/>
  <c r="B7049" i="1"/>
  <c r="B9383" i="1"/>
  <c r="B2544" i="1"/>
  <c r="B3642" i="1"/>
  <c r="B9890" i="1"/>
  <c r="B3531" i="1"/>
  <c r="B13037" i="1"/>
  <c r="B8631" i="1"/>
  <c r="B3649" i="1"/>
  <c r="B7910" i="1"/>
  <c r="B6850" i="1"/>
  <c r="B8094" i="1"/>
  <c r="B9807" i="1"/>
  <c r="B6712" i="1"/>
  <c r="B9728" i="1"/>
  <c r="B8251" i="1"/>
  <c r="B10070" i="1"/>
  <c r="B8392" i="1"/>
  <c r="B6280" i="1"/>
  <c r="B6080" i="1"/>
  <c r="B8731" i="1"/>
  <c r="B1347" i="1"/>
  <c r="B4925" i="1"/>
  <c r="B13938" i="1"/>
  <c r="B9585" i="1"/>
  <c r="B6805" i="1"/>
  <c r="B2866" i="1"/>
  <c r="B3692" i="1"/>
  <c r="B2772" i="1"/>
  <c r="B8796" i="1"/>
  <c r="B8809" i="1"/>
  <c r="B4994" i="1"/>
  <c r="B9043" i="1"/>
  <c r="B8286" i="1"/>
  <c r="B4789" i="1"/>
  <c r="B8254" i="1"/>
  <c r="B6816" i="1"/>
  <c r="B9992" i="1"/>
  <c r="B1302" i="1"/>
  <c r="B14158" i="1"/>
  <c r="B8949" i="1"/>
  <c r="B6928" i="1"/>
  <c r="B9653" i="1"/>
  <c r="B8917" i="1"/>
  <c r="B2000" i="1"/>
  <c r="B8370" i="1"/>
  <c r="B5352" i="1"/>
  <c r="B8166" i="1"/>
  <c r="B4477" i="1"/>
  <c r="B10215" i="1"/>
  <c r="B416" i="1"/>
  <c r="B445" i="1"/>
  <c r="B2445" i="1"/>
  <c r="B311" i="1"/>
  <c r="B11243" i="1"/>
  <c r="B8051" i="1"/>
  <c r="B9203" i="1"/>
  <c r="B10199" i="1"/>
  <c r="B8029" i="1"/>
  <c r="B3272" i="1"/>
  <c r="B8033" i="1"/>
  <c r="B9037" i="1"/>
  <c r="B599" i="1"/>
  <c r="B493" i="1"/>
  <c r="B13701" i="1"/>
  <c r="B14482" i="1"/>
  <c r="B13660" i="1"/>
  <c r="B14224" i="1"/>
  <c r="B479" i="1"/>
  <c r="B8186" i="1"/>
  <c r="B14784" i="1"/>
  <c r="B6924" i="1"/>
  <c r="B6806" i="1"/>
  <c r="B8702" i="1"/>
  <c r="B13836" i="1"/>
  <c r="B7774" i="1"/>
  <c r="B10641" i="1"/>
  <c r="B8792" i="1"/>
  <c r="B505" i="1"/>
  <c r="B8333" i="1"/>
  <c r="B8262" i="1"/>
  <c r="B308" i="1"/>
  <c r="B9789" i="1"/>
  <c r="B7717" i="1"/>
  <c r="B7859" i="1"/>
  <c r="B3541" i="1"/>
  <c r="B9347" i="1"/>
  <c r="B9188" i="1"/>
  <c r="B9366" i="1"/>
  <c r="B8865" i="1"/>
  <c r="B3532" i="1"/>
  <c r="B9443" i="1"/>
  <c r="B14094" i="1"/>
  <c r="B8515" i="1"/>
  <c r="B4804" i="1"/>
  <c r="B14376" i="1"/>
  <c r="B7000" i="1"/>
  <c r="B6521" i="1"/>
  <c r="B12525" i="1"/>
  <c r="B7970" i="1"/>
  <c r="B15105" i="1"/>
  <c r="B8574" i="1"/>
  <c r="B8776" i="1"/>
  <c r="B10847" i="1"/>
  <c r="B8341" i="1"/>
  <c r="B9643" i="1"/>
  <c r="B8612" i="1"/>
  <c r="B11969" i="1"/>
  <c r="B4917" i="1"/>
  <c r="B13643" i="1"/>
  <c r="B14427" i="1"/>
  <c r="B3663" i="1"/>
  <c r="B4563" i="1"/>
  <c r="B8391" i="1"/>
  <c r="B9467" i="1"/>
  <c r="B9419" i="1"/>
  <c r="B8042" i="1"/>
  <c r="B6971" i="1"/>
  <c r="B9983" i="1"/>
  <c r="B4880" i="1"/>
  <c r="B14202" i="1"/>
  <c r="B14423" i="1"/>
  <c r="B4782" i="1"/>
  <c r="B3529" i="1"/>
  <c r="B7224" i="1"/>
  <c r="B7256" i="1"/>
  <c r="B5890" i="1"/>
  <c r="B4705" i="1"/>
  <c r="B7802" i="1"/>
  <c r="B9888" i="1"/>
  <c r="B8096" i="1"/>
  <c r="B3140" i="1"/>
  <c r="B9886" i="1"/>
  <c r="B3436" i="1"/>
  <c r="B9183" i="1"/>
  <c r="B5140" i="1"/>
  <c r="B4212" i="1"/>
  <c r="B7616" i="1"/>
  <c r="B2173" i="1"/>
  <c r="B10098" i="1"/>
  <c r="B3440" i="1"/>
  <c r="B3968" i="1"/>
  <c r="B15063" i="1"/>
  <c r="B3651" i="1"/>
  <c r="B10786" i="1"/>
  <c r="B4794" i="1"/>
  <c r="B14467" i="1"/>
  <c r="B13044" i="1"/>
  <c r="B10170" i="1"/>
  <c r="B1982" i="1"/>
  <c r="B9062" i="1"/>
  <c r="B8748" i="1"/>
  <c r="B3773" i="1"/>
  <c r="B11035" i="1"/>
  <c r="B14469" i="1"/>
  <c r="B5004" i="1"/>
  <c r="B7198" i="1"/>
  <c r="B3465" i="1"/>
  <c r="B6492" i="1"/>
  <c r="B9342" i="1"/>
  <c r="B3633" i="1"/>
  <c r="B9706" i="1"/>
  <c r="B5318" i="1"/>
  <c r="B9289" i="1"/>
  <c r="B8910" i="1"/>
  <c r="B833" i="1"/>
  <c r="B7608" i="1"/>
  <c r="B12039" i="1"/>
  <c r="B9046" i="1"/>
  <c r="B13840" i="1"/>
  <c r="B13770" i="1"/>
  <c r="B13908" i="1"/>
  <c r="B2457" i="1"/>
  <c r="B1799" i="1"/>
  <c r="B14437" i="1"/>
  <c r="B11352" i="1"/>
  <c r="B3319" i="1"/>
  <c r="B6159" i="1"/>
  <c r="B11160" i="1"/>
  <c r="B13885" i="1"/>
  <c r="B11336" i="1"/>
  <c r="B14183" i="1"/>
  <c r="B15046" i="1"/>
  <c r="B13737" i="1"/>
  <c r="B2414" i="1"/>
  <c r="B589" i="1"/>
  <c r="B554" i="1"/>
  <c r="B6002" i="1"/>
  <c r="B14470" i="1"/>
  <c r="B9415" i="1"/>
  <c r="B8722" i="1"/>
  <c r="B9702" i="1"/>
  <c r="B9480" i="1"/>
  <c r="B3535" i="1"/>
  <c r="B2561" i="1"/>
  <c r="B9039" i="1"/>
  <c r="B10006" i="1"/>
  <c r="B7526" i="1"/>
  <c r="B3488" i="1"/>
  <c r="B9902" i="1"/>
  <c r="B9275" i="1"/>
  <c r="B7148" i="1"/>
  <c r="B4722" i="1"/>
  <c r="B7013" i="1"/>
  <c r="B5049" i="1"/>
  <c r="B7454" i="1"/>
  <c r="B10196" i="1"/>
  <c r="B13617" i="1"/>
  <c r="B8718" i="1"/>
  <c r="B10497" i="1"/>
  <c r="B8034" i="1"/>
  <c r="B9475" i="1"/>
  <c r="B3736" i="1"/>
  <c r="B3110" i="1"/>
  <c r="B8942" i="1"/>
  <c r="B14825" i="1"/>
  <c r="B11417" i="1"/>
  <c r="B7782" i="1"/>
  <c r="B2481" i="1"/>
  <c r="B8655" i="1"/>
  <c r="B7147" i="1"/>
  <c r="B3759" i="1"/>
  <c r="B11107" i="1"/>
  <c r="B8140" i="1"/>
  <c r="B3492" i="1"/>
  <c r="B7397" i="1"/>
  <c r="B10846" i="1"/>
  <c r="B3417" i="1"/>
  <c r="B7439" i="1"/>
  <c r="B7350" i="1"/>
  <c r="B3597" i="1"/>
  <c r="B9251" i="1"/>
  <c r="B12155" i="1"/>
  <c r="B4109" i="1"/>
  <c r="B13015" i="1"/>
  <c r="B7002" i="1"/>
  <c r="B2564" i="1"/>
  <c r="B9245" i="1"/>
  <c r="B7427" i="1"/>
  <c r="B8663" i="1"/>
  <c r="B9582" i="1"/>
  <c r="B9540" i="1"/>
  <c r="B4452" i="1"/>
  <c r="B9057" i="1"/>
  <c r="B7217" i="1"/>
  <c r="B10927" i="1"/>
  <c r="B2635" i="1"/>
  <c r="B8642" i="1"/>
  <c r="B10271" i="1"/>
  <c r="B7998" i="1"/>
  <c r="B7441" i="1"/>
  <c r="B3797" i="1"/>
  <c r="B8639" i="1"/>
  <c r="B4601" i="1"/>
  <c r="B6526" i="1"/>
  <c r="B2228" i="1"/>
  <c r="B57" i="1"/>
  <c r="B10955" i="1"/>
  <c r="B13665" i="1"/>
  <c r="B12752" i="1"/>
  <c r="B5064" i="1"/>
  <c r="B1523" i="1"/>
  <c r="B3583" i="1"/>
  <c r="B8382" i="1"/>
  <c r="B620" i="1"/>
  <c r="B1558" i="1"/>
  <c r="B7425" i="1"/>
  <c r="B9918" i="1"/>
  <c r="B9945" i="1"/>
  <c r="B7875" i="1"/>
  <c r="B14052" i="1"/>
  <c r="B10060" i="1"/>
  <c r="B7302" i="1"/>
  <c r="B3400" i="1"/>
  <c r="B8638" i="1"/>
  <c r="B3584" i="1"/>
  <c r="B7044" i="1"/>
  <c r="B4257" i="1"/>
  <c r="B7462" i="1"/>
  <c r="B8936" i="1"/>
  <c r="B2032" i="1"/>
  <c r="B6545" i="1"/>
  <c r="B1349" i="1"/>
  <c r="B1934" i="1"/>
  <c r="B13623" i="1"/>
  <c r="B4761" i="1"/>
  <c r="B8633" i="1"/>
  <c r="B11408" i="1"/>
  <c r="B9581" i="1"/>
  <c r="B12083" i="1"/>
  <c r="B11393" i="1"/>
  <c r="B9662" i="1"/>
  <c r="B8249" i="1"/>
  <c r="B6902" i="1"/>
  <c r="B14085" i="1"/>
  <c r="B14121" i="1"/>
  <c r="B6394" i="1"/>
  <c r="B9552" i="1"/>
  <c r="B7508" i="1"/>
  <c r="B2353" i="1"/>
  <c r="B8931" i="1"/>
  <c r="B7777" i="1"/>
  <c r="B4111" i="1"/>
  <c r="B12667" i="1"/>
  <c r="B15106" i="1"/>
  <c r="B7171" i="1"/>
  <c r="B4718" i="1"/>
  <c r="B9967" i="1"/>
  <c r="B6796" i="1"/>
  <c r="B14489" i="1"/>
  <c r="B12180" i="1"/>
  <c r="B4967" i="1"/>
  <c r="B10525" i="1"/>
  <c r="B14331" i="1"/>
  <c r="B2792" i="1"/>
  <c r="B11006" i="1"/>
  <c r="B6390" i="1"/>
  <c r="B10979" i="1"/>
  <c r="B3705" i="1"/>
  <c r="B4845" i="1"/>
  <c r="B4883" i="1"/>
  <c r="B2832" i="1"/>
  <c r="B2515" i="1"/>
  <c r="B4228" i="1"/>
  <c r="B7259" i="1"/>
  <c r="B7443" i="1"/>
  <c r="B4640" i="1"/>
  <c r="B4596" i="1"/>
  <c r="B3761" i="1"/>
  <c r="B10445" i="1"/>
  <c r="B3771" i="1"/>
  <c r="B1855" i="1"/>
  <c r="B4080" i="1"/>
  <c r="B11349" i="1"/>
  <c r="B7158" i="1"/>
  <c r="B7372" i="1"/>
  <c r="B2512" i="1"/>
  <c r="B9793" i="1"/>
  <c r="B3638" i="1"/>
  <c r="B4456" i="1"/>
  <c r="B4822" i="1"/>
  <c r="B4479" i="1"/>
  <c r="B950" i="1"/>
  <c r="B7035" i="1"/>
  <c r="B3463" i="1"/>
  <c r="B13702" i="1"/>
  <c r="B7627" i="1"/>
  <c r="B6697" i="1"/>
  <c r="B7962" i="1"/>
  <c r="B9948" i="1"/>
  <c r="B2550" i="1"/>
  <c r="B11102" i="1"/>
  <c r="B830" i="1"/>
  <c r="B7142" i="1"/>
  <c r="B8634" i="1"/>
  <c r="B8403" i="1"/>
  <c r="B7813" i="1"/>
  <c r="B10039" i="1"/>
  <c r="B8909" i="1"/>
  <c r="B9941" i="1"/>
  <c r="B9345" i="1"/>
  <c r="B4928" i="1"/>
  <c r="B4621" i="1"/>
  <c r="B2213" i="1"/>
  <c r="B7424" i="1"/>
  <c r="B9270" i="1"/>
  <c r="B13371" i="1"/>
  <c r="B8257" i="1"/>
  <c r="B14998" i="1"/>
  <c r="B10036" i="1"/>
  <c r="B1495" i="1"/>
  <c r="B7657" i="1"/>
  <c r="B7078" i="1"/>
  <c r="B7901" i="1"/>
  <c r="B5476" i="1"/>
  <c r="B7511" i="1"/>
  <c r="B5072" i="1"/>
  <c r="B9101" i="1"/>
  <c r="B3587" i="1"/>
  <c r="B6278" i="1"/>
  <c r="B4297" i="1"/>
  <c r="B3557" i="1"/>
  <c r="B2826" i="1"/>
  <c r="B619" i="1"/>
  <c r="B2756" i="1"/>
  <c r="B6279" i="1"/>
  <c r="B9453" i="1"/>
  <c r="B2621" i="1"/>
  <c r="B1618" i="1"/>
  <c r="B7125" i="1"/>
  <c r="B2906" i="1"/>
  <c r="B8128" i="1"/>
  <c r="B1692" i="1"/>
  <c r="B10141" i="1"/>
  <c r="B14965" i="1"/>
  <c r="B7518" i="1"/>
  <c r="B2945" i="1"/>
  <c r="B14369" i="1"/>
  <c r="B7295" i="1"/>
  <c r="B7252" i="1"/>
  <c r="B13802" i="1"/>
  <c r="B1681" i="1"/>
  <c r="B1729" i="1"/>
  <c r="B14429" i="1"/>
  <c r="B4633" i="1"/>
  <c r="B3740" i="1"/>
  <c r="B5014" i="1"/>
  <c r="B8788" i="1"/>
  <c r="B4478" i="1"/>
  <c r="B6629" i="1"/>
  <c r="B8693" i="1"/>
  <c r="B8606" i="1"/>
  <c r="B3042" i="1"/>
  <c r="B7807" i="1"/>
  <c r="B8753" i="1"/>
  <c r="B14923" i="1"/>
  <c r="B6486" i="1"/>
  <c r="B12721" i="1"/>
  <c r="B11708" i="1"/>
  <c r="B12149" i="1"/>
  <c r="B12533" i="1"/>
  <c r="B11260" i="1"/>
  <c r="B1311" i="1"/>
  <c r="B12539" i="1"/>
  <c r="B12960" i="1"/>
  <c r="B12817" i="1"/>
  <c r="B5250" i="1"/>
  <c r="B12173" i="1"/>
  <c r="B12335" i="1"/>
  <c r="B12621" i="1"/>
  <c r="B12399" i="1"/>
  <c r="B12625" i="1"/>
  <c r="B10755" i="1"/>
  <c r="B11513" i="1"/>
  <c r="B1078" i="1"/>
  <c r="B4959" i="1"/>
  <c r="B12706" i="1"/>
  <c r="B9059" i="1"/>
  <c r="B11428" i="1"/>
  <c r="B10126" i="1"/>
  <c r="B1504" i="1"/>
  <c r="B4206" i="1"/>
  <c r="B11791" i="1"/>
  <c r="B14350" i="1"/>
  <c r="B6821" i="1"/>
  <c r="B5970" i="1"/>
  <c r="B11430" i="1"/>
  <c r="B6063" i="1"/>
  <c r="B12660" i="1"/>
  <c r="B13312" i="1"/>
  <c r="B2131" i="1"/>
  <c r="B15165" i="1"/>
  <c r="B1867" i="1"/>
  <c r="B12202" i="1"/>
  <c r="B11845" i="1"/>
  <c r="B12930" i="1"/>
  <c r="B10538" i="1"/>
  <c r="B6163" i="1"/>
  <c r="B1514" i="1"/>
  <c r="B2600" i="1"/>
  <c r="B6126" i="1"/>
  <c r="B8712" i="1"/>
  <c r="B9501" i="1"/>
  <c r="B2584" i="1"/>
  <c r="B10131" i="1"/>
  <c r="B6615" i="1"/>
  <c r="B9701" i="1"/>
  <c r="B6355" i="1"/>
  <c r="B7883" i="1"/>
  <c r="B9024" i="1"/>
  <c r="B13849" i="1"/>
  <c r="B6783" i="1"/>
  <c r="B14464" i="1"/>
  <c r="B10306" i="1"/>
  <c r="B2581" i="1"/>
  <c r="B12873" i="1"/>
  <c r="B2555" i="1"/>
  <c r="B9616" i="1"/>
  <c r="B6715" i="1"/>
  <c r="B8805" i="1"/>
  <c r="B9030" i="1"/>
  <c r="B9329" i="1"/>
  <c r="B14468" i="1"/>
  <c r="B3601" i="1"/>
  <c r="B7180" i="1"/>
  <c r="B5055" i="1"/>
  <c r="B10550" i="1"/>
  <c r="B7494" i="1"/>
  <c r="B10496" i="1"/>
  <c r="B14405" i="1"/>
  <c r="B12021" i="1"/>
  <c r="B3868" i="1"/>
  <c r="B11871" i="1"/>
  <c r="B2144" i="1"/>
  <c r="B2152" i="1"/>
  <c r="B12490" i="1"/>
  <c r="B13281" i="1"/>
  <c r="B1391" i="1"/>
  <c r="B6834" i="1"/>
  <c r="B12793" i="1"/>
  <c r="B1101" i="1"/>
  <c r="B13778" i="1"/>
  <c r="B3612" i="1"/>
  <c r="B2377" i="1"/>
  <c r="B4255" i="1"/>
  <c r="B13099" i="1"/>
  <c r="B11617" i="1"/>
  <c r="B10322" i="1"/>
  <c r="B776" i="1"/>
  <c r="B2376" i="1"/>
  <c r="B14264" i="1"/>
  <c r="B12880" i="1"/>
  <c r="B12217" i="1"/>
  <c r="B14533" i="1"/>
  <c r="B12713" i="1"/>
  <c r="B1244" i="1"/>
  <c r="B12723" i="1"/>
  <c r="B12717" i="1"/>
  <c r="B3879" i="1"/>
  <c r="B11483" i="1"/>
  <c r="B11826" i="1"/>
  <c r="B12100" i="1"/>
  <c r="B14138" i="1"/>
  <c r="B12638" i="1"/>
  <c r="B11792" i="1"/>
  <c r="B13059" i="1"/>
  <c r="B10236" i="1"/>
  <c r="B10718" i="1"/>
  <c r="B2951" i="1"/>
  <c r="B11717" i="1"/>
  <c r="B13414" i="1"/>
  <c r="B2364" i="1"/>
  <c r="B12949" i="1"/>
  <c r="B1167" i="1"/>
  <c r="B12931" i="1"/>
  <c r="B13014" i="1"/>
  <c r="B3860" i="1"/>
  <c r="B14691" i="1"/>
  <c r="B11420" i="1"/>
  <c r="B3848" i="1"/>
  <c r="B1679" i="1"/>
  <c r="B6922" i="1"/>
  <c r="B14605" i="1"/>
  <c r="B11857" i="1"/>
  <c r="B14630" i="1"/>
  <c r="B12948" i="1"/>
  <c r="B11538" i="1"/>
  <c r="B4324" i="1"/>
  <c r="B12415" i="1"/>
  <c r="B11673" i="1"/>
  <c r="B11718" i="1"/>
  <c r="B8126" i="1"/>
  <c r="B10143" i="1"/>
  <c r="B4627" i="1"/>
  <c r="B9678" i="1"/>
  <c r="B2611" i="1"/>
  <c r="B6247" i="1"/>
  <c r="B6385" i="1"/>
  <c r="B9212" i="1"/>
  <c r="B10140" i="1"/>
  <c r="B7019" i="1"/>
  <c r="B11354" i="1"/>
  <c r="B10079" i="1"/>
  <c r="B14379" i="1"/>
  <c r="B12298" i="1"/>
  <c r="B14204" i="1"/>
  <c r="B14028" i="1"/>
  <c r="B8555" i="1"/>
  <c r="B4538" i="1"/>
  <c r="B7039" i="1"/>
  <c r="B14441" i="1"/>
  <c r="B12615" i="1"/>
  <c r="B21" i="1"/>
  <c r="B11163" i="1"/>
  <c r="B12932" i="1"/>
  <c r="B11268" i="1"/>
  <c r="B12977" i="1"/>
  <c r="B12332" i="1"/>
  <c r="B12655" i="1"/>
  <c r="B11775" i="1"/>
  <c r="B4153" i="1"/>
  <c r="B6815" i="1"/>
  <c r="B12341" i="1"/>
  <c r="B10784" i="1"/>
  <c r="B11581" i="1"/>
  <c r="B11666" i="1"/>
  <c r="B6718" i="1"/>
  <c r="B3870" i="1"/>
  <c r="B12292" i="1"/>
  <c r="B1247" i="1"/>
  <c r="B7438" i="1"/>
  <c r="B6991" i="1"/>
  <c r="B3052" i="1"/>
  <c r="B1352" i="1"/>
  <c r="B6671" i="1"/>
  <c r="B743" i="1"/>
  <c r="B4152" i="1"/>
  <c r="B6678" i="1"/>
  <c r="B12806" i="1"/>
  <c r="B7772" i="1"/>
  <c r="B1875" i="1"/>
  <c r="B3975" i="1"/>
  <c r="B12114" i="1"/>
  <c r="B3105" i="1"/>
  <c r="B1319" i="1"/>
  <c r="B13526" i="1"/>
  <c r="B1839" i="1"/>
  <c r="B2535" i="1"/>
  <c r="B12521" i="1"/>
  <c r="B11680" i="1"/>
  <c r="B10559" i="1"/>
  <c r="B10294" i="1"/>
  <c r="B13197" i="1"/>
  <c r="B11205" i="1"/>
  <c r="B11584" i="1"/>
  <c r="B10893" i="1"/>
  <c r="B10610" i="1"/>
  <c r="B2387" i="1"/>
  <c r="B10261" i="1"/>
  <c r="B13027" i="1"/>
  <c r="B12282" i="1"/>
  <c r="B12434" i="1"/>
  <c r="B11231" i="1"/>
  <c r="B6028" i="1"/>
  <c r="B11797" i="1"/>
  <c r="B10741" i="1"/>
  <c r="B11863" i="1"/>
  <c r="B1977" i="1"/>
  <c r="B59" i="1"/>
  <c r="B11562" i="1"/>
  <c r="B6896" i="1"/>
  <c r="B1767" i="1"/>
  <c r="B14130" i="1"/>
  <c r="B6351" i="1"/>
  <c r="B5204" i="1"/>
  <c r="B4397" i="1"/>
  <c r="B6901" i="1"/>
  <c r="B7018" i="1"/>
  <c r="B1798" i="1"/>
  <c r="B11124" i="1"/>
  <c r="B11171" i="1"/>
  <c r="B12855" i="1"/>
  <c r="B4123" i="1"/>
  <c r="B12657" i="1"/>
  <c r="B10272" i="1"/>
  <c r="B12663" i="1"/>
  <c r="B3360" i="1"/>
  <c r="B6245" i="1"/>
  <c r="B14631" i="1"/>
  <c r="B1297" i="1"/>
  <c r="B8295" i="1"/>
  <c r="B6435" i="1"/>
  <c r="B9525" i="1"/>
  <c r="B2192" i="1"/>
  <c r="B7297" i="1"/>
  <c r="B8217" i="1"/>
  <c r="B10658" i="1"/>
  <c r="B4485" i="1"/>
  <c r="B3343" i="1"/>
  <c r="B9883" i="1"/>
  <c r="B5377" i="1"/>
  <c r="B15048" i="1"/>
  <c r="B9622" i="1"/>
  <c r="B7625" i="1"/>
  <c r="B8654" i="1"/>
  <c r="B4398" i="1"/>
  <c r="B8859" i="1"/>
  <c r="B8030" i="1"/>
  <c r="B4454" i="1"/>
  <c r="B10459" i="1"/>
  <c r="B11890" i="1"/>
  <c r="B14741" i="1"/>
  <c r="B6910" i="1"/>
  <c r="B209" i="1"/>
  <c r="B6882" i="1"/>
  <c r="B109" i="1"/>
  <c r="B1948" i="1"/>
  <c r="B7216" i="1"/>
  <c r="B9218" i="1"/>
  <c r="B11747" i="1"/>
  <c r="B12796" i="1"/>
  <c r="B1284" i="1"/>
  <c r="B1228" i="1"/>
  <c r="B12467" i="1"/>
  <c r="B1289" i="1"/>
  <c r="B12257" i="1"/>
  <c r="B811" i="1"/>
  <c r="B1922" i="1"/>
  <c r="B7732" i="1"/>
  <c r="B12673" i="1"/>
  <c r="B11731" i="1"/>
  <c r="B244" i="1"/>
  <c r="B14984" i="1"/>
  <c r="B13773" i="1"/>
  <c r="B1166" i="1"/>
  <c r="B884" i="1"/>
  <c r="B230" i="1"/>
  <c r="B664" i="1"/>
  <c r="B760" i="1"/>
  <c r="B287" i="1"/>
  <c r="B12842" i="1"/>
  <c r="B2500" i="1"/>
  <c r="B3816" i="1"/>
  <c r="B11615" i="1"/>
  <c r="B7547" i="1"/>
  <c r="B12407" i="1"/>
  <c r="B11806" i="1"/>
  <c r="B139" i="1"/>
  <c r="B497" i="1"/>
  <c r="B14694" i="1"/>
  <c r="B7292" i="1"/>
  <c r="B6392" i="1"/>
  <c r="B5577" i="1"/>
  <c r="B12846" i="1"/>
  <c r="B136" i="1"/>
  <c r="B12920" i="1"/>
  <c r="B2328" i="1"/>
  <c r="B8958" i="1"/>
  <c r="B8298" i="1"/>
  <c r="B2379" i="1"/>
  <c r="B12377" i="1"/>
  <c r="B12481" i="1"/>
  <c r="B12869" i="1"/>
  <c r="B8514" i="1"/>
  <c r="B291" i="1"/>
  <c r="B12650" i="1"/>
  <c r="B11570" i="1"/>
  <c r="B5322" i="1"/>
  <c r="B14698" i="1"/>
  <c r="B3897" i="1"/>
  <c r="B1278" i="1"/>
  <c r="B14624" i="1"/>
  <c r="B1150" i="1"/>
  <c r="B3611" i="1"/>
  <c r="B1328" i="1"/>
  <c r="B14633" i="1"/>
  <c r="B2027" i="1"/>
  <c r="B10617" i="1"/>
  <c r="B246" i="1"/>
  <c r="B3398" i="1"/>
  <c r="B1126" i="1"/>
  <c r="B152" i="1"/>
  <c r="B1287" i="1"/>
  <c r="B12864" i="1"/>
  <c r="B11377" i="1"/>
  <c r="B11641" i="1"/>
  <c r="B192" i="1"/>
  <c r="B277" i="1"/>
  <c r="B14606" i="1"/>
  <c r="B12357" i="1"/>
  <c r="B9722" i="1"/>
  <c r="B4945" i="1"/>
  <c r="B6227" i="1"/>
  <c r="B14471" i="1"/>
  <c r="B2242" i="1"/>
  <c r="B13833" i="1"/>
  <c r="B8697" i="1"/>
  <c r="B11108" i="1"/>
  <c r="B8608" i="1"/>
  <c r="B8954" i="1"/>
  <c r="B9456" i="1"/>
  <c r="B7932" i="1"/>
  <c r="B12465" i="1"/>
  <c r="B7506" i="1"/>
  <c r="B6735" i="1"/>
  <c r="B7863" i="1"/>
  <c r="B2438" i="1"/>
  <c r="B14134" i="1"/>
  <c r="B14061" i="1"/>
  <c r="B5290" i="1"/>
  <c r="B4148" i="1"/>
  <c r="B2135" i="1"/>
  <c r="B9699" i="1"/>
  <c r="B8191" i="1"/>
  <c r="B3348" i="1"/>
  <c r="B12040" i="1"/>
  <c r="B14474" i="1"/>
  <c r="B3301" i="1"/>
  <c r="B3976" i="1"/>
  <c r="B14226" i="1"/>
  <c r="B13811" i="1"/>
  <c r="B203" i="1"/>
  <c r="B6218" i="1"/>
  <c r="B10254" i="1"/>
  <c r="B5999" i="1"/>
  <c r="B2161" i="1"/>
  <c r="B3243" i="1"/>
  <c r="B1830" i="1"/>
  <c r="B4139" i="1"/>
  <c r="B13779" i="1"/>
  <c r="B250" i="1"/>
  <c r="B6710" i="1"/>
  <c r="B10824" i="1"/>
  <c r="B14392" i="1"/>
  <c r="B1766" i="1"/>
  <c r="B1505" i="1"/>
  <c r="B1882" i="1"/>
  <c r="B11812" i="1"/>
  <c r="B798" i="1"/>
  <c r="B12838" i="1"/>
  <c r="B12562" i="1"/>
  <c r="B2764" i="1"/>
  <c r="B3071" i="1"/>
  <c r="B9486" i="1"/>
  <c r="B9714" i="1"/>
  <c r="B14936" i="1"/>
  <c r="B11359" i="1"/>
  <c r="B3001" i="1"/>
  <c r="B13649" i="1"/>
  <c r="B14439" i="1"/>
  <c r="B1360" i="1"/>
  <c r="B1783" i="1"/>
  <c r="B14271" i="1"/>
  <c r="B12936" i="1"/>
  <c r="B15019" i="1"/>
  <c r="B43" i="1"/>
  <c r="B12191" i="1"/>
  <c r="B3202" i="1"/>
  <c r="B9960" i="1"/>
  <c r="B5878" i="1"/>
  <c r="B3576" i="1"/>
  <c r="B9916" i="1"/>
  <c r="B12057" i="1"/>
  <c r="B11086" i="1"/>
  <c r="B8340" i="1"/>
  <c r="B9729" i="1"/>
  <c r="B13621" i="1"/>
  <c r="B11305" i="1"/>
  <c r="B8829" i="1"/>
  <c r="B10174" i="1"/>
  <c r="B9539" i="1"/>
  <c r="B9747" i="1"/>
  <c r="B11973" i="1"/>
  <c r="B9131" i="1"/>
  <c r="B12082" i="1"/>
  <c r="B11222" i="1"/>
  <c r="B10495" i="1"/>
  <c r="B5676" i="1"/>
  <c r="B3755" i="1"/>
  <c r="B8283" i="1"/>
  <c r="B9341" i="1"/>
  <c r="B7904" i="1"/>
  <c r="B5702" i="1"/>
  <c r="B1589" i="1"/>
  <c r="B279" i="1"/>
  <c r="B3866" i="1"/>
  <c r="B28" i="1"/>
  <c r="B11143" i="1"/>
  <c r="B249" i="1"/>
  <c r="B3709" i="1"/>
  <c r="B264" i="1"/>
  <c r="B12182" i="1"/>
  <c r="B8380" i="1"/>
  <c r="B14078" i="1"/>
  <c r="B2685" i="1"/>
  <c r="B6200" i="1"/>
  <c r="B9618" i="1"/>
  <c r="B15138" i="1"/>
  <c r="B3693" i="1"/>
  <c r="B14355" i="1"/>
  <c r="B14240" i="1"/>
  <c r="B10188" i="1"/>
  <c r="B10614" i="1"/>
  <c r="B13333" i="1"/>
  <c r="B14512" i="1"/>
  <c r="B2436" i="1"/>
  <c r="B10949" i="1"/>
  <c r="B15024" i="1"/>
  <c r="B4006" i="1"/>
  <c r="B3116" i="1"/>
  <c r="B13806" i="1"/>
  <c r="B12431" i="1"/>
  <c r="B1812" i="1"/>
  <c r="B13699" i="1"/>
  <c r="B10225" i="1"/>
  <c r="B8021" i="1"/>
  <c r="B8417" i="1"/>
  <c r="B9893" i="1"/>
  <c r="B14460" i="1"/>
  <c r="B12261" i="1"/>
  <c r="B14522" i="1"/>
  <c r="B9313" i="1"/>
  <c r="B5039" i="1"/>
  <c r="B5932" i="1"/>
  <c r="B14503" i="1"/>
  <c r="B8263" i="1"/>
  <c r="B7826" i="1"/>
  <c r="B10633" i="1"/>
  <c r="B12263" i="1"/>
  <c r="B11361" i="1"/>
  <c r="B6396" i="1"/>
  <c r="B591" i="1"/>
  <c r="B12105" i="1"/>
  <c r="B8659" i="1"/>
  <c r="B12000" i="1"/>
  <c r="B4801" i="1"/>
  <c r="B1683" i="1"/>
  <c r="B14424" i="1"/>
  <c r="B13898" i="1"/>
  <c r="B13902" i="1"/>
  <c r="B14236" i="1"/>
  <c r="B13745" i="1"/>
  <c r="B3206" i="1"/>
  <c r="B12297" i="1"/>
  <c r="B9370" i="1"/>
  <c r="B8212" i="1"/>
  <c r="B11379" i="1"/>
  <c r="B14254" i="1"/>
  <c r="B9145" i="1"/>
  <c r="B4074" i="1"/>
  <c r="B312" i="1"/>
  <c r="B3311" i="1"/>
  <c r="B7473" i="1"/>
  <c r="B11326" i="1"/>
  <c r="B11275" i="1"/>
  <c r="B7903" i="1"/>
  <c r="B13727" i="1"/>
  <c r="B4464" i="1"/>
  <c r="B3275" i="1"/>
  <c r="B13603" i="1"/>
  <c r="B7586" i="1"/>
  <c r="B14360" i="1"/>
  <c r="B1552" i="1"/>
  <c r="B6759" i="1"/>
  <c r="B6220" i="1"/>
  <c r="B14359" i="1"/>
  <c r="B10649" i="1"/>
  <c r="B8846" i="1"/>
  <c r="B13909" i="1"/>
  <c r="B8625" i="1"/>
  <c r="B10692" i="1"/>
  <c r="B9362" i="1"/>
  <c r="B500" i="1"/>
  <c r="B3464" i="1"/>
  <c r="B1904" i="1"/>
  <c r="B3229" i="1"/>
  <c r="B1492" i="1"/>
  <c r="B9534" i="1"/>
  <c r="B3813" i="1"/>
  <c r="B1320" i="1"/>
  <c r="B2107" i="1"/>
  <c r="B1331" i="1"/>
  <c r="B10086" i="1"/>
  <c r="B71" i="1"/>
  <c r="B3681" i="1"/>
  <c r="B10752" i="1"/>
  <c r="B13594" i="1"/>
  <c r="B8873" i="1"/>
  <c r="B9365" i="1"/>
  <c r="B7228" i="1"/>
  <c r="B13147" i="1"/>
  <c r="B7191" i="1"/>
  <c r="B12499" i="1"/>
  <c r="B4951" i="1"/>
  <c r="B2205" i="1"/>
  <c r="B6549" i="1"/>
  <c r="B4725" i="1"/>
  <c r="B714" i="1"/>
  <c r="B252" i="1"/>
  <c r="B206" i="1"/>
  <c r="B2944" i="1"/>
  <c r="B14151" i="1"/>
  <c r="B10133" i="1"/>
  <c r="B3038" i="1"/>
  <c r="B7012" i="1"/>
  <c r="B14362" i="1"/>
  <c r="B229" i="1"/>
  <c r="B10483" i="1"/>
  <c r="B6229" i="1"/>
  <c r="B2715" i="1"/>
  <c r="B1716" i="1"/>
  <c r="B4261" i="1"/>
  <c r="B10705" i="1"/>
  <c r="B231" i="1"/>
  <c r="B10453" i="1"/>
  <c r="B11232" i="1"/>
  <c r="B7166" i="1"/>
  <c r="B3959" i="1"/>
  <c r="B13025" i="1"/>
  <c r="B295" i="1"/>
  <c r="B2590" i="1"/>
  <c r="B9300" i="1"/>
  <c r="B6299" i="1"/>
  <c r="B4982" i="1"/>
  <c r="B3687" i="1"/>
  <c r="B14485" i="1"/>
  <c r="B4530" i="1"/>
  <c r="B2194" i="1"/>
  <c r="B2605" i="1"/>
  <c r="B11017" i="1"/>
  <c r="B8557" i="1"/>
  <c r="B4876" i="1"/>
  <c r="B8797" i="1"/>
  <c r="B12373" i="1"/>
  <c r="B11356" i="1"/>
  <c r="B9260" i="1"/>
  <c r="B10329" i="1"/>
  <c r="B4903" i="1"/>
  <c r="B5155" i="1"/>
  <c r="B6166" i="1"/>
  <c r="B9328" i="1"/>
  <c r="B14097" i="1"/>
  <c r="B4701" i="1"/>
  <c r="B6289" i="1"/>
  <c r="B14434" i="1"/>
  <c r="B4734" i="1"/>
  <c r="B11565" i="1"/>
  <c r="B14316" i="1"/>
  <c r="B9599" i="1"/>
  <c r="B10819" i="1"/>
  <c r="B14037" i="1"/>
  <c r="B13196" i="1"/>
  <c r="B5050" i="1"/>
  <c r="B3074" i="1"/>
  <c r="B14425" i="1"/>
  <c r="B7487" i="1"/>
  <c r="B3616" i="1"/>
  <c r="B258" i="1"/>
  <c r="B13523" i="1"/>
  <c r="B2656" i="1"/>
  <c r="B14229" i="1"/>
  <c r="B3240" i="1"/>
  <c r="B1709" i="1"/>
  <c r="B9442" i="1"/>
  <c r="B7649" i="1"/>
  <c r="B1776" i="1"/>
  <c r="B298" i="1"/>
  <c r="B302" i="1"/>
  <c r="B227" i="1"/>
  <c r="B10376" i="1"/>
  <c r="B14483" i="1"/>
  <c r="B14171" i="1"/>
  <c r="B14101" i="1"/>
  <c r="B682" i="1"/>
  <c r="B13203" i="1"/>
  <c r="B201" i="1"/>
  <c r="B300" i="1"/>
  <c r="B4968" i="1"/>
  <c r="B14433" i="1"/>
  <c r="B6595" i="1"/>
  <c r="B494" i="1"/>
  <c r="B9575" i="1"/>
  <c r="B3676" i="1"/>
  <c r="B5173" i="1"/>
  <c r="B4419" i="1"/>
  <c r="B1037" i="1"/>
  <c r="B9239" i="1"/>
  <c r="B9939" i="1"/>
  <c r="B2648" i="1"/>
  <c r="B12351" i="1"/>
  <c r="B3536" i="1"/>
  <c r="B8356" i="1"/>
  <c r="B3596" i="1"/>
  <c r="B5588" i="1"/>
  <c r="B7246" i="1"/>
  <c r="B6690" i="1"/>
  <c r="B615" i="1"/>
  <c r="B14408" i="1"/>
  <c r="B217" i="1"/>
  <c r="B7435" i="1"/>
  <c r="B9182" i="1"/>
  <c r="B2643" i="1"/>
  <c r="B6942" i="1"/>
  <c r="B3656" i="1"/>
  <c r="B11367" i="1"/>
  <c r="B10346" i="1"/>
  <c r="B14058" i="1"/>
  <c r="B2595" i="1"/>
  <c r="B10093" i="1"/>
  <c r="B12068" i="1"/>
  <c r="B6231" i="1"/>
  <c r="B257" i="1"/>
  <c r="B15121" i="1"/>
  <c r="B4163" i="1"/>
  <c r="B261" i="1"/>
  <c r="B164" i="1"/>
  <c r="B2136" i="1"/>
  <c r="B240" i="1"/>
  <c r="B149" i="1"/>
  <c r="B628" i="1"/>
  <c r="B303" i="1"/>
  <c r="B8173" i="1"/>
  <c r="B10066" i="1"/>
  <c r="B9471" i="1"/>
  <c r="B3683" i="1"/>
  <c r="B8119" i="1"/>
  <c r="B3666" i="1"/>
  <c r="B6886" i="1"/>
  <c r="B2542" i="1"/>
  <c r="B15141" i="1"/>
  <c r="B3631" i="1"/>
  <c r="B8010" i="1"/>
  <c r="B6724" i="1"/>
  <c r="B7683" i="1"/>
  <c r="B11221" i="1"/>
  <c r="B7845" i="1"/>
  <c r="B12309" i="1"/>
  <c r="B8050" i="1"/>
  <c r="B9867" i="1"/>
  <c r="B2033" i="1"/>
  <c r="B1371" i="1"/>
  <c r="B47" i="1"/>
  <c r="B6061" i="1"/>
  <c r="B6692" i="1"/>
  <c r="B2837" i="1"/>
  <c r="B16" i="1"/>
  <c r="B2546" i="1"/>
  <c r="B669" i="1"/>
  <c r="B9836" i="1"/>
  <c r="B3358" i="1"/>
  <c r="B11860" i="1"/>
  <c r="B6626" i="1"/>
  <c r="B8990" i="1"/>
  <c r="B9720" i="1"/>
  <c r="B10250" i="1"/>
  <c r="B12413" i="1"/>
  <c r="B11471" i="1"/>
  <c r="B10041" i="1"/>
  <c r="B3482" i="1"/>
  <c r="B15057" i="1"/>
  <c r="B2901" i="1"/>
  <c r="B10118" i="1"/>
  <c r="B2090" i="1"/>
  <c r="B8060" i="1"/>
  <c r="B2519" i="1"/>
  <c r="B6337" i="1"/>
  <c r="B9264" i="1"/>
  <c r="B7234" i="1"/>
  <c r="B6573" i="1"/>
  <c r="B9303" i="1"/>
  <c r="B8221" i="1"/>
  <c r="B6607" i="1"/>
  <c r="B7855" i="1"/>
  <c r="B2301" i="1"/>
  <c r="B12791" i="1"/>
  <c r="B2695" i="1"/>
  <c r="B9391" i="1"/>
  <c r="B9353" i="1"/>
  <c r="B7828" i="1"/>
  <c r="B7916" i="1"/>
  <c r="B11332" i="1"/>
  <c r="B774" i="1"/>
  <c r="B11285" i="1"/>
  <c r="B825" i="1"/>
  <c r="B14377" i="1"/>
  <c r="B6656" i="1"/>
  <c r="B10993" i="1"/>
  <c r="B10311" i="1"/>
  <c r="B9082" i="1"/>
  <c r="B14422" i="1"/>
  <c r="B2650" i="1"/>
  <c r="B1286" i="1"/>
  <c r="B3655" i="1"/>
  <c r="B7098" i="1"/>
  <c r="B8878" i="1"/>
  <c r="B2574" i="1"/>
  <c r="B7262" i="1"/>
  <c r="B11474" i="1"/>
  <c r="B9400" i="1"/>
  <c r="B6599" i="1"/>
  <c r="B4191" i="1"/>
  <c r="B13382" i="1"/>
  <c r="B7128" i="1"/>
  <c r="B6935" i="1"/>
  <c r="B1069" i="1"/>
  <c r="B6706" i="1"/>
  <c r="B2746" i="1"/>
  <c r="B14964" i="1"/>
  <c r="B4117" i="1"/>
  <c r="B3544" i="1"/>
  <c r="B3556" i="1"/>
  <c r="B6861" i="1"/>
  <c r="B11172" i="1"/>
  <c r="B12605" i="1"/>
  <c r="B4607" i="1"/>
  <c r="B12237" i="1"/>
  <c r="B2730" i="1"/>
  <c r="B7582" i="1"/>
  <c r="B2140" i="1"/>
  <c r="B9430" i="1"/>
  <c r="B13405" i="1"/>
  <c r="B14797" i="1"/>
  <c r="B14173" i="1"/>
  <c r="B7548" i="1"/>
  <c r="B973" i="1"/>
  <c r="B11346" i="1"/>
  <c r="B9515" i="1"/>
  <c r="B12702" i="1"/>
  <c r="B1158" i="1"/>
  <c r="B2005" i="1"/>
  <c r="B6176" i="1"/>
  <c r="B8902" i="1"/>
  <c r="B2846" i="1"/>
  <c r="B5842" i="1"/>
  <c r="B13997" i="1"/>
  <c r="B9255" i="1"/>
  <c r="B13536" i="1"/>
  <c r="B8005" i="1"/>
  <c r="B13491" i="1"/>
  <c r="B13048" i="1"/>
  <c r="B12070" i="1"/>
  <c r="B9588" i="1"/>
  <c r="B5386" i="1"/>
  <c r="B9458" i="1"/>
  <c r="B9824" i="1"/>
  <c r="B3433" i="1"/>
  <c r="B1884" i="1"/>
  <c r="B4369" i="1"/>
  <c r="B7748" i="1"/>
  <c r="B7080" i="1"/>
  <c r="B5287" i="1"/>
  <c r="B9546" i="1"/>
  <c r="B2658" i="1"/>
  <c r="B6263" i="1"/>
  <c r="B8270" i="1"/>
  <c r="B7101" i="1"/>
  <c r="B14461" i="1"/>
  <c r="B8516" i="1"/>
  <c r="B9507" i="1"/>
  <c r="B14432" i="1"/>
  <c r="B3478" i="1"/>
  <c r="B9380" i="1"/>
  <c r="B7996" i="1"/>
  <c r="B7908" i="1"/>
  <c r="B11442" i="1"/>
  <c r="B13100" i="1"/>
  <c r="B37" i="1"/>
  <c r="B11745" i="1"/>
  <c r="B11842" i="1"/>
  <c r="B865" i="1"/>
  <c r="B12400" i="1"/>
  <c r="B12023" i="1"/>
  <c r="B12859" i="1"/>
  <c r="B11795" i="1"/>
  <c r="B2641" i="1"/>
  <c r="B11642" i="1"/>
  <c r="B1500" i="1"/>
  <c r="B11528" i="1"/>
  <c r="B3980" i="1"/>
  <c r="B7017" i="1"/>
  <c r="B12903" i="1"/>
  <c r="B12535" i="1"/>
  <c r="B5925" i="1"/>
  <c r="B6522" i="1"/>
  <c r="B1254" i="1"/>
  <c r="B3843" i="1"/>
  <c r="B2308" i="1"/>
  <c r="B260" i="1"/>
  <c r="B6619" i="1"/>
  <c r="B14655" i="1"/>
  <c r="B14537" i="1"/>
  <c r="B11805" i="1"/>
  <c r="B12756" i="1"/>
  <c r="B10729" i="1"/>
  <c r="B12374" i="1"/>
  <c r="B6540" i="1"/>
  <c r="B11764" i="1"/>
  <c r="B9394" i="1"/>
  <c r="B12928" i="1"/>
  <c r="B3209" i="1"/>
  <c r="B8877" i="1"/>
  <c r="B6888" i="1"/>
  <c r="B12118" i="1"/>
  <c r="B11564" i="1"/>
  <c r="B11905" i="1"/>
  <c r="B14594" i="1"/>
  <c r="B4623" i="1"/>
  <c r="B13039" i="1"/>
  <c r="B3898" i="1"/>
  <c r="B10581" i="1"/>
  <c r="B13435" i="1"/>
  <c r="B12993" i="1"/>
  <c r="B189" i="1"/>
  <c r="B10361" i="1"/>
  <c r="B12847" i="1"/>
  <c r="B11785" i="1"/>
  <c r="B13248" i="1"/>
  <c r="B4426" i="1"/>
  <c r="B14834" i="1"/>
  <c r="B14617" i="1"/>
  <c r="B11892" i="1"/>
  <c r="B12299" i="1"/>
  <c r="B11762" i="1"/>
  <c r="B11142" i="1"/>
  <c r="B795" i="1"/>
  <c r="B10901" i="1"/>
  <c r="B13374" i="1"/>
  <c r="B14623" i="1"/>
  <c r="B1944" i="1"/>
  <c r="B1466" i="1"/>
  <c r="B4300" i="1"/>
  <c r="B2370" i="1"/>
  <c r="B1968" i="1"/>
  <c r="B14877" i="1"/>
  <c r="B1539" i="1"/>
  <c r="B12968" i="1"/>
  <c r="B10022" i="1"/>
  <c r="B10842" i="1"/>
  <c r="B14284" i="1"/>
  <c r="B2352" i="1"/>
  <c r="B11691" i="1"/>
  <c r="B2029" i="1"/>
  <c r="B10356" i="1"/>
  <c r="B6298" i="1"/>
  <c r="B13687" i="1"/>
  <c r="B12885" i="1"/>
  <c r="B11334" i="1"/>
  <c r="B10570" i="1"/>
  <c r="B12703" i="1"/>
  <c r="B14841" i="1"/>
  <c r="B11866" i="1"/>
  <c r="B3728" i="1"/>
  <c r="B7781" i="1"/>
  <c r="B3256" i="1"/>
  <c r="B4349" i="1"/>
  <c r="B12696" i="1"/>
  <c r="B11874" i="1"/>
  <c r="B12568" i="1"/>
  <c r="B12832" i="1"/>
  <c r="B1656" i="1"/>
  <c r="B11853" i="1"/>
  <c r="B10234" i="1"/>
  <c r="B12371" i="1"/>
  <c r="B11378" i="1"/>
  <c r="B11705" i="1"/>
  <c r="B9076" i="1"/>
  <c r="B6121" i="1"/>
  <c r="B5877" i="1"/>
  <c r="B7758" i="1"/>
  <c r="B3167" i="1"/>
  <c r="B6897" i="1"/>
  <c r="B1134" i="1"/>
  <c r="B1192" i="1"/>
  <c r="B6042" i="1"/>
  <c r="B13062" i="1"/>
  <c r="B4170" i="1"/>
  <c r="B1113" i="1"/>
  <c r="B13527" i="1"/>
  <c r="B2726" i="1"/>
  <c r="B1232" i="1"/>
  <c r="B2713" i="1"/>
  <c r="B14570" i="1"/>
  <c r="B4383" i="1"/>
  <c r="B14955" i="1"/>
  <c r="B4293" i="1"/>
  <c r="B6246" i="1"/>
  <c r="B11381" i="1"/>
  <c r="B6544" i="1"/>
  <c r="B11026" i="1"/>
  <c r="B12816" i="1"/>
  <c r="B10390" i="1"/>
  <c r="B11834" i="1"/>
  <c r="B12622" i="1"/>
  <c r="B1329" i="1"/>
  <c r="B2357" i="1"/>
  <c r="B11554" i="1"/>
  <c r="B10516" i="1"/>
  <c r="B10676" i="1"/>
  <c r="B10719" i="1"/>
  <c r="B11573" i="1"/>
  <c r="B10560" i="1"/>
  <c r="B1343" i="1"/>
  <c r="B7652" i="1"/>
  <c r="B10264" i="1"/>
  <c r="B14203" i="1"/>
  <c r="B2326" i="1"/>
  <c r="B10619" i="1"/>
  <c r="B12498" i="1"/>
  <c r="B11912" i="1"/>
  <c r="B2408" i="1"/>
  <c r="B1013" i="1"/>
  <c r="B12032" i="1"/>
  <c r="B14674" i="1"/>
  <c r="B2347" i="1"/>
  <c r="B10526" i="1"/>
  <c r="B11566" i="1"/>
  <c r="B10892" i="1"/>
  <c r="B14874" i="1"/>
  <c r="B6007" i="1"/>
  <c r="B13547" i="1"/>
  <c r="B11516" i="1"/>
  <c r="B11818" i="1"/>
  <c r="B1093" i="1"/>
  <c r="B6149" i="1"/>
  <c r="B5781" i="1"/>
  <c r="B2887" i="1"/>
  <c r="B1951" i="1"/>
  <c r="B10416" i="1"/>
  <c r="B15027" i="1"/>
  <c r="B10536" i="1"/>
  <c r="B1962" i="1"/>
  <c r="B6848" i="1"/>
  <c r="B6839" i="1"/>
  <c r="B6470" i="1"/>
  <c r="B6881" i="1"/>
  <c r="B14717" i="1"/>
  <c r="B11456" i="1"/>
  <c r="B6158" i="1"/>
  <c r="B819" i="1"/>
  <c r="B14502" i="1"/>
  <c r="B8528" i="1"/>
  <c r="B11827" i="1"/>
  <c r="B935" i="1"/>
  <c r="B14185" i="1"/>
  <c r="B857" i="1"/>
  <c r="B8768" i="1"/>
  <c r="B1272" i="1"/>
  <c r="B3599" i="1"/>
  <c r="B14551" i="1"/>
  <c r="B7578" i="1"/>
  <c r="B11582" i="1"/>
  <c r="B13498" i="1"/>
  <c r="B7727" i="1"/>
  <c r="B7437" i="1"/>
  <c r="B8113" i="1"/>
  <c r="B6998" i="1"/>
  <c r="B3916" i="1"/>
  <c r="B9147" i="1"/>
  <c r="B10097" i="1"/>
  <c r="B9895" i="1"/>
  <c r="B9524" i="1"/>
  <c r="B14038" i="1"/>
  <c r="B14020" i="1"/>
  <c r="B11405" i="1"/>
  <c r="B10409" i="1"/>
  <c r="B14068" i="1"/>
  <c r="B4757" i="1"/>
  <c r="B7226" i="1"/>
  <c r="B14995" i="1"/>
  <c r="B2768" i="1"/>
  <c r="B12294" i="1"/>
  <c r="B2373" i="1"/>
  <c r="B1995" i="1"/>
  <c r="B2591" i="1"/>
  <c r="B13092" i="1"/>
  <c r="B2448" i="1"/>
  <c r="B12445" i="1"/>
  <c r="B11982" i="1"/>
  <c r="B2359" i="1"/>
  <c r="B1554" i="1"/>
  <c r="B11803" i="1"/>
  <c r="B986" i="1"/>
  <c r="B15066" i="1"/>
  <c r="B12287" i="1"/>
  <c r="B13509" i="1"/>
  <c r="B11610" i="1"/>
  <c r="B1052" i="1"/>
  <c r="B1623" i="1"/>
  <c r="B8345" i="1"/>
  <c r="B4097" i="1"/>
  <c r="B11854" i="1"/>
  <c r="B10630" i="1"/>
  <c r="B11833" i="1"/>
  <c r="B11786" i="1"/>
  <c r="B1036" i="1"/>
  <c r="B4008" i="1"/>
  <c r="B12593" i="1"/>
  <c r="B11595" i="1"/>
  <c r="B3279" i="1"/>
  <c r="B1825" i="1"/>
  <c r="B4059" i="1"/>
  <c r="B11990" i="1"/>
  <c r="B7846" i="1"/>
  <c r="B14616" i="1"/>
  <c r="B6766" i="1"/>
  <c r="B6663" i="1"/>
  <c r="B14928" i="1"/>
  <c r="B12228" i="1"/>
  <c r="B8499" i="1"/>
  <c r="B989" i="1"/>
  <c r="B13432" i="1"/>
  <c r="B10636" i="1"/>
  <c r="B10566" i="1"/>
  <c r="B11240" i="1"/>
  <c r="B11410" i="1"/>
  <c r="B7450" i="1"/>
  <c r="B10050" i="1"/>
  <c r="B7357" i="1"/>
  <c r="B15059" i="1"/>
  <c r="B11632" i="1"/>
  <c r="B3949" i="1"/>
  <c r="B6872" i="1"/>
  <c r="B8223" i="1"/>
  <c r="B10531" i="1"/>
  <c r="B9980" i="1"/>
  <c r="B3919" i="1"/>
  <c r="B1928" i="1"/>
  <c r="B10861" i="1"/>
  <c r="B13846" i="1"/>
  <c r="B12480" i="1"/>
  <c r="B2349" i="1"/>
  <c r="B4310" i="1"/>
  <c r="B9913" i="1"/>
  <c r="B14662" i="1"/>
  <c r="B2664" i="1"/>
  <c r="B13275" i="1"/>
  <c r="B11614" i="1"/>
  <c r="B10562" i="1"/>
  <c r="B14839" i="1"/>
  <c r="B11648" i="1"/>
  <c r="B14625" i="1"/>
  <c r="B11735" i="1"/>
  <c r="B11612" i="1"/>
  <c r="B12829" i="1"/>
  <c r="B10471" i="1"/>
  <c r="B14585" i="1"/>
  <c r="B2151" i="1"/>
  <c r="B12933" i="1"/>
  <c r="B12479" i="1"/>
  <c r="B12693" i="1"/>
  <c r="B11675" i="1"/>
  <c r="B13683" i="1"/>
  <c r="B12776" i="1"/>
  <c r="B12592" i="1"/>
  <c r="B11118" i="1"/>
  <c r="B10400" i="1"/>
  <c r="B12876" i="1"/>
  <c r="B14903" i="1"/>
  <c r="B2744" i="1"/>
  <c r="B11537" i="1"/>
  <c r="B10365" i="1"/>
  <c r="B4236" i="1"/>
  <c r="B1736" i="1"/>
  <c r="B896" i="1"/>
  <c r="B702" i="1"/>
  <c r="B11714" i="1"/>
  <c r="B11640" i="1"/>
  <c r="B10882" i="1"/>
  <c r="B11692" i="1"/>
  <c r="B4075" i="1"/>
  <c r="B1230" i="1"/>
  <c r="B4081" i="1"/>
  <c r="B12380" i="1"/>
  <c r="B10656" i="1"/>
  <c r="B11055" i="1"/>
  <c r="B7036" i="1"/>
  <c r="B10010" i="1"/>
  <c r="B7885" i="1"/>
  <c r="B5134" i="1"/>
  <c r="B7574" i="1"/>
  <c r="B11549" i="1"/>
  <c r="B9016" i="1"/>
  <c r="B14869" i="1"/>
  <c r="B12443" i="1"/>
  <c r="B11519" i="1"/>
  <c r="B1225" i="1"/>
  <c r="B13009" i="1"/>
  <c r="B7153" i="1"/>
  <c r="B12554" i="1"/>
  <c r="B12503" i="1"/>
  <c r="B8216" i="1"/>
  <c r="B6986" i="1"/>
  <c r="B6128" i="1"/>
  <c r="B14525" i="1"/>
  <c r="B11455" i="1"/>
  <c r="B11668" i="1"/>
  <c r="B10269" i="1"/>
  <c r="B5303" i="1"/>
  <c r="B11309" i="1"/>
  <c r="B14604" i="1"/>
  <c r="B3987" i="1"/>
  <c r="B871" i="1"/>
  <c r="B10087" i="1"/>
  <c r="B3957" i="1"/>
  <c r="B6264" i="1"/>
  <c r="B11555" i="1"/>
  <c r="B14582" i="1"/>
  <c r="B11728" i="1"/>
  <c r="B10364" i="1"/>
  <c r="B11937" i="1"/>
  <c r="B11713" i="1"/>
  <c r="B11503" i="1"/>
  <c r="B12497" i="1"/>
  <c r="B14679" i="1"/>
  <c r="B12091" i="1"/>
  <c r="B2661" i="1"/>
  <c r="B13844" i="1"/>
  <c r="B11572" i="1"/>
  <c r="B11750" i="1"/>
  <c r="B1979" i="1"/>
  <c r="B11778" i="1"/>
  <c r="B10590" i="1"/>
  <c r="B11600" i="1"/>
  <c r="B6341" i="1"/>
  <c r="B13985" i="1"/>
  <c r="B622" i="1"/>
  <c r="B12676" i="1"/>
  <c r="B11902" i="1"/>
  <c r="B11889" i="1"/>
  <c r="B13231" i="1"/>
  <c r="B2212" i="1"/>
  <c r="B10780" i="1"/>
  <c r="B2319" i="1"/>
  <c r="B7479" i="1"/>
  <c r="B2390" i="1"/>
  <c r="B911" i="1"/>
  <c r="B12426" i="1"/>
  <c r="B10997" i="1"/>
  <c r="B11511" i="1"/>
  <c r="B198" i="1"/>
  <c r="B11771" i="1"/>
  <c r="B4112" i="1"/>
  <c r="B11185" i="1"/>
  <c r="B12342" i="1"/>
  <c r="B10999" i="1"/>
  <c r="B10747" i="1"/>
  <c r="B895" i="1"/>
  <c r="B1511" i="1"/>
  <c r="B11079" i="1"/>
  <c r="B11092" i="1"/>
  <c r="B11688" i="1"/>
  <c r="B4792" i="1"/>
  <c r="B12353" i="1"/>
  <c r="B12608" i="1"/>
  <c r="B27" i="1"/>
  <c r="B5131" i="1"/>
  <c r="B14786" i="1"/>
  <c r="B12991" i="1"/>
  <c r="B11003" i="1"/>
  <c r="B4345" i="1"/>
  <c r="B6258" i="1"/>
  <c r="B12133" i="1"/>
  <c r="B10921" i="1"/>
  <c r="B6561" i="1"/>
  <c r="B4486" i="1"/>
  <c r="B10099" i="1"/>
  <c r="B8869" i="1"/>
  <c r="B6344" i="1"/>
  <c r="B4360" i="1"/>
  <c r="B14148" i="1"/>
  <c r="B7811" i="1"/>
  <c r="B3325" i="1"/>
  <c r="B3712" i="1"/>
  <c r="B8695" i="1"/>
  <c r="B9814" i="1"/>
  <c r="B9485" i="1"/>
  <c r="B12066" i="1"/>
  <c r="B7411" i="1"/>
  <c r="B14907" i="1"/>
  <c r="B7775" i="1"/>
  <c r="B13165" i="1"/>
  <c r="B8647" i="1"/>
  <c r="B7827" i="1"/>
  <c r="B12016" i="1"/>
  <c r="B1090" i="1"/>
  <c r="B14917" i="1"/>
  <c r="B12314" i="1"/>
  <c r="B10286" i="1"/>
  <c r="B13301" i="1"/>
  <c r="B11619" i="1"/>
  <c r="B12630" i="1"/>
  <c r="B81" i="1"/>
  <c r="B11082" i="1"/>
  <c r="B2252" i="1"/>
  <c r="B14652" i="1"/>
  <c r="B972" i="1"/>
  <c r="B10959" i="1"/>
  <c r="B11515" i="1"/>
  <c r="B1595" i="1"/>
  <c r="B4611" i="1"/>
  <c r="B8919" i="1"/>
  <c r="B7593" i="1"/>
  <c r="B9518" i="1"/>
  <c r="B11507" i="1"/>
  <c r="B3856" i="1"/>
  <c r="B3925" i="1"/>
  <c r="B5986" i="1"/>
  <c r="B1937" i="1"/>
  <c r="B2725" i="1"/>
  <c r="B1288" i="1"/>
  <c r="B1774" i="1"/>
  <c r="B14727" i="1"/>
  <c r="B1038" i="1"/>
  <c r="B2183" i="1"/>
  <c r="B3929" i="1"/>
  <c r="B13233" i="1"/>
  <c r="B6781" i="1"/>
  <c r="B7038" i="1"/>
  <c r="B197" i="1"/>
  <c r="B547" i="1"/>
  <c r="B826" i="1"/>
  <c r="B1160" i="1"/>
  <c r="B14546" i="1"/>
  <c r="B11685" i="1"/>
  <c r="B3334" i="1"/>
  <c r="B14273" i="1"/>
  <c r="B9228" i="1"/>
  <c r="B1814" i="1"/>
  <c r="B13897" i="1"/>
  <c r="B6503" i="1"/>
  <c r="B13" i="1"/>
  <c r="B14883" i="1"/>
  <c r="B2748" i="1"/>
  <c r="B12850" i="1"/>
  <c r="B14932" i="1"/>
  <c r="B10592" i="1"/>
  <c r="B13322" i="1"/>
  <c r="B2079" i="1"/>
  <c r="B9697" i="1"/>
  <c r="B8390" i="1"/>
  <c r="B724" i="1"/>
  <c r="B12556" i="1"/>
  <c r="B3660" i="1"/>
  <c r="B14411" i="1"/>
  <c r="B12360" i="1"/>
  <c r="B7433" i="1"/>
  <c r="B2017" i="1"/>
  <c r="B14003" i="1"/>
  <c r="B14734" i="1"/>
  <c r="B3326" i="1"/>
  <c r="B14276" i="1"/>
  <c r="B13401" i="1"/>
  <c r="B10369" i="1"/>
  <c r="B11770" i="1"/>
  <c r="B3425" i="1"/>
  <c r="B13045" i="1"/>
  <c r="B200" i="1"/>
  <c r="B11060" i="1"/>
  <c r="B10374" i="1"/>
  <c r="B11625" i="1"/>
  <c r="B11942" i="1"/>
  <c r="B12899" i="1"/>
  <c r="B10522" i="1"/>
  <c r="B12312" i="1"/>
  <c r="B430" i="1"/>
  <c r="B10857" i="1"/>
  <c r="B12969" i="1"/>
  <c r="B12746" i="1"/>
  <c r="B12927" i="1"/>
  <c r="B1252" i="1"/>
  <c r="B6365" i="1"/>
  <c r="B11741" i="1"/>
  <c r="B14896" i="1"/>
  <c r="B6620" i="1"/>
  <c r="B205" i="1"/>
  <c r="B11904" i="1"/>
  <c r="B12125" i="1"/>
  <c r="B10274" i="1"/>
  <c r="B1206" i="1"/>
  <c r="B10328" i="1"/>
  <c r="B8778" i="1"/>
  <c r="B2432" i="1"/>
  <c r="B6417" i="1"/>
  <c r="B1820" i="1"/>
  <c r="B5094" i="1"/>
  <c r="B686" i="1"/>
  <c r="B1535" i="1"/>
  <c r="B5955" i="1"/>
  <c r="B1087" i="1"/>
  <c r="B8261" i="1"/>
  <c r="B6026" i="1"/>
  <c r="B11559" i="1"/>
  <c r="B225" i="1"/>
  <c r="B7847" i="1"/>
  <c r="B2389" i="1"/>
  <c r="B10474" i="1"/>
  <c r="B11748" i="1"/>
  <c r="B824" i="1"/>
  <c r="B2397" i="1"/>
  <c r="B14466" i="1"/>
  <c r="B7761" i="1"/>
  <c r="B2498" i="1"/>
  <c r="B2503" i="1"/>
  <c r="B12979" i="1"/>
  <c r="B11320" i="1"/>
  <c r="B14541" i="1"/>
  <c r="B2530" i="1"/>
  <c r="B3722" i="1"/>
  <c r="B5658" i="1"/>
  <c r="B11671" i="1"/>
  <c r="B4327" i="1"/>
  <c r="B6529" i="1"/>
  <c r="B1124" i="1"/>
  <c r="B2003" i="1"/>
  <c r="B1257" i="1"/>
  <c r="B4713" i="1"/>
  <c r="B14325" i="1"/>
  <c r="B11280" i="1"/>
  <c r="B3320" i="1"/>
  <c r="B3309" i="1"/>
  <c r="B10674" i="1"/>
  <c r="B13514" i="1"/>
  <c r="B12814" i="1"/>
  <c r="B3351" i="1"/>
  <c r="B12456" i="1"/>
  <c r="B13372" i="1"/>
  <c r="B5074" i="1"/>
  <c r="B12343" i="1"/>
  <c r="B155" i="1"/>
  <c r="B12684" i="1"/>
  <c r="B11623" i="1"/>
  <c r="B964" i="1"/>
  <c r="B13447" i="1"/>
  <c r="B12708" i="1"/>
  <c r="B1220" i="1"/>
  <c r="B10276" i="1"/>
  <c r="B11882" i="1"/>
  <c r="B2406" i="1"/>
  <c r="B11062" i="1"/>
  <c r="B11616" i="1"/>
  <c r="B12891" i="1"/>
  <c r="B297" i="1"/>
  <c r="B11498" i="1"/>
  <c r="B10309" i="1"/>
  <c r="B3819" i="1"/>
  <c r="B12675" i="1"/>
  <c r="B10835" i="1"/>
  <c r="B12132" i="1"/>
  <c r="B11835" i="1"/>
  <c r="B12755" i="1"/>
  <c r="B791" i="1"/>
  <c r="B12743" i="1"/>
  <c r="B14645" i="1"/>
  <c r="B1171" i="1"/>
  <c r="B11861" i="1"/>
  <c r="B3830" i="1"/>
  <c r="B12730" i="1"/>
  <c r="B2419" i="1"/>
  <c r="B7092" i="1"/>
  <c r="B12071" i="1"/>
  <c r="B14571" i="1"/>
  <c r="B11766" i="1"/>
  <c r="B13040" i="1"/>
  <c r="B12463" i="1"/>
  <c r="B10552" i="1"/>
  <c r="B11784" i="1"/>
  <c r="B13005" i="1"/>
  <c r="B14621" i="1"/>
  <c r="B1810" i="1"/>
  <c r="B12345" i="1"/>
  <c r="B14110" i="1"/>
  <c r="B10419" i="1"/>
  <c r="B6780" i="1"/>
  <c r="B13505" i="1"/>
  <c r="B13725" i="1"/>
  <c r="B13465" i="1"/>
  <c r="B6175" i="1"/>
  <c r="B11586" i="1"/>
  <c r="B2815" i="1"/>
  <c r="B1575" i="1"/>
  <c r="B14820" i="1"/>
  <c r="B14702" i="1"/>
  <c r="B9555" i="1"/>
  <c r="B690" i="1"/>
  <c r="B169" i="1"/>
  <c r="B7083" i="1"/>
  <c r="B1295" i="1"/>
  <c r="B6778" i="1"/>
  <c r="B13789" i="1"/>
  <c r="B9163" i="1"/>
  <c r="B9465" i="1"/>
  <c r="B10134" i="1"/>
  <c r="B7378" i="1"/>
  <c r="B1659" i="1"/>
  <c r="B10189" i="1"/>
  <c r="B10095" i="1"/>
  <c r="B7472" i="1"/>
  <c r="B7762" i="1"/>
  <c r="B3600" i="1"/>
  <c r="B8858" i="1"/>
  <c r="B8585" i="1"/>
  <c r="B4053" i="1"/>
  <c r="B9547" i="1"/>
  <c r="B3416" i="1"/>
  <c r="B14521" i="1"/>
  <c r="B10307" i="1"/>
  <c r="B12002" i="1"/>
  <c r="B7906" i="1"/>
  <c r="B12540" i="1"/>
  <c r="B2293" i="1"/>
  <c r="B8553" i="1"/>
  <c r="B12044" i="1"/>
  <c r="B7900" i="1"/>
  <c r="B10434" i="1"/>
  <c r="B1180" i="1"/>
  <c r="B7615" i="1"/>
  <c r="B1045" i="1"/>
  <c r="B12325" i="1"/>
  <c r="B7638" i="1"/>
  <c r="B13325" i="1"/>
  <c r="B14566" i="1"/>
  <c r="B6489" i="1"/>
  <c r="B10321" i="1"/>
  <c r="B14611" i="1"/>
  <c r="B13260" i="1"/>
  <c r="B3406" i="1"/>
  <c r="B13240" i="1"/>
  <c r="B14894" i="1"/>
  <c r="B10282" i="1"/>
  <c r="B12541" i="1"/>
  <c r="B12548" i="1"/>
  <c r="B6898" i="1"/>
  <c r="B11865" i="1"/>
  <c r="B6194" i="1"/>
  <c r="B12877" i="1"/>
  <c r="B8312" i="1"/>
  <c r="B1205" i="1"/>
  <c r="B3682" i="1"/>
  <c r="B10779" i="1"/>
  <c r="B11674" i="1"/>
  <c r="B945" i="1"/>
  <c r="B2341" i="1"/>
  <c r="B7722" i="1"/>
  <c r="B10486" i="1"/>
  <c r="B10456" i="1"/>
  <c r="B1273" i="1"/>
  <c r="B11651" i="1"/>
  <c r="B6165" i="1"/>
  <c r="B11609" i="1"/>
  <c r="B10501" i="1"/>
  <c r="B11716" i="1"/>
  <c r="B8448" i="1"/>
  <c r="B10387" i="1"/>
  <c r="B9797" i="1"/>
  <c r="B1910" i="1"/>
  <c r="B14553" i="1"/>
  <c r="B11627" i="1"/>
  <c r="B11439" i="1"/>
  <c r="B8621" i="1"/>
  <c r="B11606" i="1"/>
  <c r="B12270" i="1"/>
  <c r="B10221" i="1"/>
  <c r="B9210" i="1"/>
  <c r="B4302" i="1"/>
  <c r="B1303" i="1"/>
  <c r="B14688" i="1"/>
  <c r="B9768" i="1"/>
  <c r="B2754" i="1"/>
  <c r="B6579" i="1"/>
  <c r="B6533" i="1"/>
  <c r="B2891" i="1"/>
  <c r="B1490" i="1"/>
  <c r="B14650" i="1"/>
  <c r="B10539" i="1"/>
  <c r="B876" i="1"/>
  <c r="B1007" i="1"/>
  <c r="B12763" i="1"/>
  <c r="B6563" i="1"/>
  <c r="B4100" i="1"/>
  <c r="B5965" i="1"/>
  <c r="B278" i="1"/>
  <c r="B270" i="1"/>
  <c r="B12882" i="1"/>
  <c r="B12917" i="1"/>
  <c r="B12157" i="1"/>
  <c r="B11391" i="1"/>
  <c r="B4523" i="1"/>
  <c r="B12031" i="1"/>
  <c r="B11885" i="1"/>
  <c r="B10848" i="1"/>
  <c r="B10422" i="1"/>
  <c r="B11906" i="1"/>
  <c r="B12364" i="1"/>
  <c r="B14730" i="1"/>
  <c r="B10858" i="1"/>
  <c r="B1234" i="1"/>
  <c r="B13947" i="1"/>
  <c r="B3182" i="1"/>
  <c r="B11136" i="1"/>
  <c r="B11647" i="1"/>
  <c r="B4634" i="1"/>
  <c r="B13402" i="1"/>
  <c r="B6038" i="1"/>
  <c r="B11550" i="1"/>
  <c r="B8566" i="1"/>
  <c r="B9850" i="1"/>
  <c r="B52" i="1"/>
  <c r="B237" i="1"/>
  <c r="B12686" i="1"/>
  <c r="B12794" i="1"/>
  <c r="B14534" i="1"/>
  <c r="B3986" i="1"/>
  <c r="B10240" i="1"/>
  <c r="B14545" i="1"/>
  <c r="B1964" i="1"/>
  <c r="B10403" i="1"/>
  <c r="B14554" i="1"/>
  <c r="B10944" i="1"/>
  <c r="B854" i="1"/>
  <c r="B12661" i="1"/>
  <c r="B12470" i="1"/>
  <c r="B11895" i="1"/>
  <c r="B6750" i="1"/>
  <c r="B9179" i="1"/>
  <c r="B9574" i="1"/>
  <c r="B1879" i="1"/>
  <c r="B12973" i="1"/>
  <c r="B14697" i="1"/>
  <c r="B13546" i="1"/>
  <c r="B5814" i="1"/>
  <c r="B14293" i="1"/>
  <c r="B12944" i="1"/>
  <c r="B14319" i="1"/>
  <c r="B685" i="1"/>
  <c r="B6305" i="1"/>
  <c r="B2164" i="1"/>
  <c r="B12789" i="1"/>
  <c r="B2304" i="1"/>
  <c r="B2794" i="1"/>
  <c r="B661" i="1"/>
  <c r="B6609" i="1"/>
  <c r="B7790" i="1"/>
  <c r="B8389" i="1"/>
  <c r="B9252" i="1"/>
  <c r="B4575" i="1"/>
  <c r="B8197" i="1"/>
  <c r="B3827" i="1"/>
  <c r="B6748" i="1"/>
  <c r="B8951" i="1"/>
  <c r="B5914" i="1"/>
  <c r="B4902" i="1"/>
  <c r="B15020" i="1"/>
  <c r="B2997" i="1"/>
  <c r="B2411" i="1"/>
  <c r="B4551" i="1"/>
  <c r="B1398" i="1"/>
  <c r="B13251" i="1"/>
  <c r="B11767" i="1"/>
  <c r="B11424" i="1"/>
  <c r="B2120" i="1"/>
  <c r="B13973" i="1"/>
  <c r="B13968" i="1"/>
  <c r="B286" i="1"/>
  <c r="B12744" i="1"/>
  <c r="B650" i="1"/>
  <c r="B11979" i="1"/>
  <c r="B14824" i="1"/>
  <c r="B2354" i="1"/>
  <c r="B4920" i="1"/>
  <c r="B2018" i="1"/>
  <c r="B5143" i="1"/>
  <c r="B2385" i="1"/>
  <c r="B11755" i="1"/>
  <c r="B13150" i="1"/>
  <c r="B12654" i="1"/>
  <c r="B5284" i="1"/>
  <c r="B13425" i="1"/>
  <c r="B293" i="1"/>
  <c r="B14665" i="1"/>
  <c r="B10461" i="1"/>
  <c r="B11884" i="1"/>
  <c r="B14663" i="1"/>
  <c r="B6917" i="1"/>
  <c r="B6666" i="1"/>
  <c r="B1084" i="1"/>
  <c r="B7618" i="1"/>
  <c r="B6596" i="1"/>
  <c r="B5996" i="1"/>
  <c r="B2057" i="1"/>
  <c r="B10702" i="1"/>
  <c r="B9335" i="1"/>
  <c r="B3377" i="1"/>
  <c r="B6683" i="1"/>
  <c r="B4564" i="1"/>
  <c r="B14583" i="1"/>
  <c r="B894" i="1"/>
  <c r="B7468" i="1"/>
  <c r="B8922" i="1"/>
  <c r="B1194" i="1"/>
  <c r="B4058" i="1"/>
  <c r="B4666" i="1"/>
  <c r="B5079" i="1"/>
  <c r="B2589" i="1"/>
  <c r="B14647" i="1"/>
  <c r="B12738" i="1"/>
  <c r="B1499" i="1"/>
  <c r="B10270" i="1"/>
  <c r="B14607" i="1"/>
  <c r="B3520" i="1"/>
  <c r="B14562" i="1"/>
  <c r="B10838" i="1"/>
  <c r="B1644" i="1"/>
  <c r="B14628" i="1"/>
  <c r="B9146" i="1"/>
  <c r="B6824" i="1"/>
  <c r="B6426" i="1"/>
  <c r="B3602" i="1"/>
  <c r="B4807" i="1"/>
  <c r="B9572" i="1"/>
  <c r="B2362" i="1"/>
  <c r="B12910" i="1"/>
  <c r="B13315" i="1"/>
  <c r="B3877" i="1"/>
  <c r="B9779" i="1"/>
  <c r="B11490" i="1"/>
  <c r="B4904" i="1"/>
  <c r="B7542" i="1"/>
  <c r="B14042" i="1"/>
  <c r="B729" i="1"/>
  <c r="B2845" i="1"/>
  <c r="B10523" i="1"/>
  <c r="B1553" i="1"/>
  <c r="B5281" i="1"/>
  <c r="B4076" i="1"/>
  <c r="B2137" i="1"/>
  <c r="B11052" i="1"/>
  <c r="B6225" i="1"/>
  <c r="B11635" i="1"/>
  <c r="B6291" i="1"/>
  <c r="B12054" i="1"/>
  <c r="B4429" i="1"/>
  <c r="B14945" i="1"/>
  <c r="B11783" i="1"/>
  <c r="B10442" i="1"/>
  <c r="B11530" i="1"/>
  <c r="B11314" i="1"/>
  <c r="B10761" i="1"/>
  <c r="B839" i="1"/>
  <c r="B3372" i="1"/>
  <c r="B275" i="1"/>
  <c r="B462" i="1"/>
  <c r="B10759" i="1"/>
  <c r="B11235" i="1"/>
  <c r="B12895" i="1"/>
  <c r="B14417" i="1"/>
  <c r="B625" i="1"/>
  <c r="B5292" i="1"/>
  <c r="B409" i="1"/>
  <c r="B196" i="1"/>
  <c r="B1541" i="1"/>
  <c r="B14860" i="1"/>
  <c r="B1198" i="1"/>
  <c r="B1306" i="1"/>
  <c r="B14416" i="1"/>
  <c r="B6222" i="1"/>
  <c r="B6369" i="1"/>
  <c r="B12412" i="1"/>
  <c r="B7377" i="1"/>
  <c r="B14614" i="1"/>
  <c r="B11532" i="1"/>
  <c r="B11652" i="1"/>
  <c r="B12875" i="1"/>
  <c r="B12376" i="1"/>
  <c r="B2270" i="1"/>
  <c r="B12720" i="1"/>
  <c r="B11322" i="1"/>
  <c r="B858" i="1"/>
  <c r="B12530" i="1"/>
  <c r="B12633" i="1"/>
  <c r="B11135" i="1"/>
  <c r="B12504" i="1"/>
  <c r="B6050" i="1"/>
  <c r="B4038" i="1"/>
  <c r="B12689" i="1"/>
  <c r="B12815" i="1"/>
  <c r="B13854" i="1"/>
  <c r="B14140" i="1"/>
  <c r="B11626" i="1"/>
  <c r="B2375" i="1"/>
  <c r="B4983" i="1"/>
  <c r="B6543" i="1"/>
  <c r="B13990" i="1"/>
  <c r="B793" i="1"/>
  <c r="B1305" i="1"/>
  <c r="B525" i="1"/>
  <c r="B281" i="1"/>
  <c r="B13262" i="1"/>
  <c r="B2201" i="1"/>
  <c r="B14547" i="1"/>
  <c r="B10915" i="1"/>
  <c r="B13598" i="1"/>
  <c r="B10750" i="1"/>
  <c r="B14638" i="1"/>
  <c r="B11703" i="1"/>
  <c r="B10913" i="1"/>
  <c r="B9389" i="1"/>
  <c r="B11590" i="1"/>
  <c r="B11740" i="1"/>
  <c r="B6933" i="1"/>
  <c r="B14713" i="1"/>
  <c r="B1974" i="1"/>
  <c r="B7139" i="1"/>
  <c r="B14635" i="1"/>
  <c r="B1649" i="1"/>
  <c r="B10867" i="1"/>
  <c r="B12652" i="1"/>
  <c r="B11849" i="1"/>
  <c r="B11832" i="1"/>
  <c r="B7971" i="1"/>
  <c r="B12604" i="1"/>
  <c r="B10611" i="1"/>
  <c r="B7501" i="1"/>
  <c r="B8152" i="1"/>
  <c r="B13087" i="1"/>
  <c r="B1966" i="1"/>
  <c r="B7403" i="1"/>
  <c r="B10252" i="1"/>
  <c r="B11938" i="1"/>
  <c r="B11870" i="1"/>
  <c r="B13195" i="1"/>
  <c r="B10510" i="1"/>
  <c r="B11838" i="1"/>
  <c r="B14531" i="1"/>
  <c r="B12896" i="1"/>
  <c r="B11591" i="1"/>
  <c r="B3685" i="1"/>
  <c r="B14622" i="1"/>
  <c r="B1946" i="1"/>
  <c r="B11567" i="1"/>
  <c r="B12442" i="1"/>
  <c r="B998" i="1"/>
  <c r="B11869" i="1"/>
  <c r="B12997" i="1"/>
  <c r="B7873" i="1"/>
  <c r="B11739" i="1"/>
  <c r="B13332" i="1"/>
  <c r="B14668" i="1"/>
  <c r="B11587" i="1"/>
  <c r="B5113" i="1"/>
  <c r="B12006" i="1"/>
  <c r="B14552" i="1"/>
  <c r="B2019" i="1"/>
  <c r="B10339" i="1"/>
  <c r="B10958" i="1"/>
  <c r="B1133" i="1"/>
  <c r="B8729" i="1"/>
  <c r="B14577" i="1"/>
  <c r="B12959" i="1"/>
  <c r="B14538" i="1"/>
  <c r="B14667" i="1"/>
  <c r="B11886" i="1"/>
  <c r="B6400" i="1"/>
  <c r="B14542" i="1"/>
  <c r="B12078" i="1"/>
  <c r="B13731" i="1"/>
  <c r="B10669" i="1"/>
  <c r="B11636" i="1"/>
  <c r="B11697" i="1"/>
  <c r="B12573" i="1"/>
  <c r="B2757" i="1"/>
  <c r="B12579" i="1"/>
  <c r="B12965" i="1"/>
  <c r="B3786" i="1"/>
  <c r="B14871" i="1"/>
  <c r="B12778" i="1"/>
  <c r="B12982" i="1"/>
  <c r="B11637" i="1"/>
  <c r="B12425" i="1"/>
  <c r="B11603" i="1"/>
  <c r="B11844" i="1"/>
  <c r="B11859" i="1"/>
  <c r="B2540" i="1"/>
  <c r="B11313" i="1"/>
  <c r="B1666" i="1"/>
  <c r="B10995" i="1"/>
  <c r="B1817" i="1"/>
  <c r="B11344" i="1"/>
  <c r="B14987" i="1"/>
  <c r="B1085" i="1"/>
  <c r="B9553" i="1"/>
  <c r="B11578" i="1"/>
  <c r="B7938" i="1"/>
  <c r="B11975" i="1"/>
  <c r="B10628" i="1"/>
  <c r="B13964" i="1"/>
  <c r="B3291" i="1"/>
  <c r="B11985" i="1"/>
  <c r="B12369" i="1"/>
  <c r="B4131" i="1"/>
  <c r="B12330" i="1"/>
  <c r="B12647" i="1"/>
  <c r="B10860" i="1"/>
  <c r="B4471" i="1"/>
  <c r="B13454" i="1"/>
  <c r="B15008" i="1"/>
  <c r="B10620" i="1"/>
  <c r="B12368" i="1"/>
  <c r="B10771" i="1"/>
  <c r="B12830" i="1"/>
  <c r="B6498" i="1"/>
  <c r="B10965" i="1"/>
  <c r="B6877" i="1"/>
  <c r="B12963" i="1"/>
  <c r="B10574" i="1"/>
  <c r="B12835" i="1"/>
  <c r="B12461" i="1"/>
  <c r="B12666" i="1"/>
  <c r="B13616" i="1"/>
  <c r="B2321" i="1"/>
  <c r="B10681" i="1"/>
  <c r="B14560" i="1"/>
  <c r="B12591" i="1"/>
  <c r="B12724" i="1"/>
  <c r="B5945" i="1"/>
  <c r="B12583" i="1"/>
  <c r="B179" i="1"/>
  <c r="B13359" i="1"/>
  <c r="B12692" i="1"/>
  <c r="B2179" i="1"/>
  <c r="B243" i="1"/>
  <c r="B806" i="1"/>
  <c r="B4831" i="1"/>
  <c r="B14768" i="1"/>
  <c r="B6714" i="1"/>
  <c r="B13290" i="1"/>
  <c r="B1240" i="1"/>
  <c r="B13297" i="1"/>
  <c r="B11847" i="1"/>
  <c r="B14584" i="1"/>
  <c r="B1070" i="1"/>
  <c r="B12595" i="1"/>
  <c r="B10243" i="1"/>
  <c r="B11656" i="1"/>
  <c r="B14654" i="1"/>
  <c r="B14492" i="1"/>
  <c r="B4151" i="1"/>
  <c r="B245" i="1"/>
  <c r="B1310" i="1"/>
  <c r="B1309" i="1"/>
  <c r="B1081" i="1"/>
  <c r="B8229" i="1"/>
  <c r="B3008" i="1"/>
  <c r="B13010" i="1"/>
  <c r="B779" i="1"/>
  <c r="B784" i="1"/>
  <c r="B3998" i="1"/>
  <c r="B5289" i="1"/>
  <c r="B14801" i="1"/>
  <c r="B4878" i="1"/>
  <c r="B6869" i="1"/>
  <c r="B10604" i="1"/>
  <c r="B15070" i="1"/>
  <c r="B2499" i="1"/>
  <c r="B12757" i="1"/>
  <c r="B23" i="1"/>
  <c r="B12339" i="1"/>
  <c r="B12397" i="1"/>
  <c r="B930" i="1"/>
  <c r="B14413" i="1"/>
  <c r="B5423" i="1"/>
  <c r="B7444" i="1"/>
  <c r="B7272" i="1"/>
  <c r="B6731" i="1"/>
  <c r="B8327" i="1"/>
  <c r="B8480" i="1"/>
  <c r="B8379" i="1"/>
  <c r="B7112" i="1"/>
  <c r="B11495" i="1"/>
  <c r="B3826" i="1"/>
  <c r="B9323" i="1"/>
  <c r="B10202" i="1"/>
  <c r="B7840" i="1"/>
  <c r="B10211" i="1"/>
  <c r="B1086" i="1"/>
  <c r="B14066" i="1"/>
  <c r="B12019" i="1"/>
  <c r="B6681" i="1"/>
  <c r="B7220" i="1"/>
  <c r="B12953" i="1"/>
  <c r="B777" i="1"/>
  <c r="B12718" i="1"/>
  <c r="B11653" i="1"/>
  <c r="B13927" i="1"/>
  <c r="B13079" i="1"/>
  <c r="B11431" i="1"/>
  <c r="B12620" i="1"/>
  <c r="B11199" i="1"/>
  <c r="B13830" i="1"/>
  <c r="B10665" i="1"/>
  <c r="B14664" i="1"/>
  <c r="B1484" i="1"/>
  <c r="B7585" i="1"/>
  <c r="B3147" i="1"/>
  <c r="B1761" i="1"/>
  <c r="B10876" i="1"/>
  <c r="B7721" i="1"/>
  <c r="B6352" i="1"/>
  <c r="B9848" i="1"/>
  <c r="B2434" i="1"/>
  <c r="B14139" i="1"/>
  <c r="B1137" i="1"/>
  <c r="B943" i="1"/>
  <c r="B11375" i="1"/>
  <c r="B4243" i="1"/>
  <c r="B11611" i="1"/>
  <c r="B4050" i="1"/>
  <c r="B1271" i="1"/>
  <c r="B2133" i="1"/>
  <c r="B7020" i="1"/>
  <c r="B12416" i="1"/>
  <c r="B2415" i="1"/>
  <c r="B12734" i="1"/>
  <c r="B6207" i="1"/>
  <c r="B14683" i="1"/>
  <c r="B644" i="1"/>
  <c r="B12840" i="1"/>
  <c r="B11753" i="1"/>
  <c r="B1270" i="1"/>
  <c r="B12290" i="1"/>
  <c r="B8027" i="1"/>
  <c r="B6017" i="1"/>
  <c r="B3806" i="1"/>
  <c r="B12382" i="1"/>
  <c r="B14646" i="1"/>
  <c r="B11683" i="1"/>
  <c r="B11645" i="1"/>
  <c r="B10381" i="1"/>
  <c r="B11693" i="1"/>
  <c r="B11815" i="1"/>
  <c r="B12802" i="1"/>
  <c r="B15130" i="1"/>
  <c r="B11311" i="1"/>
  <c r="B11558" i="1"/>
  <c r="B54" i="1"/>
  <c r="B954" i="1"/>
  <c r="B5957" i="1"/>
  <c r="B9730" i="1"/>
  <c r="B11743" i="1"/>
  <c r="B11710" i="1"/>
  <c r="B1005" i="1"/>
  <c r="B13988" i="1"/>
  <c r="B15" i="1"/>
  <c r="B12699" i="1"/>
  <c r="B4199" i="1"/>
  <c r="B14693" i="1"/>
  <c r="B11187" i="1"/>
  <c r="B10239" i="1"/>
  <c r="B7237" i="1"/>
  <c r="B13746" i="1"/>
  <c r="B1099" i="1"/>
  <c r="B6370" i="1"/>
  <c r="B10877" i="1"/>
  <c r="B1243" i="1"/>
  <c r="B11594" i="1"/>
  <c r="B1049" i="1"/>
  <c r="B161" i="1"/>
  <c r="B14689" i="1"/>
  <c r="B13804" i="1"/>
  <c r="B5288" i="1"/>
  <c r="B9490" i="1"/>
  <c r="B3953" i="1"/>
  <c r="B6954" i="1"/>
  <c r="B787" i="1"/>
  <c r="B5317" i="1"/>
  <c r="B9532" i="1"/>
  <c r="B2093" i="1"/>
  <c r="B14327" i="1"/>
  <c r="B12749" i="1"/>
  <c r="B11496" i="1"/>
  <c r="B13610" i="1"/>
  <c r="B12998" i="1"/>
  <c r="B8670" i="1"/>
  <c r="B7446" i="1"/>
  <c r="B10379" i="1"/>
  <c r="B11523" i="1"/>
  <c r="B14680" i="1"/>
  <c r="B8437" i="1"/>
  <c r="B6606" i="1"/>
  <c r="B11373" i="1"/>
  <c r="B11816" i="1"/>
  <c r="B6321" i="1"/>
  <c r="B11348" i="1"/>
  <c r="B11414" i="1"/>
  <c r="B1212" i="1"/>
  <c r="B11316" i="1"/>
  <c r="B6186" i="1"/>
  <c r="B2309" i="1"/>
  <c r="B13119" i="1"/>
  <c r="B11339" i="1"/>
  <c r="B11644" i="1"/>
  <c r="B11852" i="1"/>
  <c r="B629" i="1"/>
  <c r="B656" i="1"/>
  <c r="B1784" i="1"/>
  <c r="B14634" i="1"/>
  <c r="B11161" i="1"/>
  <c r="B14579" i="1"/>
  <c r="B11460" i="1"/>
  <c r="B8700" i="1"/>
  <c r="B6548" i="1"/>
  <c r="B9671" i="1"/>
  <c r="B13257" i="1"/>
  <c r="B1107" i="1"/>
  <c r="B12849" i="1"/>
  <c r="B4219" i="1"/>
  <c r="B5066" i="1"/>
  <c r="B8110" i="1"/>
  <c r="B6941" i="1"/>
  <c r="B7887" i="1"/>
  <c r="B12631" i="1"/>
  <c r="B12700" i="1"/>
  <c r="B4040" i="1"/>
  <c r="B1169" i="1"/>
  <c r="B11613" i="1"/>
  <c r="B10748" i="1"/>
  <c r="B12636" i="1"/>
  <c r="B13018" i="1"/>
  <c r="B862" i="1"/>
  <c r="B10344" i="1"/>
  <c r="B10411" i="1"/>
  <c r="B6178" i="1"/>
  <c r="B12067" i="1"/>
  <c r="B11880" i="1"/>
  <c r="B14794" i="1"/>
  <c r="B12218" i="1"/>
  <c r="B2582" i="1"/>
  <c r="B2409" i="1"/>
  <c r="B12858" i="1"/>
  <c r="B12841" i="1"/>
  <c r="B17" i="1"/>
  <c r="B585" i="1"/>
  <c r="B11113" i="1"/>
  <c r="B14462" i="1"/>
  <c r="B12347" i="1"/>
  <c r="B11910" i="1"/>
  <c r="B1472" i="1"/>
  <c r="B12664" i="1"/>
  <c r="B11825" i="1"/>
  <c r="B11681" i="1"/>
  <c r="B14595" i="1"/>
  <c r="B12420" i="1"/>
  <c r="B12768" i="1"/>
  <c r="B12803" i="1"/>
  <c r="B10706" i="1"/>
  <c r="B10833" i="1"/>
  <c r="B10856" i="1"/>
  <c r="B10974" i="1"/>
  <c r="B11917" i="1"/>
  <c r="B11502" i="1"/>
  <c r="B11508" i="1"/>
  <c r="B12854" i="1"/>
  <c r="B11295" i="1"/>
  <c r="B1092" i="1"/>
  <c r="B11901" i="1"/>
  <c r="B3978" i="1"/>
  <c r="B11588" i="1"/>
  <c r="B11793" i="1"/>
  <c r="B676" i="1"/>
  <c r="B12641" i="1"/>
  <c r="B11848" i="1"/>
  <c r="B1704" i="1"/>
  <c r="B3479" i="1"/>
  <c r="B11620" i="1"/>
  <c r="B541" i="1"/>
  <c r="B14658" i="1"/>
  <c r="B11765" i="1"/>
  <c r="B14669" i="1"/>
  <c r="B10487" i="1"/>
  <c r="B13522" i="1"/>
  <c r="B11506" i="1"/>
  <c r="B14588" i="1"/>
  <c r="B11355" i="1"/>
  <c r="B11655" i="1"/>
  <c r="B11192" i="1"/>
  <c r="B11575" i="1"/>
  <c r="B14929" i="1"/>
  <c r="B13091" i="1"/>
  <c r="B3613" i="1"/>
  <c r="B8007" i="1"/>
  <c r="B2686" i="1"/>
  <c r="B6171" i="1"/>
  <c r="B14375" i="1"/>
  <c r="B11948" i="1"/>
  <c r="B14212" i="1"/>
  <c r="B8075" i="1"/>
  <c r="B8354" i="1"/>
  <c r="B9988" i="1"/>
  <c r="B3472" i="1"/>
  <c r="B8666" i="1"/>
  <c r="B14137" i="1"/>
  <c r="B7323" i="1"/>
  <c r="B11989" i="1"/>
  <c r="B12052" i="1"/>
  <c r="B14455" i="1"/>
  <c r="B14978" i="1"/>
  <c r="B8598" i="1"/>
  <c r="B7124" i="1"/>
  <c r="B3407" i="1"/>
  <c r="B6430" i="1"/>
  <c r="B7988" i="1"/>
  <c r="B280" i="1"/>
  <c r="B6345" i="1"/>
  <c r="B9969" i="1"/>
  <c r="B2788" i="1"/>
  <c r="B2159" i="1"/>
  <c r="B3768" i="1"/>
  <c r="B5891" i="1"/>
  <c r="B9786" i="1"/>
  <c r="B14643" i="1"/>
  <c r="B2015" i="1"/>
  <c r="B5133" i="1"/>
  <c r="B6308" i="1"/>
  <c r="B1869" i="1"/>
  <c r="B4372" i="1"/>
  <c r="B14590" i="1"/>
  <c r="B12670" i="1"/>
  <c r="B10796" i="1"/>
  <c r="B11486" i="1"/>
  <c r="B79" i="1"/>
  <c r="B12436" i="1"/>
  <c r="B4400" i="1"/>
  <c r="B9399" i="1"/>
  <c r="B12606" i="1"/>
  <c r="B1943" i="1"/>
  <c r="B616" i="1"/>
  <c r="B11858" i="1"/>
  <c r="B10244" i="1"/>
  <c r="B12707" i="1"/>
  <c r="B15116" i="1"/>
  <c r="B3068" i="1"/>
  <c r="B11308" i="1"/>
  <c r="B6204" i="1"/>
  <c r="B564" i="1"/>
  <c r="B684" i="1"/>
  <c r="B12681" i="1"/>
  <c r="B4216" i="1"/>
  <c r="B14814" i="1"/>
  <c r="B13493" i="1"/>
  <c r="B14632" i="1"/>
  <c r="B3383" i="1"/>
  <c r="B1202" i="1"/>
  <c r="B13972" i="1"/>
  <c r="B12305" i="1"/>
  <c r="B6069" i="1"/>
  <c r="B6654" i="1"/>
  <c r="B3503" i="1"/>
  <c r="B11823" i="1"/>
  <c r="B7094" i="1"/>
  <c r="B14818" i="1"/>
  <c r="B5120" i="1"/>
  <c r="B1807" i="1"/>
  <c r="B13306" i="1"/>
  <c r="B1217" i="1"/>
  <c r="B5119" i="1"/>
  <c r="B1259" i="1"/>
  <c r="B12610" i="1"/>
  <c r="B12385" i="1"/>
  <c r="B10235" i="1"/>
  <c r="B7682" i="1"/>
  <c r="B6438" i="1"/>
  <c r="B13237" i="1"/>
  <c r="B4223" i="1"/>
  <c r="B6833" i="1"/>
  <c r="B6248" i="1"/>
  <c r="B5930" i="1"/>
  <c r="B3668" i="1"/>
  <c r="B221" i="1"/>
  <c r="B4644" i="1"/>
  <c r="B3909" i="1"/>
  <c r="B146" i="1"/>
  <c r="B10505" i="1"/>
  <c r="B2369" i="1"/>
  <c r="B10425" i="1"/>
  <c r="B8812" i="1"/>
  <c r="B8020" i="1"/>
  <c r="B3930" i="1"/>
  <c r="B3982" i="1"/>
  <c r="B8163" i="1"/>
  <c r="B14979" i="1"/>
  <c r="B12037" i="1"/>
  <c r="B11658" i="1"/>
  <c r="B10770" i="1"/>
  <c r="B14685" i="1"/>
  <c r="B11900" i="1"/>
  <c r="B11333" i="1"/>
  <c r="B10283" i="1"/>
  <c r="B11701" i="1"/>
  <c r="B10668" i="1"/>
  <c r="B11074" i="1"/>
  <c r="B14671" i="1"/>
  <c r="B1210" i="1"/>
  <c r="B1919" i="1"/>
  <c r="B14690" i="1"/>
  <c r="B747" i="1"/>
  <c r="B3035" i="1"/>
  <c r="B14508" i="1"/>
  <c r="B5361" i="1"/>
  <c r="B2368" i="1"/>
  <c r="B6641" i="1"/>
  <c r="B8803" i="1"/>
  <c r="B7792" i="1"/>
  <c r="B6913" i="1"/>
  <c r="B1317" i="1"/>
  <c r="B5324" i="1"/>
  <c r="B5989" i="1"/>
  <c r="B8955" i="1"/>
  <c r="B3888" i="1"/>
  <c r="B12751" i="1"/>
  <c r="B7902" i="1"/>
  <c r="B5022" i="1"/>
  <c r="B4849" i="1"/>
  <c r="B3137" i="1"/>
  <c r="B13705" i="1"/>
  <c r="B14601" i="1"/>
  <c r="B8319" i="1"/>
  <c r="B9132" i="1"/>
  <c r="B1080" i="1"/>
  <c r="B7355" i="1"/>
  <c r="B12439" i="1"/>
  <c r="B216" i="1"/>
  <c r="B11643" i="1"/>
  <c r="B214" i="1"/>
  <c r="B11195" i="1"/>
  <c r="B11709" i="1"/>
  <c r="B13021" i="1"/>
  <c r="B12075" i="1"/>
  <c r="B1170" i="1"/>
  <c r="B11604" i="1"/>
  <c r="B3961" i="1"/>
  <c r="B11133" i="1"/>
  <c r="B10684" i="1"/>
  <c r="B12273" i="1"/>
  <c r="B11178" i="1"/>
  <c r="B13501" i="1"/>
  <c r="B13302" i="1"/>
  <c r="B11799" i="1"/>
  <c r="B14856" i="1"/>
  <c r="B12634" i="1"/>
  <c r="B13011" i="1"/>
  <c r="B15108" i="1"/>
  <c r="B10768" i="1"/>
  <c r="B11198" i="1"/>
  <c r="B2858" i="1"/>
  <c r="B10397" i="1"/>
  <c r="B14670" i="1"/>
  <c r="B11760" i="1"/>
  <c r="B11732" i="1"/>
  <c r="B12597" i="1"/>
  <c r="B11679" i="1"/>
  <c r="B11769" i="1"/>
  <c r="B2111" i="1"/>
  <c r="B11544" i="1"/>
  <c r="B11574" i="1"/>
  <c r="B247" i="1"/>
  <c r="B11891" i="1"/>
  <c r="B13307" i="1"/>
  <c r="B11876" i="1"/>
  <c r="B10399" i="1"/>
  <c r="B11738" i="1"/>
  <c r="B11618" i="1"/>
  <c r="B11862" i="1"/>
  <c r="B12884" i="1"/>
  <c r="B235" i="1"/>
  <c r="B12398" i="1"/>
  <c r="B6152" i="1"/>
  <c r="B11599" i="1"/>
  <c r="B10968" i="1"/>
  <c r="B301" i="1"/>
  <c r="B397" i="1"/>
  <c r="B11462" i="1"/>
  <c r="B13295" i="1"/>
  <c r="B1151" i="1"/>
  <c r="B13181" i="1"/>
  <c r="B934" i="1"/>
  <c r="B11821" i="1"/>
  <c r="B15074" i="1"/>
  <c r="B14711" i="1"/>
  <c r="B2226" i="1"/>
  <c r="B12140" i="1"/>
  <c r="B274" i="1"/>
  <c r="B11711" i="1"/>
  <c r="B13365" i="1"/>
  <c r="B9175" i="1"/>
  <c r="B11878" i="1"/>
  <c r="B14656" i="1"/>
  <c r="B11553" i="1"/>
  <c r="B10414" i="1"/>
  <c r="B1528" i="1"/>
  <c r="B10500" i="1"/>
  <c r="B8278" i="1"/>
  <c r="B11593" i="1"/>
  <c r="B12624" i="1"/>
  <c r="B1826" i="1"/>
  <c r="B11434" i="1"/>
  <c r="B85" i="1"/>
  <c r="B14370" i="1"/>
  <c r="B1104" i="1"/>
  <c r="B11526" i="1"/>
  <c r="B12897" i="1"/>
  <c r="B14641" i="1"/>
  <c r="B6844" i="1"/>
  <c r="B11639" i="1"/>
  <c r="B11811" i="1"/>
  <c r="B11801" i="1"/>
  <c r="B14207" i="1"/>
  <c r="B11608" i="1"/>
  <c r="B2403" i="1"/>
  <c r="B5350" i="1"/>
  <c r="B14639" i="1"/>
  <c r="B10385" i="1"/>
  <c r="B9142" i="1"/>
  <c r="B14064" i="1"/>
  <c r="B11780" i="1"/>
  <c r="B14209" i="1"/>
  <c r="B11794" i="1"/>
  <c r="B11875" i="1"/>
  <c r="B11730" i="1"/>
  <c r="B2417" i="1"/>
  <c r="B12284" i="1"/>
  <c r="B6777" i="1"/>
  <c r="B7741" i="1"/>
  <c r="B7818" i="1"/>
  <c r="B7033" i="1"/>
  <c r="B11931" i="1"/>
  <c r="B7368" i="1"/>
  <c r="B8920" i="1"/>
  <c r="B14297" i="1"/>
  <c r="B9463" i="1"/>
  <c r="B9478" i="1"/>
  <c r="B7481" i="1"/>
  <c r="B2429" i="1"/>
  <c r="B12211" i="1"/>
  <c r="B9150" i="1"/>
  <c r="B4416" i="1"/>
  <c r="B8211" i="1"/>
  <c r="B3770" i="1"/>
  <c r="B8275" i="1"/>
  <c r="B7951" i="1"/>
  <c r="B13004" i="1"/>
  <c r="B13083" i="1"/>
  <c r="B8201" i="1"/>
  <c r="B5253" i="1"/>
  <c r="B6317" i="1"/>
  <c r="B12537" i="1"/>
  <c r="B14599" i="1"/>
  <c r="B11754" i="1"/>
  <c r="B13436" i="1"/>
  <c r="B5276" i="1"/>
  <c r="B14682" i="1"/>
  <c r="B72" i="1"/>
  <c r="B728" i="1"/>
  <c r="B14620" i="1"/>
  <c r="B6293" i="1"/>
  <c r="B14550" i="1"/>
  <c r="B12860" i="1"/>
  <c r="B12508" i="1"/>
  <c r="B11165" i="1"/>
  <c r="B6739" i="1"/>
  <c r="B14695" i="1"/>
  <c r="B13168" i="1"/>
  <c r="B6451" i="1"/>
  <c r="B11069" i="1"/>
  <c r="B14809" i="1"/>
  <c r="B12210" i="1"/>
  <c r="B12255" i="1"/>
  <c r="B1913" i="1"/>
  <c r="B2306" i="1"/>
  <c r="B10287" i="1"/>
  <c r="B10441" i="1"/>
  <c r="B11461" i="1"/>
  <c r="B12762" i="1"/>
  <c r="B1856" i="1"/>
  <c r="B2407" i="1"/>
  <c r="B10228" i="1"/>
  <c r="B11736" i="1"/>
  <c r="B5086" i="1"/>
  <c r="B14559" i="1"/>
  <c r="B12589" i="1"/>
  <c r="B2043" i="1"/>
  <c r="B13335" i="1"/>
  <c r="B11634" i="1"/>
  <c r="B13366" i="1"/>
  <c r="B2312" i="1"/>
  <c r="B15082" i="1"/>
  <c r="B11983" i="1"/>
  <c r="B13105" i="1"/>
  <c r="B12410" i="1"/>
  <c r="B13329" i="1"/>
  <c r="B13582" i="1"/>
  <c r="B10353" i="1"/>
  <c r="B10343" i="1"/>
  <c r="B2020" i="1"/>
  <c r="B2218" i="1"/>
  <c r="B3283" i="1"/>
  <c r="B11974" i="1"/>
  <c r="B3452" i="1"/>
  <c r="B11539" i="1"/>
  <c r="B1818" i="1"/>
  <c r="B11676" i="1"/>
  <c r="B11302" i="1"/>
  <c r="B11696" i="1"/>
  <c r="B10545" i="1"/>
  <c r="B11903" i="1"/>
  <c r="B14544" i="1"/>
  <c r="B11808" i="1"/>
  <c r="B11788" i="1"/>
  <c r="B11561" i="1"/>
  <c r="B11787" i="1"/>
  <c r="B11363" i="1"/>
  <c r="B6199" i="1"/>
  <c r="B11458" i="1"/>
  <c r="B5902" i="1"/>
  <c r="B3411" i="1"/>
  <c r="B12251" i="1"/>
  <c r="B50" i="1"/>
  <c r="B11744" i="1"/>
  <c r="B11520" i="1"/>
  <c r="B2241" i="1"/>
  <c r="B4086" i="1"/>
  <c r="B12444" i="1"/>
  <c r="B3382" i="1"/>
  <c r="B3155" i="1"/>
  <c r="B3965" i="1"/>
  <c r="B2350" i="1"/>
  <c r="B5108" i="1"/>
  <c r="B13459" i="1"/>
  <c r="B13167" i="1"/>
  <c r="B12576" i="1"/>
  <c r="B6445" i="1"/>
  <c r="B10716" i="1"/>
  <c r="B10781" i="1"/>
  <c r="B12542" i="1"/>
  <c r="B5248" i="1"/>
  <c r="B13757" i="1"/>
  <c r="B2402" i="1"/>
  <c r="B11622" i="1"/>
  <c r="B14897" i="1"/>
  <c r="B3248" i="1"/>
  <c r="B3458" i="1"/>
  <c r="B11922" i="1"/>
  <c r="B707" i="1"/>
  <c r="B11923" i="1"/>
  <c r="B6584" i="1"/>
  <c r="B12484" i="1"/>
  <c r="B1905" i="1"/>
  <c r="B11596" i="1"/>
  <c r="B6172" i="1"/>
  <c r="B12095" i="1"/>
  <c r="B11867" i="1"/>
  <c r="B1749" i="1"/>
  <c r="B12911" i="1"/>
  <c r="B6257" i="1"/>
  <c r="B12174" i="1"/>
  <c r="B14591" i="1"/>
  <c r="B5054" i="1"/>
  <c r="B12609" i="1"/>
  <c r="B12246" i="1"/>
  <c r="B10382" i="1"/>
  <c r="B2182" i="1"/>
  <c r="B1216" i="1"/>
  <c r="B12754" i="1"/>
  <c r="B5527" i="1"/>
  <c r="B6115" i="1"/>
  <c r="B3404" i="1"/>
  <c r="B11897" i="1"/>
  <c r="B12785" i="1"/>
  <c r="B6170" i="1"/>
  <c r="B12545" i="1"/>
  <c r="B3204" i="1"/>
  <c r="B14092" i="1"/>
  <c r="B12289" i="1"/>
  <c r="B9288" i="1"/>
  <c r="B11873" i="1"/>
  <c r="B11758" i="1"/>
  <c r="B6630" i="1"/>
  <c r="B10967" i="1"/>
  <c r="B1658" i="1"/>
  <c r="B3899" i="1"/>
  <c r="B6475" i="1"/>
  <c r="B11678" i="1"/>
  <c r="B12878" i="1"/>
  <c r="B3823" i="1"/>
  <c r="B10388" i="1"/>
  <c r="B2302" i="1"/>
  <c r="B11605" i="1"/>
  <c r="B11888" i="1"/>
  <c r="B11899" i="1"/>
  <c r="B920" i="1"/>
  <c r="B11757" i="1"/>
  <c r="B10402" i="1"/>
  <c r="B1193" i="1"/>
  <c r="B11779" i="1"/>
  <c r="B11707" i="1"/>
  <c r="B15092" i="1"/>
  <c r="B13525" i="1"/>
  <c r="B10288" i="1"/>
  <c r="B14867" i="1"/>
  <c r="B12819" i="1"/>
  <c r="B11999" i="1"/>
  <c r="B12677" i="1"/>
  <c r="B12775" i="1"/>
  <c r="B12978" i="1"/>
  <c r="B11723" i="1"/>
  <c r="B12915" i="1"/>
  <c r="B3352" i="1"/>
  <c r="B10982" i="1"/>
  <c r="B1408" i="1"/>
  <c r="B10464" i="1"/>
  <c r="B12644" i="1"/>
  <c r="B10957" i="1"/>
  <c r="B2204" i="1"/>
  <c r="B10280" i="1"/>
  <c r="B10730" i="1"/>
  <c r="B12924" i="1"/>
  <c r="B11782" i="1"/>
  <c r="B815" i="1"/>
  <c r="B1986" i="1"/>
  <c r="B12010" i="1"/>
  <c r="B10485" i="1"/>
  <c r="B9148" i="1"/>
  <c r="B9664" i="1"/>
  <c r="B4379" i="1"/>
  <c r="B5137" i="1"/>
  <c r="B7678" i="1"/>
  <c r="B7457" i="1"/>
  <c r="B9529" i="1"/>
  <c r="B14215" i="1"/>
  <c r="B14249" i="1"/>
  <c r="B8472" i="1"/>
  <c r="B9660" i="1"/>
  <c r="B7530" i="1"/>
  <c r="B3907" i="1"/>
  <c r="B11110" i="1"/>
  <c r="B9774" i="1"/>
  <c r="B9216" i="1"/>
  <c r="B2083" i="1"/>
  <c r="B12311" i="1"/>
  <c r="B14015" i="1"/>
  <c r="B8410" i="1"/>
  <c r="B11421" i="1"/>
  <c r="B5278" i="1"/>
  <c r="B8724" i="1"/>
  <c r="B8297" i="1"/>
  <c r="B7242" i="1"/>
  <c r="B6145" i="1"/>
  <c r="B6628" i="1"/>
  <c r="B9802" i="1"/>
  <c r="B3017" i="1"/>
  <c r="B9750" i="1"/>
  <c r="B12687" i="1"/>
  <c r="B7417" i="1"/>
  <c r="B9033" i="1"/>
  <c r="B9108" i="1"/>
  <c r="B2751" i="1"/>
  <c r="B6215" i="1"/>
  <c r="B9514" i="1"/>
  <c r="B5998" i="1"/>
  <c r="B9742" i="1"/>
  <c r="B5488" i="1"/>
  <c r="B8423" i="1"/>
  <c r="B8971" i="1"/>
  <c r="B1819" i="1"/>
  <c r="B6709" i="1"/>
  <c r="B7729" i="1"/>
  <c r="B12473" i="1"/>
  <c r="B7532" i="1"/>
  <c r="B7414" i="1"/>
  <c r="B9209" i="1"/>
  <c r="B3524" i="1"/>
  <c r="B4017" i="1"/>
  <c r="B4066" i="1"/>
  <c r="B393" i="1"/>
  <c r="B3512" i="1"/>
  <c r="B2458" i="1"/>
  <c r="B2275" i="1"/>
  <c r="B14728" i="1"/>
  <c r="B1909" i="1"/>
  <c r="B1914" i="1"/>
  <c r="B10751" i="1"/>
  <c r="B2787" i="1"/>
  <c r="B1462" i="1"/>
  <c r="B13274" i="1"/>
  <c r="B400" i="1"/>
  <c r="B15159" i="1"/>
  <c r="B13959" i="1"/>
  <c r="B9805" i="1"/>
  <c r="B7707" i="1"/>
  <c r="B3787" i="1"/>
  <c r="B9804" i="1"/>
  <c r="B442" i="1"/>
  <c r="B3160" i="1"/>
  <c r="B8745" i="1"/>
  <c r="B8944" i="1"/>
  <c r="B2814" i="1"/>
  <c r="B1926" i="1"/>
  <c r="B2585" i="1"/>
  <c r="B9363" i="1"/>
  <c r="B7045" i="1"/>
  <c r="B5258" i="1"/>
  <c r="B3553" i="1"/>
  <c r="B9499" i="1"/>
  <c r="B3776" i="1"/>
  <c r="B429" i="1"/>
  <c r="B7647" i="1"/>
  <c r="B2967" i="1"/>
  <c r="B4709" i="1"/>
  <c r="B4239" i="1"/>
  <c r="B15028" i="1"/>
  <c r="B6196" i="1"/>
  <c r="B7854" i="1"/>
  <c r="B6931" i="1"/>
  <c r="B5931" i="1"/>
  <c r="B5371" i="1"/>
  <c r="B4661" i="1"/>
  <c r="B6205" i="1"/>
  <c r="B10042" i="1"/>
  <c r="B6190" i="1"/>
  <c r="B2691" i="1"/>
  <c r="B9452" i="1"/>
  <c r="B6695" i="1"/>
  <c r="B4462" i="1"/>
  <c r="B7640" i="1"/>
  <c r="B12950" i="1"/>
  <c r="B4425" i="1"/>
  <c r="B13896" i="1"/>
  <c r="B9065" i="1"/>
  <c r="B14223" i="1"/>
  <c r="B536" i="1"/>
  <c r="B6576" i="1"/>
  <c r="B370" i="1"/>
  <c r="B13153" i="1"/>
  <c r="B597" i="1"/>
  <c r="B1883" i="1"/>
  <c r="B8011" i="1"/>
  <c r="B12613" i="1"/>
  <c r="B13862" i="1"/>
  <c r="B8518" i="1"/>
  <c r="B12994" i="1"/>
  <c r="B9952" i="1"/>
  <c r="B4694" i="1"/>
  <c r="B8324" i="1"/>
  <c r="B321" i="1"/>
  <c r="B14718" i="1"/>
  <c r="B7288" i="1"/>
  <c r="B13917" i="1"/>
  <c r="B6701" i="1"/>
  <c r="B9705" i="1"/>
  <c r="B10056" i="1"/>
  <c r="B7239" i="1"/>
  <c r="B9466" i="1"/>
  <c r="B13832" i="1"/>
  <c r="B7788" i="1"/>
  <c r="B9844" i="1"/>
  <c r="B6409" i="1"/>
  <c r="B7150" i="1"/>
  <c r="B7168" i="1"/>
  <c r="B12144" i="1"/>
  <c r="B8852" i="1"/>
  <c r="B9432" i="1"/>
  <c r="B8436" i="1"/>
  <c r="B12049" i="1"/>
  <c r="B8384" i="1"/>
  <c r="B8815" i="1"/>
  <c r="B7405" i="1"/>
  <c r="B9819" i="1"/>
  <c r="B13823" i="1"/>
  <c r="B1628" i="1"/>
  <c r="B10909" i="1"/>
  <c r="B13946" i="1"/>
  <c r="B405" i="1"/>
  <c r="B13875" i="1"/>
  <c r="B2800" i="1"/>
  <c r="B8419" i="1"/>
  <c r="B11962" i="1"/>
  <c r="B13716" i="1"/>
  <c r="B10325" i="1"/>
  <c r="B4840" i="1"/>
  <c r="B9014" i="1"/>
  <c r="B7276" i="1"/>
  <c r="B480" i="1"/>
  <c r="B13730" i="1"/>
  <c r="B10924" i="1"/>
  <c r="B9450" i="1"/>
  <c r="B491" i="1"/>
  <c r="B440" i="1"/>
  <c r="B6117" i="1"/>
  <c r="B15154" i="1"/>
  <c r="B7067" i="1"/>
  <c r="B8274" i="1"/>
  <c r="B2453" i="1"/>
  <c r="B6720" i="1"/>
  <c r="B470" i="1"/>
  <c r="B1861" i="1"/>
  <c r="B1149" i="1"/>
  <c r="B6677" i="1"/>
  <c r="B8322" i="1"/>
  <c r="B9964" i="1"/>
  <c r="B4084" i="1"/>
  <c r="B315" i="1"/>
  <c r="B6135" i="1"/>
  <c r="B14162" i="1"/>
  <c r="B13858" i="1"/>
  <c r="B10313" i="1"/>
  <c r="B1870" i="1"/>
  <c r="B13878" i="1"/>
  <c r="B13715" i="1"/>
  <c r="B13894" i="1"/>
  <c r="B6287" i="1"/>
  <c r="B6354" i="1"/>
  <c r="B9048" i="1"/>
  <c r="B14363" i="1"/>
  <c r="B14962" i="1"/>
  <c r="B2703" i="1"/>
  <c r="B6386" i="1"/>
  <c r="B476" i="1"/>
  <c r="B9371" i="1"/>
  <c r="B13769" i="1"/>
  <c r="B2706" i="1"/>
  <c r="B9113" i="1"/>
  <c r="B13786" i="1"/>
  <c r="B1602" i="1"/>
  <c r="B3765" i="1"/>
  <c r="B11467" i="1"/>
  <c r="B10504" i="1"/>
  <c r="B467" i="1"/>
  <c r="B1745" i="1"/>
  <c r="B1294" i="1"/>
  <c r="B677" i="1"/>
  <c r="B13887" i="1"/>
  <c r="B1102" i="1"/>
  <c r="B4385" i="1"/>
  <c r="B4347" i="1"/>
  <c r="B688" i="1"/>
  <c r="B4649" i="1"/>
  <c r="B4802" i="1"/>
  <c r="B10107" i="1"/>
  <c r="B4522" i="1"/>
  <c r="B5918" i="1"/>
  <c r="B2883" i="1"/>
  <c r="B239" i="1"/>
  <c r="B9859" i="1"/>
  <c r="B10923" i="1"/>
  <c r="B4072" i="1"/>
  <c r="B10371" i="1"/>
  <c r="B10690" i="1"/>
  <c r="B11577" i="1"/>
  <c r="B13800" i="1"/>
  <c r="B13756" i="1"/>
  <c r="B12361" i="1"/>
  <c r="B14288" i="1"/>
  <c r="B11385" i="1"/>
  <c r="B10601" i="1"/>
  <c r="B11397" i="1"/>
  <c r="B3281" i="1"/>
  <c r="B3333" i="1"/>
  <c r="B699" i="1"/>
  <c r="B2948" i="1"/>
  <c r="B6976" i="1"/>
  <c r="B2701" i="1"/>
  <c r="B10698" i="1"/>
  <c r="B6387" i="1"/>
  <c r="B10937" i="1"/>
  <c r="B13627" i="1"/>
  <c r="B265" i="1"/>
  <c r="B9973" i="1"/>
  <c r="B2239" i="1"/>
  <c r="B5237" i="1"/>
  <c r="B4914" i="1"/>
  <c r="B10360" i="1"/>
  <c r="B10164" i="1"/>
  <c r="B299" i="1"/>
  <c r="B6592" i="1"/>
  <c r="B4060" i="1"/>
  <c r="B11437" i="1"/>
  <c r="B6818" i="1"/>
  <c r="B7876" i="1"/>
  <c r="B4726" i="1"/>
  <c r="B4990" i="1"/>
  <c r="B4070" i="1"/>
  <c r="B12389" i="1"/>
  <c r="B12569" i="1"/>
  <c r="B6598" i="1"/>
  <c r="B7400" i="1"/>
  <c r="B701" i="1"/>
  <c r="B6743" i="1"/>
  <c r="B14805" i="1"/>
  <c r="B13870" i="1"/>
  <c r="B6982" i="1"/>
  <c r="B818" i="1"/>
  <c r="B10576" i="1"/>
  <c r="B282" i="1"/>
  <c r="B13835" i="1"/>
  <c r="B11233" i="1"/>
  <c r="B2207" i="1"/>
  <c r="B83" i="1"/>
  <c r="B14194" i="1"/>
  <c r="B9225" i="1"/>
  <c r="B2602" i="1"/>
  <c r="B11389" i="1"/>
  <c r="B6449" i="1"/>
  <c r="B11319" i="1"/>
  <c r="B4200" i="1"/>
  <c r="B14764" i="1"/>
  <c r="B215" i="1"/>
  <c r="B212" i="1"/>
  <c r="B11070" i="1"/>
  <c r="B5975" i="1"/>
  <c r="B10155" i="1"/>
  <c r="B11400" i="1"/>
  <c r="B2809" i="1"/>
  <c r="B10342" i="1"/>
  <c r="B175" i="1"/>
  <c r="B13792" i="1"/>
  <c r="B15069" i="1"/>
  <c r="B11180" i="1"/>
  <c r="B10869" i="1"/>
  <c r="B10508" i="1"/>
  <c r="B14785" i="1"/>
  <c r="B10677" i="1"/>
  <c r="B4929" i="1"/>
  <c r="B10266" i="1"/>
  <c r="B7379" i="1"/>
  <c r="B7744" i="1"/>
  <c r="B4510" i="1"/>
  <c r="B233" i="1"/>
  <c r="B6788" i="1"/>
  <c r="B6244" i="1"/>
  <c r="B7055" i="1"/>
  <c r="B11067" i="1"/>
  <c r="B14270" i="1"/>
  <c r="B9648" i="1"/>
  <c r="B10588" i="1"/>
  <c r="B15090" i="1"/>
  <c r="B453" i="1"/>
  <c r="B13827" i="1"/>
  <c r="B722" i="1"/>
  <c r="B1191" i="1"/>
  <c r="B7633" i="1"/>
  <c r="B14253" i="1"/>
  <c r="B226" i="1"/>
  <c r="B14817" i="1"/>
  <c r="B14886" i="1"/>
  <c r="B1246" i="1"/>
  <c r="B11441" i="1"/>
  <c r="B13848" i="1"/>
  <c r="B13069" i="1"/>
  <c r="B11023" i="1"/>
  <c r="B549" i="1"/>
  <c r="B11482" i="1"/>
  <c r="B14131" i="1"/>
  <c r="B13857" i="1"/>
  <c r="B13724" i="1"/>
  <c r="B10255" i="1"/>
  <c r="B14751" i="1"/>
  <c r="B1354" i="1"/>
  <c r="B3940" i="1"/>
  <c r="B266" i="1"/>
  <c r="B4116" i="1"/>
  <c r="B5876" i="1"/>
  <c r="B4531" i="1"/>
  <c r="B1291" i="1"/>
  <c r="B1356" i="1"/>
  <c r="B13050" i="1"/>
  <c r="B4966" i="1"/>
  <c r="B14421" i="1"/>
  <c r="B9667" i="1"/>
  <c r="B10105" i="1"/>
  <c r="B2272" i="1"/>
  <c r="B8672" i="1"/>
  <c r="B12209" i="1"/>
  <c r="B1721" i="1"/>
  <c r="B14514" i="1"/>
  <c r="B7447" i="1"/>
  <c r="B3461" i="1"/>
  <c r="B3231" i="1"/>
  <c r="B10176" i="1"/>
  <c r="B12208" i="1"/>
  <c r="B14198" i="1"/>
  <c r="B3441" i="1"/>
  <c r="B14285" i="1"/>
  <c r="B8430" i="1"/>
  <c r="B13038" i="1"/>
  <c r="B14472" i="1"/>
  <c r="B12126" i="1"/>
  <c r="B8875" i="1"/>
  <c r="B1471" i="1"/>
  <c r="B4843" i="1"/>
  <c r="B6600" i="1"/>
  <c r="B1157" i="1"/>
  <c r="B9102" i="1"/>
  <c r="B1048" i="1"/>
  <c r="B13411" i="1"/>
  <c r="B3046" i="1"/>
  <c r="B11446" i="1"/>
  <c r="B1847" i="1"/>
  <c r="B4936" i="1"/>
  <c r="B10973" i="1"/>
  <c r="B11211" i="1"/>
  <c r="B1715" i="1"/>
  <c r="B8524" i="1"/>
  <c r="B13842" i="1"/>
  <c r="B6925" i="1"/>
  <c r="B4136" i="1"/>
  <c r="B1748" i="1"/>
  <c r="B2222" i="1"/>
  <c r="B4288" i="1"/>
  <c r="B1110" i="1"/>
  <c r="B1723" i="1"/>
  <c r="B4730" i="1"/>
  <c r="B4885" i="1"/>
  <c r="B12119" i="1"/>
  <c r="B1686" i="1"/>
  <c r="B208" i="1"/>
  <c r="B12522" i="1"/>
  <c r="B13950" i="1"/>
  <c r="B1866" i="1"/>
  <c r="B13918" i="1"/>
  <c r="B849" i="1"/>
  <c r="B6614" i="1"/>
  <c r="B1963" i="1"/>
  <c r="B15034" i="1"/>
  <c r="B10971" i="1"/>
  <c r="B1894" i="1"/>
  <c r="B1852" i="1"/>
  <c r="B3836" i="1"/>
  <c r="B6633" i="1"/>
  <c r="B60" i="1"/>
  <c r="B3853" i="1"/>
  <c r="B9737" i="1"/>
  <c r="B9522" i="1"/>
  <c r="B6085" i="1"/>
  <c r="B3357" i="1"/>
  <c r="B5040" i="1"/>
  <c r="B595" i="1"/>
  <c r="B8485" i="1"/>
  <c r="B8148" i="1"/>
  <c r="B7159" i="1"/>
  <c r="B8074" i="1"/>
  <c r="B13999" i="1"/>
  <c r="B4411" i="1"/>
  <c r="B7809" i="1"/>
  <c r="B7293" i="1"/>
  <c r="B10935" i="1"/>
  <c r="B6456" i="1"/>
  <c r="B14904" i="1"/>
  <c r="B4091" i="1"/>
  <c r="B4593" i="1"/>
  <c r="B194" i="1"/>
  <c r="B6457" i="1"/>
  <c r="B6618" i="1"/>
  <c r="B2055" i="1"/>
  <c r="B2025" i="1"/>
  <c r="B12870" i="1"/>
  <c r="B1560" i="1"/>
  <c r="B13075" i="1"/>
  <c r="B1054" i="1"/>
  <c r="B4278" i="1"/>
  <c r="B1806" i="1"/>
  <c r="B11433" i="1"/>
  <c r="B9351" i="1"/>
  <c r="B10245" i="1"/>
  <c r="B14887" i="1"/>
  <c r="B1344" i="1"/>
  <c r="B14895" i="1"/>
  <c r="B4192" i="1"/>
  <c r="B3363" i="1"/>
  <c r="B1785" i="1"/>
  <c r="B118" i="1"/>
  <c r="B15032" i="1"/>
  <c r="B354" i="1"/>
  <c r="B2762" i="1"/>
  <c r="B10988" i="1"/>
  <c r="B13655" i="1"/>
  <c r="B12919" i="1"/>
  <c r="B13798" i="1"/>
  <c r="B11992" i="1"/>
  <c r="B14783" i="1"/>
  <c r="B15083" i="1"/>
  <c r="B13943" i="1"/>
  <c r="B390" i="1"/>
  <c r="B14788" i="1"/>
  <c r="B3172" i="1"/>
  <c r="B14045" i="1"/>
  <c r="B2806" i="1"/>
  <c r="B268" i="1"/>
  <c r="B173" i="1"/>
  <c r="B4083" i="1"/>
  <c r="B3801" i="1"/>
  <c r="B7619" i="1"/>
  <c r="B4320" i="1"/>
  <c r="B12018" i="1"/>
  <c r="B8099" i="1"/>
  <c r="B1690" i="1"/>
  <c r="B8988" i="1"/>
  <c r="B756" i="1"/>
  <c r="B14561" i="1"/>
  <c r="B1965" i="1"/>
  <c r="B3340" i="1"/>
  <c r="B11204" i="1"/>
  <c r="B10336" i="1"/>
  <c r="B4135" i="1"/>
  <c r="B6826" i="1"/>
  <c r="B6255" i="1"/>
  <c r="B418" i="1"/>
  <c r="B14082" i="1"/>
  <c r="B1874" i="1"/>
  <c r="B1651" i="1"/>
  <c r="B7737" i="1"/>
  <c r="B14712" i="1"/>
  <c r="B7334" i="1"/>
  <c r="B8218" i="1"/>
  <c r="B8904" i="1"/>
  <c r="B9369" i="1"/>
  <c r="B7914" i="1"/>
  <c r="B6058" i="1"/>
  <c r="B13919" i="1"/>
  <c r="B5263" i="1"/>
  <c r="B166" i="1"/>
  <c r="B2864" i="1"/>
  <c r="B6912" i="1"/>
  <c r="B9593" i="1"/>
  <c r="B1640" i="1"/>
  <c r="B2372" i="1"/>
  <c r="B2547" i="1"/>
  <c r="B1177" i="1"/>
  <c r="B1451" i="1"/>
  <c r="B4576" i="1"/>
  <c r="B5920" i="1"/>
  <c r="B3016" i="1"/>
  <c r="B8605" i="1"/>
  <c r="B7528" i="1"/>
  <c r="B1808" i="1"/>
  <c r="B13463" i="1"/>
  <c r="B11976" i="1"/>
  <c r="B218" i="1"/>
  <c r="B272" i="1"/>
  <c r="B6014" i="1"/>
  <c r="B13904" i="1"/>
  <c r="B3321" i="1"/>
  <c r="B3297" i="1"/>
  <c r="B284" i="1"/>
  <c r="B2946" i="1"/>
  <c r="B292" i="1"/>
  <c r="B13102" i="1"/>
  <c r="B3530" i="1"/>
  <c r="B11928" i="1"/>
  <c r="B6604" i="1"/>
  <c r="B11341" i="1"/>
  <c r="B2072" i="1"/>
  <c r="B2863" i="1"/>
  <c r="B14232" i="1"/>
  <c r="B3039" i="1"/>
  <c r="B170" i="1"/>
  <c r="B9842" i="1"/>
  <c r="B10905" i="1"/>
  <c r="B3336" i="1"/>
  <c r="B13646" i="1"/>
  <c r="B5548" i="1"/>
  <c r="B6234" i="1"/>
  <c r="B1802" i="1"/>
  <c r="B13799" i="1"/>
  <c r="B8" i="1"/>
  <c r="B13026" i="1"/>
  <c r="B10502" i="1"/>
  <c r="B4094" i="1"/>
  <c r="B6959" i="1"/>
  <c r="B1862" i="1"/>
  <c r="B6087" i="1"/>
  <c r="B4773" i="1"/>
  <c r="B450" i="1"/>
  <c r="B3726" i="1"/>
  <c r="B8822" i="1"/>
  <c r="B6501" i="1"/>
  <c r="B2749" i="1"/>
  <c r="B1260" i="1"/>
  <c r="B587" i="1"/>
  <c r="B6089" i="1"/>
  <c r="B10712" i="1"/>
  <c r="B363" i="1"/>
  <c r="B4740" i="1"/>
  <c r="B10722" i="1"/>
  <c r="B3205" i="1"/>
  <c r="B4187" i="1"/>
  <c r="B13664" i="1"/>
  <c r="B4828" i="1"/>
  <c r="B2510" i="1"/>
  <c r="B7181" i="1"/>
  <c r="B8562" i="1"/>
  <c r="B4986" i="1"/>
  <c r="B10014" i="1"/>
  <c r="B4399" i="1"/>
  <c r="B12716" i="1"/>
  <c r="B8496" i="1"/>
  <c r="B4629" i="1"/>
  <c r="B4549" i="1"/>
  <c r="B9184" i="1"/>
  <c r="B11277" i="1"/>
  <c r="B5913" i="1"/>
  <c r="B11323" i="1"/>
  <c r="B3250" i="1"/>
  <c r="B14274" i="1"/>
  <c r="B3528" i="1"/>
  <c r="B10197" i="1"/>
  <c r="B10983" i="1"/>
  <c r="B10506" i="1"/>
  <c r="B6391" i="1"/>
  <c r="B689" i="1"/>
  <c r="B4975" i="1"/>
  <c r="B14888" i="1"/>
  <c r="B9374" i="1"/>
  <c r="B10065" i="1"/>
  <c r="B1993" i="1"/>
  <c r="B13952" i="1"/>
  <c r="B11166" i="1"/>
  <c r="B11290" i="1"/>
  <c r="B13678" i="1"/>
  <c r="B6674" i="1"/>
  <c r="B9406" i="1"/>
  <c r="B5076" i="1"/>
  <c r="B3798" i="1"/>
  <c r="B6621" i="1"/>
  <c r="B14001" i="1"/>
  <c r="B13689" i="1"/>
  <c r="B13783" i="1"/>
  <c r="B2742" i="1"/>
  <c r="B10404" i="1"/>
  <c r="B2816" i="1"/>
  <c r="B7491" i="1"/>
  <c r="B8066" i="1"/>
  <c r="B7336" i="1"/>
  <c r="B2872" i="1"/>
  <c r="B8219" i="1"/>
  <c r="B9246" i="1"/>
  <c r="B3023" i="1"/>
  <c r="B7993" i="1"/>
  <c r="B8998" i="1"/>
  <c r="B8372" i="1"/>
  <c r="B2460" i="1"/>
  <c r="B7449" i="1"/>
  <c r="B2992" i="1"/>
  <c r="B7710" i="1"/>
  <c r="B2955" i="1"/>
  <c r="B1522" i="1"/>
  <c r="B10529" i="1"/>
  <c r="B12061" i="1"/>
  <c r="B6265" i="1"/>
  <c r="B1477" i="1"/>
  <c r="B4622" i="1"/>
  <c r="B3405" i="1"/>
  <c r="B7460" i="1"/>
  <c r="B8867" i="1"/>
  <c r="B10180" i="1"/>
  <c r="B6968" i="1"/>
  <c r="B12239" i="1"/>
  <c r="B8580" i="1"/>
  <c r="B14321" i="1"/>
  <c r="B7561" i="1"/>
  <c r="B2130" i="1"/>
  <c r="B12012" i="1"/>
  <c r="B12135" i="1"/>
  <c r="B3187" i="1"/>
  <c r="B3459" i="1"/>
  <c r="B12319" i="1"/>
  <c r="B9088" i="1"/>
  <c r="B9739" i="1"/>
  <c r="B3664" i="1"/>
  <c r="B2596" i="1"/>
  <c r="B3088" i="1"/>
  <c r="B6903" i="1"/>
  <c r="B7834" i="1"/>
  <c r="B8939" i="1"/>
  <c r="B5123" i="1"/>
  <c r="B4121" i="1"/>
  <c r="B2113" i="1"/>
  <c r="B7390" i="1"/>
  <c r="B3051" i="1"/>
  <c r="B7952" i="1"/>
  <c r="B9259" i="1"/>
  <c r="B8441" i="1"/>
  <c r="B6655" i="1"/>
  <c r="B557" i="1"/>
  <c r="B14442" i="1"/>
  <c r="B13663" i="1"/>
  <c r="B14335" i="1"/>
  <c r="B7304" i="1"/>
  <c r="B2844" i="1"/>
  <c r="B7271" i="1"/>
  <c r="B2579" i="1"/>
  <c r="B2848" i="1"/>
  <c r="B12326" i="1"/>
  <c r="B8963" i="1"/>
  <c r="B8108" i="1"/>
  <c r="B6569" i="1"/>
  <c r="B9123" i="1"/>
  <c r="B7232" i="1"/>
  <c r="B7592" i="1"/>
  <c r="B5328" i="1"/>
  <c r="B2639" i="1"/>
  <c r="B7374" i="1"/>
  <c r="B7311" i="1"/>
  <c r="B9396" i="1"/>
  <c r="B2123" i="1"/>
  <c r="B3471" i="1"/>
  <c r="B10139" i="1"/>
  <c r="B3592" i="1"/>
  <c r="B14205" i="1"/>
  <c r="B12983" i="1"/>
  <c r="B4643" i="1"/>
  <c r="B3424" i="1"/>
  <c r="B3450" i="1"/>
  <c r="B3630" i="1"/>
  <c r="B4858" i="1"/>
  <c r="B4512" i="1"/>
  <c r="B11935" i="1"/>
  <c r="B6516" i="1"/>
  <c r="B3590" i="1"/>
  <c r="B1280" i="1"/>
  <c r="B4606" i="1"/>
  <c r="B6996" i="1"/>
  <c r="B8433" i="1"/>
  <c r="B3846" i="1"/>
  <c r="B3122" i="1"/>
  <c r="B3779" i="1"/>
  <c r="B3945" i="1"/>
  <c r="B5107" i="1"/>
  <c r="B9431" i="1"/>
  <c r="B9392" i="1"/>
  <c r="B3615" i="1"/>
  <c r="B6883" i="1"/>
  <c r="B6019" i="1"/>
  <c r="B7865" i="1"/>
  <c r="B9367" i="1"/>
  <c r="B9232" i="1"/>
  <c r="B9907" i="1"/>
  <c r="B5144" i="1"/>
  <c r="B1583" i="1"/>
  <c r="B7843" i="1"/>
  <c r="B7708" i="1"/>
  <c r="B51" i="1"/>
  <c r="B12073" i="1"/>
  <c r="B11949" i="1"/>
  <c r="B14435" i="1"/>
  <c r="B2689" i="1"/>
  <c r="B4394" i="1"/>
  <c r="B4813" i="1"/>
  <c r="B10096" i="1"/>
  <c r="B8302" i="1"/>
  <c r="B8532" i="1"/>
  <c r="B8290" i="1"/>
  <c r="B5093" i="1"/>
  <c r="B6138" i="1"/>
  <c r="B8897" i="1"/>
  <c r="B9799" i="1"/>
  <c r="B8624" i="1"/>
  <c r="B6519" i="1"/>
  <c r="B8537" i="1"/>
  <c r="B14022" i="1"/>
  <c r="B8475" i="1"/>
  <c r="B1221" i="1"/>
  <c r="B737" i="1"/>
  <c r="B2977" i="1"/>
  <c r="B7622" i="1"/>
  <c r="B14317" i="1"/>
  <c r="B8550" i="1"/>
  <c r="B1854" i="1"/>
  <c r="B2243" i="1"/>
  <c r="B8406" i="1"/>
  <c r="B3718" i="1"/>
  <c r="B3604" i="1"/>
  <c r="B9690" i="1"/>
  <c r="B9420" i="1"/>
  <c r="B8751" i="1"/>
  <c r="B8481" i="1"/>
  <c r="B6553" i="1"/>
  <c r="B1379" i="1"/>
  <c r="B2597" i="1"/>
  <c r="B2999" i="1"/>
  <c r="B13734" i="1"/>
  <c r="B14368" i="1"/>
  <c r="B8046" i="1"/>
  <c r="B9743" i="1"/>
  <c r="B8462" i="1"/>
  <c r="B14452" i="1"/>
  <c r="B12253" i="1"/>
  <c r="B14401" i="1"/>
  <c r="B1402" i="1"/>
  <c r="B12139" i="1"/>
  <c r="B2940" i="1"/>
  <c r="B11957" i="1"/>
  <c r="B14269" i="1"/>
  <c r="B2074" i="1"/>
  <c r="B3795" i="1"/>
  <c r="B9236" i="1"/>
  <c r="B10175" i="1"/>
  <c r="B8974" i="1"/>
  <c r="B3217" i="1"/>
  <c r="B9051" i="1"/>
  <c r="B2897" i="1"/>
  <c r="B10259" i="1"/>
  <c r="B6478" i="1"/>
  <c r="B735" i="1"/>
  <c r="B12271" i="1"/>
  <c r="B1367" i="1"/>
  <c r="B12099" i="1"/>
  <c r="B3208" i="1"/>
  <c r="B6496" i="1"/>
  <c r="B3295" i="1"/>
  <c r="B13593" i="1"/>
  <c r="B8449" i="1"/>
  <c r="B8179" i="1"/>
  <c r="B6558" i="1"/>
  <c r="B7503" i="1"/>
  <c r="B2894" i="1"/>
  <c r="B9186" i="1"/>
  <c r="B14388" i="1"/>
  <c r="B4065" i="1"/>
  <c r="B3006" i="1"/>
  <c r="B10776" i="1"/>
  <c r="B2833" i="1"/>
  <c r="B8699" i="1"/>
  <c r="B3053" i="1"/>
  <c r="B7498" i="1"/>
  <c r="B2910" i="1"/>
  <c r="B8498" i="1"/>
  <c r="B4557" i="1"/>
  <c r="B3575" i="1"/>
  <c r="B8767" i="1"/>
  <c r="B1805" i="1"/>
  <c r="B9655" i="1"/>
  <c r="B10151" i="1"/>
  <c r="B15071" i="1"/>
  <c r="B4325" i="1"/>
  <c r="B8937" i="1"/>
  <c r="B8957" i="1"/>
  <c r="B2174" i="1"/>
  <c r="B2557" i="1"/>
  <c r="B9226" i="1"/>
  <c r="B2965" i="1"/>
  <c r="B1440" i="1"/>
  <c r="B8982" i="1"/>
  <c r="B4823" i="1"/>
  <c r="B9086" i="1"/>
  <c r="B8282" i="1"/>
  <c r="B5754" i="1"/>
  <c r="B2080" i="1"/>
  <c r="B7029" i="1"/>
  <c r="B8763" i="1"/>
  <c r="B9749" i="1"/>
  <c r="B5366" i="1"/>
  <c r="B9901" i="1"/>
  <c r="B939" i="1"/>
  <c r="B6672" i="1"/>
  <c r="B7589" i="1"/>
  <c r="B2915" i="1"/>
  <c r="B495" i="1"/>
  <c r="B40" i="1"/>
  <c r="B8629" i="1"/>
  <c r="B8397" i="1"/>
  <c r="B7915" i="1"/>
  <c r="B8614" i="1"/>
  <c r="B7415" i="1"/>
  <c r="B5373" i="1"/>
  <c r="B9903" i="1"/>
  <c r="B5146" i="1"/>
  <c r="B2476" i="1"/>
  <c r="B4833" i="1"/>
  <c r="B9385" i="1"/>
  <c r="B8177" i="1"/>
  <c r="B10100" i="1"/>
  <c r="B2840" i="1"/>
  <c r="B2615" i="1"/>
  <c r="B6906" i="1"/>
  <c r="B8960" i="1"/>
  <c r="B3097" i="1"/>
  <c r="B8613" i="1"/>
  <c r="B7027" i="1"/>
  <c r="B2668" i="1"/>
  <c r="B6030" i="1"/>
  <c r="B10088" i="1"/>
  <c r="B7339" i="1"/>
  <c r="B2795" i="1"/>
  <c r="B8582" i="1"/>
  <c r="B7533" i="1"/>
  <c r="B1582" i="1"/>
  <c r="B8019" i="1"/>
  <c r="B2741" i="1"/>
  <c r="B15013" i="1"/>
  <c r="B551" i="1"/>
  <c r="B7705" i="1"/>
  <c r="B12441" i="1"/>
  <c r="B11103" i="1"/>
  <c r="B2524" i="1"/>
  <c r="B2431" i="1"/>
  <c r="B7763" i="1"/>
  <c r="B9657" i="1"/>
  <c r="B2758" i="1"/>
  <c r="B15085" i="1"/>
  <c r="B8361" i="1"/>
  <c r="B8393" i="1"/>
  <c r="B1923" i="1"/>
  <c r="B4128" i="1"/>
  <c r="B14438" i="1"/>
  <c r="B8992" i="1"/>
  <c r="B10068" i="1"/>
  <c r="B5099" i="1"/>
  <c r="B5118" i="1"/>
  <c r="B609" i="1"/>
  <c r="B8513" i="1"/>
  <c r="B7689" i="1"/>
  <c r="B415" i="1"/>
  <c r="B4357" i="1"/>
  <c r="B8049" i="1"/>
  <c r="B5139" i="1"/>
  <c r="B14034" i="1"/>
  <c r="B7942" i="1"/>
  <c r="B9741" i="1"/>
  <c r="B2483" i="1"/>
  <c r="B1430" i="1"/>
  <c r="B2991" i="1"/>
  <c r="B13543" i="1"/>
  <c r="B3194" i="1"/>
  <c r="B14882" i="1"/>
  <c r="B7394" i="1"/>
  <c r="B4573" i="1"/>
  <c r="B8866" i="1"/>
  <c r="B1363" i="1"/>
  <c r="B4155" i="1"/>
  <c r="B1892" i="1"/>
  <c r="B4559" i="1"/>
  <c r="B8698" i="1"/>
  <c r="B8428" i="1"/>
  <c r="B2421" i="1"/>
  <c r="B13609" i="1"/>
  <c r="B1534" i="1"/>
  <c r="B9079" i="1"/>
  <c r="B7700" i="1"/>
  <c r="B5045" i="1"/>
  <c r="B13872" i="1"/>
  <c r="B14107" i="1"/>
  <c r="B11963" i="1"/>
  <c r="B3278" i="1"/>
  <c r="B5618" i="1"/>
  <c r="B7320" i="1"/>
  <c r="B9689" i="1"/>
  <c r="B9426" i="1"/>
  <c r="B14382" i="1"/>
  <c r="B1375" i="1"/>
  <c r="B3233" i="1"/>
  <c r="B3515" i="1"/>
  <c r="B8156" i="1"/>
  <c r="B12280" i="1"/>
  <c r="B13622" i="1"/>
  <c r="B8024" i="1"/>
  <c r="B12996" i="1"/>
  <c r="B7043" i="1"/>
  <c r="B1635" i="1"/>
  <c r="B1419" i="1"/>
  <c r="B10092" i="1"/>
  <c r="B14404" i="1"/>
  <c r="B12381" i="1"/>
  <c r="B7174" i="1"/>
  <c r="B9154" i="1"/>
  <c r="B9281" i="1"/>
  <c r="B9474" i="1"/>
  <c r="B5136" i="1"/>
  <c r="B9519" i="1"/>
  <c r="B4779" i="1"/>
  <c r="B13588" i="1"/>
  <c r="B13928" i="1"/>
  <c r="B12725" i="1"/>
  <c r="B2724" i="1"/>
  <c r="B11563" i="1"/>
  <c r="B5967" i="1"/>
  <c r="B7211" i="1"/>
  <c r="B1184" i="1"/>
  <c r="B9197" i="1"/>
  <c r="B3055" i="1"/>
  <c r="B14347" i="1"/>
  <c r="B10090" i="1"/>
  <c r="B15115" i="1"/>
  <c r="B14346" i="1"/>
  <c r="B6375" i="1"/>
  <c r="B4545" i="1"/>
  <c r="B6434" i="1"/>
  <c r="B3637" i="1"/>
  <c r="B356" i="1"/>
  <c r="B13939" i="1"/>
  <c r="B9963" i="1"/>
  <c r="B3196" i="1"/>
  <c r="B14836" i="1"/>
  <c r="B11531" i="1"/>
  <c r="B8281" i="1"/>
  <c r="B6746" i="1"/>
  <c r="B8070" i="1"/>
  <c r="B6123" i="1"/>
  <c r="B9494" i="1"/>
  <c r="B3232" i="1"/>
  <c r="B5983" i="1"/>
  <c r="B8952" i="1"/>
  <c r="B9933" i="1"/>
  <c r="B2106" i="1"/>
  <c r="B4488" i="1"/>
  <c r="B6384" i="1"/>
  <c r="B10150" i="1"/>
  <c r="B3350" i="1"/>
  <c r="B4169" i="1"/>
  <c r="B7699" i="1"/>
  <c r="B4459" i="1"/>
  <c r="B3109" i="1"/>
  <c r="B2665" i="1"/>
  <c r="B2861" i="1"/>
  <c r="B3076" i="1"/>
  <c r="B9312" i="1"/>
  <c r="B8413" i="1"/>
  <c r="B3659" i="1"/>
  <c r="B3139" i="1"/>
  <c r="B4568" i="1"/>
  <c r="B8377" i="1"/>
  <c r="B712" i="1"/>
  <c r="B9334" i="1"/>
  <c r="B12557" i="1"/>
  <c r="B10267" i="1"/>
  <c r="B7349" i="1"/>
  <c r="B7376" i="1"/>
  <c r="B2735" i="1"/>
  <c r="B8365" i="1"/>
  <c r="B3234" i="1"/>
  <c r="B3835" i="1"/>
  <c r="B7671" i="1"/>
  <c r="B2568" i="1"/>
  <c r="B7514" i="1"/>
  <c r="B3002" i="1"/>
  <c r="B9640" i="1"/>
  <c r="B7912" i="1"/>
  <c r="B7629" i="1"/>
  <c r="B8353" i="1"/>
  <c r="B4217" i="1"/>
  <c r="B8122" i="1"/>
  <c r="B2288" i="1"/>
  <c r="B8784" i="1"/>
  <c r="B5236" i="1"/>
  <c r="B8615" i="1"/>
  <c r="B7711" i="1"/>
  <c r="B8357" i="1"/>
  <c r="B7544" i="1"/>
  <c r="B7157" i="1"/>
  <c r="B5152" i="1"/>
  <c r="B8258" i="1"/>
  <c r="B10020" i="1"/>
  <c r="B9121" i="1"/>
  <c r="B5558" i="1"/>
  <c r="B9712" i="1"/>
  <c r="B8483" i="1"/>
  <c r="B7041" i="1"/>
  <c r="B384" i="1"/>
  <c r="B515" i="1"/>
  <c r="B7028" i="1"/>
  <c r="B1634" i="1"/>
  <c r="B602" i="1"/>
  <c r="B14114" i="1"/>
  <c r="B12276" i="1"/>
  <c r="B14098" i="1"/>
  <c r="B3115" i="1"/>
  <c r="B13782" i="1"/>
  <c r="B10849" i="1"/>
  <c r="B2987" i="1"/>
  <c r="B3060" i="1"/>
  <c r="B7770" i="1"/>
  <c r="B14913" i="1"/>
  <c r="B5319" i="1"/>
  <c r="B8676" i="1"/>
  <c r="B8720" i="1"/>
  <c r="B9509" i="1"/>
  <c r="B9417" i="1"/>
  <c r="B6907" i="1"/>
  <c r="B6785" i="1"/>
  <c r="B2617" i="1"/>
  <c r="B3045" i="1"/>
  <c r="B6243" i="1"/>
  <c r="B3098" i="1"/>
  <c r="B14709" i="1"/>
  <c r="B15139" i="1"/>
  <c r="B9818" i="1"/>
  <c r="B8100" i="1"/>
  <c r="B730" i="1"/>
  <c r="B9675" i="1"/>
  <c r="B8222" i="1"/>
  <c r="B2778" i="1"/>
  <c r="B10767" i="1"/>
  <c r="B7061" i="1"/>
  <c r="B9542" i="1"/>
  <c r="B4954" i="1"/>
  <c r="B5203" i="1"/>
  <c r="B8082" i="1"/>
  <c r="B4872" i="1"/>
  <c r="B7673" i="1"/>
  <c r="B9115" i="1"/>
  <c r="B9005" i="1"/>
  <c r="B6765" i="1"/>
  <c r="B1506" i="1"/>
  <c r="B559" i="1"/>
  <c r="B6866" i="1"/>
  <c r="B9695" i="1"/>
  <c r="B4443" i="1"/>
  <c r="B1407" i="1"/>
  <c r="B9605" i="1"/>
  <c r="B10996" i="1"/>
  <c r="B8956" i="1"/>
  <c r="B7568" i="1"/>
  <c r="B9319" i="1"/>
  <c r="B9921" i="1"/>
  <c r="B7195" i="1"/>
  <c r="B6949" i="1"/>
  <c r="B8820" i="1"/>
  <c r="B2928" i="1"/>
  <c r="B13820" i="1"/>
  <c r="B2572" i="1"/>
  <c r="B8102" i="1"/>
  <c r="B12014" i="1"/>
  <c r="B10183" i="1"/>
  <c r="B14238" i="1"/>
  <c r="B4723" i="1"/>
  <c r="B318" i="1"/>
  <c r="B11264" i="1"/>
  <c r="B636" i="1"/>
  <c r="B2118" i="1"/>
  <c r="B13273" i="1"/>
  <c r="B3033" i="1"/>
  <c r="B2728" i="1"/>
  <c r="B14077" i="1"/>
  <c r="B634" i="1"/>
  <c r="B11933" i="1"/>
  <c r="B6023" i="1"/>
  <c r="B6006" i="1"/>
  <c r="B5129" i="1"/>
  <c r="B2812" i="1"/>
  <c r="B2469" i="1"/>
  <c r="B375" i="1"/>
  <c r="B2447" i="1"/>
  <c r="B8309" i="1"/>
  <c r="B1794" i="1"/>
  <c r="B5905" i="1"/>
  <c r="B2039" i="1"/>
  <c r="B3095" i="1"/>
  <c r="B14145" i="1"/>
  <c r="B2649" i="1"/>
  <c r="B14102" i="1"/>
  <c r="B13182" i="1"/>
  <c r="B15072" i="1"/>
  <c r="B6041" i="1"/>
  <c r="B2509" i="1"/>
  <c r="B10682" i="1"/>
  <c r="B509" i="1"/>
  <c r="B8577" i="1"/>
  <c r="B13420" i="1"/>
  <c r="B2938" i="1"/>
  <c r="B604" i="1"/>
  <c r="B323" i="1"/>
  <c r="B1598" i="1"/>
  <c r="B2675" i="1"/>
  <c r="B6755" i="1"/>
  <c r="B10782" i="1"/>
  <c r="B14324" i="1"/>
  <c r="B2462" i="1"/>
  <c r="B4659" i="1"/>
  <c r="B2969" i="1"/>
  <c r="B9292" i="1"/>
  <c r="B14769" i="1"/>
  <c r="B14048" i="1"/>
  <c r="B12215" i="1"/>
  <c r="B1803" i="1"/>
  <c r="B13901" i="1"/>
  <c r="B361" i="1"/>
  <c r="B577" i="1"/>
  <c r="B529" i="1"/>
  <c r="B2976" i="1"/>
  <c r="B2297" i="1"/>
  <c r="B1454" i="1"/>
  <c r="B1859" i="1"/>
  <c r="B6535" i="1"/>
  <c r="B10185" i="1"/>
  <c r="B2679" i="1"/>
  <c r="B1601" i="1"/>
  <c r="B9757" i="1"/>
  <c r="B14141" i="1"/>
  <c r="B7668" i="1"/>
  <c r="B4323" i="1"/>
  <c r="B380" i="1"/>
  <c r="B4335" i="1"/>
  <c r="B540" i="1"/>
  <c r="B11699" i="1"/>
  <c r="B14245" i="1"/>
  <c r="B4969" i="1"/>
  <c r="B11929" i="1"/>
  <c r="B12808" i="1"/>
  <c r="B14731" i="1"/>
  <c r="B6973" i="1"/>
  <c r="B8905" i="1"/>
  <c r="B6208" i="1"/>
  <c r="B8079" i="1"/>
  <c r="B7068" i="1"/>
  <c r="B7114" i="1"/>
  <c r="B6219" i="1"/>
  <c r="B14811" i="1"/>
  <c r="B3605" i="1"/>
  <c r="B8003" i="1"/>
  <c r="B6134" i="1"/>
  <c r="B7698" i="1"/>
  <c r="B5469" i="1"/>
  <c r="B15123" i="1"/>
  <c r="B7022" i="1"/>
  <c r="B8603" i="1"/>
  <c r="B2882" i="1"/>
  <c r="B8980" i="1"/>
  <c r="B8544" i="1"/>
  <c r="B8343" i="1"/>
  <c r="B7146" i="1"/>
  <c r="B14157" i="1"/>
  <c r="B12417" i="1"/>
  <c r="B4923" i="1"/>
  <c r="B2662" i="1"/>
  <c r="B12396" i="1"/>
  <c r="B14778" i="1"/>
  <c r="B8563" i="1"/>
  <c r="B7982" i="1"/>
  <c r="B9095" i="1"/>
  <c r="B3255" i="1"/>
  <c r="B6960" i="1"/>
  <c r="B3079" i="1"/>
  <c r="B15061" i="1"/>
  <c r="B8182" i="1"/>
  <c r="B9775" i="1"/>
  <c r="B9238" i="1"/>
  <c r="B1026" i="1"/>
  <c r="B1646" i="1"/>
  <c r="B8886" i="1"/>
  <c r="B5939" i="1"/>
  <c r="B4841" i="1"/>
  <c r="B9421" i="1"/>
  <c r="B3652" i="1"/>
  <c r="B2908" i="1"/>
  <c r="B2610" i="1"/>
  <c r="B9703" i="1"/>
  <c r="B3247" i="1"/>
  <c r="B2990" i="1"/>
  <c r="B9008" i="1"/>
  <c r="B2781" i="1"/>
  <c r="B347" i="1"/>
  <c r="B8584" i="1"/>
  <c r="B6095" i="1"/>
  <c r="B7679" i="1"/>
  <c r="B7579" i="1"/>
  <c r="B9158" i="1"/>
  <c r="B4517" i="1"/>
  <c r="B9130" i="1"/>
  <c r="B4556" i="1"/>
  <c r="B3661" i="1"/>
  <c r="B1153" i="1"/>
  <c r="B3725" i="1"/>
  <c r="B11037" i="1"/>
  <c r="B2129" i="1"/>
  <c r="B13711" i="1"/>
  <c r="B8373" i="1"/>
  <c r="B6514" i="1"/>
  <c r="B8959" i="1"/>
  <c r="B4225" i="1"/>
  <c r="B1559" i="1"/>
  <c r="B8895" i="1"/>
  <c r="B13600" i="1"/>
  <c r="B3724" i="1"/>
  <c r="B3752" i="1"/>
  <c r="B3924" i="1"/>
  <c r="B7277" i="1"/>
  <c r="B6707" i="1"/>
  <c r="B4864" i="1"/>
  <c r="B3542" i="1"/>
  <c r="B2471" i="1"/>
  <c r="B368" i="1"/>
  <c r="B2922" i="1"/>
  <c r="B6985" i="1"/>
  <c r="B6819" i="1"/>
  <c r="B8200" i="1"/>
  <c r="B2867" i="1"/>
  <c r="B510" i="1"/>
  <c r="B8717" i="1"/>
  <c r="B2707" i="1"/>
  <c r="B332" i="1"/>
  <c r="B14018" i="1"/>
  <c r="B13819" i="1"/>
  <c r="B8311" i="1"/>
  <c r="B14071" i="1"/>
  <c r="B4570" i="1"/>
  <c r="B5866" i="1"/>
  <c r="B385" i="1"/>
  <c r="B4793" i="1"/>
  <c r="B9152" i="1"/>
  <c r="B7056" i="1"/>
  <c r="B3013" i="1"/>
  <c r="B9401" i="1"/>
  <c r="B8432" i="1"/>
  <c r="B2571" i="1"/>
  <c r="B13765" i="1"/>
  <c r="B1741" i="1"/>
  <c r="B358" i="1"/>
  <c r="B7048" i="1"/>
  <c r="B12857" i="1"/>
  <c r="B7740" i="1"/>
  <c r="B2853" i="1"/>
  <c r="B14953" i="1"/>
  <c r="B9825" i="1"/>
  <c r="B10277" i="1"/>
  <c r="B14937" i="1"/>
  <c r="B8730" i="1"/>
  <c r="B6405" i="1"/>
  <c r="B9075" i="1"/>
  <c r="B11480" i="1"/>
  <c r="B5105" i="1"/>
  <c r="B6459" i="1"/>
  <c r="B9007" i="1"/>
  <c r="B6583" i="1"/>
  <c r="B3121" i="1"/>
  <c r="B12176" i="1"/>
  <c r="B8469" i="1"/>
  <c r="B10044" i="1"/>
  <c r="B14750" i="1"/>
  <c r="B9097" i="1"/>
  <c r="B11039" i="1"/>
  <c r="B12198" i="1"/>
  <c r="B12786" i="1"/>
  <c r="B8225" i="1"/>
  <c r="B7289" i="1"/>
  <c r="B14150" i="1"/>
  <c r="B8351" i="1"/>
  <c r="B7322" i="1"/>
  <c r="B7839" i="1"/>
  <c r="B1924" i="1"/>
  <c r="B2116" i="1"/>
  <c r="B6488" i="1"/>
  <c r="B5775" i="1"/>
  <c r="B10137" i="1"/>
  <c r="B5453" i="1"/>
  <c r="B1724" i="1"/>
  <c r="B10994" i="1"/>
  <c r="B5260" i="1"/>
  <c r="B3260" i="1"/>
  <c r="B1467" i="1"/>
  <c r="B6473" i="1"/>
  <c r="B8950" i="1"/>
  <c r="B9110" i="1"/>
  <c r="B6546" i="1"/>
  <c r="B5234" i="1"/>
  <c r="B9085" i="1"/>
  <c r="B9280" i="1"/>
  <c r="B7540" i="1"/>
  <c r="B1828" i="1"/>
  <c r="B7240" i="1"/>
  <c r="B5154" i="1"/>
  <c r="B446" i="1"/>
  <c r="B12406" i="1"/>
  <c r="B5068" i="1"/>
  <c r="B10051" i="1"/>
  <c r="B13602" i="1"/>
  <c r="B7805" i="1"/>
  <c r="B1457" i="1"/>
  <c r="B74" i="1"/>
  <c r="B14337" i="1"/>
  <c r="B8941" i="1"/>
  <c r="B11029" i="1"/>
  <c r="B14475" i="1"/>
  <c r="B10005" i="1"/>
  <c r="B9837" i="1"/>
  <c r="B959" i="1"/>
  <c r="B3031" i="1"/>
  <c r="B8636" i="1"/>
  <c r="B548" i="1"/>
  <c r="B9166" i="1"/>
  <c r="B2050" i="1"/>
  <c r="B11034" i="1"/>
  <c r="B2338" i="1"/>
  <c r="B9989" i="1"/>
  <c r="B307" i="1"/>
  <c r="B10805" i="1"/>
  <c r="B13035" i="1"/>
  <c r="B2893" i="1"/>
  <c r="B2740" i="1"/>
  <c r="B10178" i="1"/>
  <c r="B3131" i="1"/>
  <c r="B2774" i="1"/>
  <c r="B3739" i="1"/>
  <c r="B7206" i="1"/>
  <c r="B5904" i="1"/>
  <c r="B13980" i="1"/>
  <c r="B8772" i="1"/>
  <c r="B3565" i="1"/>
  <c r="B458" i="1"/>
  <c r="B13041" i="1"/>
  <c r="B4500" i="1"/>
  <c r="B7769" i="1"/>
  <c r="B9954" i="1"/>
  <c r="B9776" i="1"/>
  <c r="B9096" i="1"/>
  <c r="B6254" i="1"/>
  <c r="B6689" i="1"/>
  <c r="B7716" i="1"/>
  <c r="B7010" i="1"/>
  <c r="B12626" i="1"/>
  <c r="B2554" i="1"/>
  <c r="B8547" i="1"/>
  <c r="B9129" i="1"/>
  <c r="B2619" i="1"/>
  <c r="B7214" i="1"/>
  <c r="B7565" i="1"/>
  <c r="B8473" i="1"/>
  <c r="B9375" i="1"/>
  <c r="B13592" i="1"/>
  <c r="B11337" i="1"/>
  <c r="B7338" i="1"/>
  <c r="B13074" i="1"/>
  <c r="B12127" i="1"/>
  <c r="B11687" i="1"/>
  <c r="B14118" i="1"/>
  <c r="B12011" i="1"/>
  <c r="B10062" i="1"/>
  <c r="B9258" i="1"/>
  <c r="B9036" i="1"/>
  <c r="B7928" i="1"/>
  <c r="B9880" i="1"/>
  <c r="B8662" i="1"/>
  <c r="B10124" i="1"/>
  <c r="B1382" i="1"/>
  <c r="B12035" i="1"/>
  <c r="B5721" i="1"/>
  <c r="B11351" i="1"/>
  <c r="B14282" i="1"/>
  <c r="B8903" i="1"/>
  <c r="B3302" i="1"/>
  <c r="B3040" i="1"/>
  <c r="B10954" i="1"/>
  <c r="B9028" i="1"/>
  <c r="B14120" i="1"/>
  <c r="B11984" i="1"/>
  <c r="B13910" i="1"/>
  <c r="B9100" i="1"/>
  <c r="B6957" i="1"/>
  <c r="B3197" i="1"/>
  <c r="B7325" i="1"/>
  <c r="B13729" i="1"/>
  <c r="B3183" i="1"/>
  <c r="B633" i="1"/>
  <c r="B3290" i="1"/>
  <c r="B3285" i="1"/>
  <c r="B15158" i="1"/>
  <c r="B12388" i="1"/>
  <c r="B11335" i="1"/>
  <c r="B3239" i="1"/>
  <c r="B8369" i="1"/>
  <c r="B13881" i="1"/>
  <c r="B10925" i="1"/>
  <c r="B14256" i="1"/>
  <c r="B918" i="1"/>
  <c r="B1450" i="1"/>
  <c r="B14403" i="1"/>
  <c r="B8458" i="1"/>
  <c r="B12195" i="1"/>
  <c r="B1075" i="1"/>
  <c r="B6951" i="1"/>
  <c r="B6809" i="1"/>
  <c r="B9084" i="1"/>
  <c r="B11343" i="1"/>
  <c r="B9448" i="1"/>
  <c r="B13771" i="1"/>
  <c r="B8149" i="1"/>
  <c r="B8364" i="1"/>
  <c r="B9928" i="1"/>
  <c r="B2097" i="1"/>
  <c r="B14041" i="1"/>
  <c r="B8715" i="1"/>
  <c r="B1362" i="1"/>
  <c r="B1423" i="1"/>
  <c r="B2446" i="1"/>
  <c r="B12164" i="1"/>
  <c r="B14281" i="1"/>
  <c r="B7919" i="1"/>
  <c r="B316" i="1"/>
  <c r="B1607" i="1"/>
  <c r="B11125" i="1"/>
  <c r="B7955" i="1"/>
  <c r="B6700" i="1"/>
  <c r="B14166" i="1"/>
  <c r="B3763" i="1"/>
  <c r="B3769" i="1"/>
  <c r="B3073" i="1"/>
  <c r="B3159" i="1"/>
  <c r="B15062" i="1"/>
  <c r="B4958" i="1"/>
  <c r="B7889" i="1"/>
  <c r="B7983" i="1"/>
  <c r="B7590" i="1"/>
  <c r="B10" i="1"/>
  <c r="B12134" i="1"/>
  <c r="B13042" i="1"/>
  <c r="B2885" i="1"/>
  <c r="B8806" i="1"/>
  <c r="B14095" i="1"/>
  <c r="B2881" i="1"/>
  <c r="B9990" i="1"/>
  <c r="B2985" i="1"/>
  <c r="B7375" i="1"/>
  <c r="B7332" i="1"/>
  <c r="B10061" i="1"/>
  <c r="B3580" i="1"/>
  <c r="B9629" i="1"/>
  <c r="B8765" i="1"/>
  <c r="B11489" i="1"/>
  <c r="B9688" i="1"/>
  <c r="B7299" i="1"/>
  <c r="B7167" i="1"/>
  <c r="B9298" i="1"/>
  <c r="B4750" i="1"/>
  <c r="B6130" i="1"/>
  <c r="B7853" i="1"/>
  <c r="B7476" i="1"/>
  <c r="B10053" i="1"/>
  <c r="B9822" i="1"/>
  <c r="B7594" i="1"/>
  <c r="B9740" i="1"/>
  <c r="B9305" i="1"/>
  <c r="B8683" i="1"/>
  <c r="B10023" i="1"/>
  <c r="B14304" i="1"/>
  <c r="B9137" i="1"/>
  <c r="B3470" i="1"/>
  <c r="B8648" i="1"/>
  <c r="B7090" i="1"/>
  <c r="B6177" i="1"/>
  <c r="B9708" i="1"/>
  <c r="B7549" i="1"/>
  <c r="B6124" i="1"/>
  <c r="B5032" i="1"/>
  <c r="B6868" i="1"/>
  <c r="B8969" i="1"/>
  <c r="B7783" i="1"/>
  <c r="B7577" i="1"/>
  <c r="B4158" i="1"/>
  <c r="B2196" i="1"/>
  <c r="B8978" i="1"/>
  <c r="B7808" i="1"/>
  <c r="B15153" i="1"/>
  <c r="B12048" i="1"/>
  <c r="B11223" i="1"/>
  <c r="B8080" i="1"/>
  <c r="B1678" i="1"/>
  <c r="B9735" i="1"/>
  <c r="B8293" i="1"/>
  <c r="B6737" i="1"/>
  <c r="B3032" i="1"/>
  <c r="B2236" i="1"/>
  <c r="B9981" i="1"/>
  <c r="B1421" i="1"/>
  <c r="B8892" i="1"/>
  <c r="B3029" i="1"/>
  <c r="B10854" i="1"/>
  <c r="B3028" i="1"/>
  <c r="B7798" i="1"/>
  <c r="B15084" i="1"/>
  <c r="B1463" i="1"/>
  <c r="B13626" i="1"/>
  <c r="B1953" i="1"/>
  <c r="B2587" i="1"/>
  <c r="B9944" i="1"/>
  <c r="B9911" i="1"/>
  <c r="B9544" i="1"/>
  <c r="B7426" i="1"/>
  <c r="B9427" i="1"/>
  <c r="B8754" i="1"/>
  <c r="B7177" i="1"/>
  <c r="B3519" i="1"/>
  <c r="B4277" i="1"/>
  <c r="B2790" i="1"/>
  <c r="B9961" i="1"/>
  <c r="B8578" i="1"/>
  <c r="B8017" i="1"/>
  <c r="B3332" i="1"/>
  <c r="B7950" i="1"/>
  <c r="B1840" i="1"/>
  <c r="B3087" i="1"/>
  <c r="B6106" i="1"/>
  <c r="B8508" i="1"/>
  <c r="B13481" i="1"/>
  <c r="B5827" i="1"/>
  <c r="B13427" i="1"/>
  <c r="B8554" i="1"/>
  <c r="B7613" i="1"/>
  <c r="B12112" i="1"/>
  <c r="B14129" i="1"/>
  <c r="B2078" i="1"/>
  <c r="B9151" i="1"/>
  <c r="B2488" i="1"/>
  <c r="B5145" i="1"/>
  <c r="B6078" i="1"/>
  <c r="B6131" i="1"/>
  <c r="B3245" i="1"/>
  <c r="B2925" i="1"/>
  <c r="B3694" i="1"/>
  <c r="B9302" i="1"/>
  <c r="B6564" i="1"/>
  <c r="B14299" i="1"/>
  <c r="B12120" i="1"/>
  <c r="B8762" i="1"/>
  <c r="B8970" i="1"/>
  <c r="B2271" i="1"/>
  <c r="B2729" i="1"/>
  <c r="B14518" i="1"/>
  <c r="B3101" i="1"/>
  <c r="B1793" i="1"/>
  <c r="B6530" i="1"/>
  <c r="B5854" i="1"/>
  <c r="B7212" i="1"/>
  <c r="B9884" i="1"/>
  <c r="B14481" i="1"/>
  <c r="B1359" i="1"/>
  <c r="B7431" i="1"/>
  <c r="B7371" i="1"/>
  <c r="B550" i="1"/>
  <c r="B12691" i="1"/>
  <c r="B10028" i="1"/>
  <c r="B9985" i="1"/>
  <c r="B11181" i="1"/>
  <c r="B3150" i="1"/>
  <c r="B8137" i="1"/>
  <c r="B13418" i="1"/>
  <c r="B6332" i="1"/>
  <c r="B2465" i="1"/>
  <c r="B8484" i="1"/>
  <c r="B10021" i="1"/>
  <c r="B3588" i="1"/>
  <c r="B3594" i="1"/>
  <c r="B3704" i="1"/>
  <c r="B12" i="1"/>
  <c r="B2942" i="1"/>
  <c r="B1737" i="1"/>
  <c r="B14946" i="1"/>
  <c r="B1711" i="1"/>
  <c r="B3567" i="1"/>
  <c r="B2818" i="1"/>
  <c r="B14258" i="1"/>
  <c r="B12103" i="1"/>
  <c r="B12015" i="1"/>
  <c r="B8901" i="1"/>
  <c r="B12056" i="1"/>
  <c r="B2558" i="1"/>
  <c r="B8461" i="1"/>
  <c r="B8146" i="1"/>
  <c r="B7624" i="1"/>
  <c r="B8189" i="1"/>
  <c r="B9359" i="1"/>
  <c r="B14206" i="1"/>
  <c r="B8474" i="1"/>
  <c r="B873" i="1"/>
  <c r="B3337" i="1"/>
  <c r="B7353" i="1"/>
  <c r="B4202" i="1"/>
  <c r="B4449" i="1"/>
  <c r="B5138" i="1"/>
  <c r="B736" i="1"/>
  <c r="B6969" i="1"/>
  <c r="B5968" i="1"/>
  <c r="B4638" i="1"/>
  <c r="B8247" i="1"/>
  <c r="B9826" i="1"/>
  <c r="B3094" i="1"/>
  <c r="B8686" i="1"/>
  <c r="B210" i="1"/>
  <c r="B3089" i="1"/>
  <c r="B13728" i="1"/>
  <c r="B14149" i="1"/>
  <c r="B12941" i="1"/>
  <c r="B463" i="1"/>
  <c r="B2451" i="1"/>
  <c r="B7984" i="1"/>
  <c r="B9828" i="1"/>
  <c r="B10207" i="1"/>
  <c r="B4875" i="1"/>
  <c r="B9870" i="1"/>
  <c r="B7571" i="1"/>
  <c r="B3500" i="1"/>
  <c r="B2084" i="1"/>
  <c r="B3702" i="1"/>
  <c r="B10054" i="1"/>
  <c r="B7005" i="1"/>
  <c r="B1389" i="1"/>
  <c r="B2811" i="1"/>
  <c r="B7759" i="1"/>
  <c r="B2562" i="1"/>
  <c r="B14255" i="1"/>
  <c r="B345" i="1"/>
  <c r="B9863" i="1"/>
  <c r="B2759" i="1"/>
  <c r="B3114" i="1"/>
  <c r="B8279" i="1"/>
  <c r="B2698" i="1"/>
  <c r="B13807" i="1"/>
  <c r="B11943" i="1"/>
  <c r="B8644" i="1"/>
  <c r="B2805" i="1"/>
  <c r="B530" i="1"/>
  <c r="B10783" i="1"/>
  <c r="B14476" i="1"/>
  <c r="B8090" i="1"/>
  <c r="B13303" i="1"/>
  <c r="B14182" i="1"/>
  <c r="B14446" i="1"/>
  <c r="B4955" i="1"/>
  <c r="B8055" i="1"/>
  <c r="B2737" i="1"/>
  <c r="B2980" i="1"/>
  <c r="B2566" i="1"/>
  <c r="B10104" i="1"/>
  <c r="B7780" i="1"/>
  <c r="B9955" i="1"/>
  <c r="B8898" i="1"/>
  <c r="B10194" i="1"/>
  <c r="B2791" i="1"/>
  <c r="B8165" i="1"/>
  <c r="B8438" i="1"/>
  <c r="B14997" i="1"/>
  <c r="B8069" i="1"/>
  <c r="B9784" i="1"/>
  <c r="B3047" i="1"/>
  <c r="B1764" i="1"/>
  <c r="B14116" i="1"/>
  <c r="B7601" i="1"/>
  <c r="B12183" i="1"/>
  <c r="B15006" i="1"/>
  <c r="B8025" i="1"/>
  <c r="B9654" i="1"/>
  <c r="B2926" i="1"/>
  <c r="B15056" i="1"/>
  <c r="B9815" i="1"/>
  <c r="B14960" i="1"/>
  <c r="B9361" i="1"/>
  <c r="B9889" i="1"/>
  <c r="B1396" i="1"/>
  <c r="B5171" i="1"/>
  <c r="B9792" i="1"/>
  <c r="B14507" i="1"/>
  <c r="B687" i="1"/>
  <c r="B12972" i="1"/>
  <c r="B7645" i="1"/>
  <c r="B8264" i="1"/>
  <c r="B14103" i="1"/>
  <c r="B1496" i="1"/>
  <c r="B4600" i="1"/>
  <c r="B1443" i="1"/>
  <c r="B6956" i="1"/>
  <c r="B9642" i="1"/>
  <c r="B4797" i="1"/>
  <c r="B7176" i="1"/>
  <c r="B2718" i="1"/>
  <c r="B827" i="1"/>
  <c r="B12320" i="1"/>
  <c r="B3689" i="1"/>
  <c r="B3711" i="1"/>
  <c r="B3310" i="1"/>
  <c r="B9354" i="1"/>
  <c r="B6070" i="1"/>
  <c r="B5526" i="1"/>
  <c r="B6499" i="1"/>
  <c r="B14971" i="1"/>
  <c r="B7713" i="1"/>
  <c r="B584" i="1"/>
  <c r="B4908" i="1"/>
  <c r="B7485" i="1"/>
  <c r="B2874" i="1"/>
  <c r="B4339" i="1"/>
  <c r="B14156" i="1"/>
  <c r="B14450" i="1"/>
  <c r="B14389" i="1"/>
  <c r="B14122" i="1"/>
  <c r="B15086" i="1"/>
  <c r="B388" i="1"/>
  <c r="B9020" i="1"/>
  <c r="B14431" i="1"/>
  <c r="B14881" i="1"/>
  <c r="B2103" i="1"/>
  <c r="B1546" i="1"/>
  <c r="B11258" i="1"/>
  <c r="B10009" i="1"/>
  <c r="B5080" i="1"/>
  <c r="B4660" i="1"/>
  <c r="B8807" i="1"/>
  <c r="B9201" i="1"/>
  <c r="B6460" i="1"/>
  <c r="B82" i="1"/>
  <c r="B13597" i="1"/>
  <c r="B12836" i="1"/>
  <c r="B8810" i="1"/>
  <c r="B6108" i="1"/>
  <c r="B6292" i="1"/>
  <c r="B4348" i="1"/>
  <c r="B10834" i="1"/>
  <c r="B70" i="1"/>
  <c r="B14338" i="1"/>
  <c r="B627" i="1"/>
  <c r="B13606" i="1"/>
  <c r="B322" i="1"/>
  <c r="B11027" i="1"/>
  <c r="B10177" i="1"/>
  <c r="B639" i="1"/>
  <c r="B1491" i="1"/>
  <c r="B3756" i="1"/>
  <c r="B9966" i="1"/>
  <c r="B2993" i="1"/>
  <c r="B5380" i="1"/>
  <c r="B2786" i="1"/>
  <c r="B680" i="1"/>
  <c r="B767" i="1"/>
  <c r="B7550" i="1"/>
  <c r="B9333" i="1"/>
  <c r="B2994" i="1"/>
  <c r="B2743" i="1"/>
  <c r="B7165" i="1"/>
  <c r="B10853" i="1"/>
  <c r="B6509" i="1"/>
  <c r="B11412" i="1"/>
  <c r="B33" i="1"/>
  <c r="B12316" i="1"/>
  <c r="B2767" i="1"/>
  <c r="B1415" i="1"/>
  <c r="B7330" i="1"/>
  <c r="B9644" i="1"/>
  <c r="B14113" i="1"/>
  <c r="B3276" i="1"/>
  <c r="B8590" i="1"/>
  <c r="B10110" i="1"/>
  <c r="B11357" i="1"/>
  <c r="B8967" i="1"/>
  <c r="B9249" i="1"/>
  <c r="B1887" i="1"/>
  <c r="B2651" i="1"/>
  <c r="B10977" i="1"/>
  <c r="B6849" i="1"/>
  <c r="B14153" i="1"/>
  <c r="B3201" i="1"/>
  <c r="B3679" i="1"/>
  <c r="B12154" i="1"/>
  <c r="B7949" i="1"/>
  <c r="B8240" i="1"/>
  <c r="B14208" i="1"/>
  <c r="B9346" i="1"/>
  <c r="B12955" i="1"/>
  <c r="B7477" i="1"/>
  <c r="B15095" i="1"/>
  <c r="B10040" i="1"/>
  <c r="B6206" i="1"/>
  <c r="B9679" i="1"/>
  <c r="B8352" i="1"/>
  <c r="B8501" i="1"/>
  <c r="B8794" i="1"/>
  <c r="B8058" i="1"/>
  <c r="B9631" i="1"/>
  <c r="B15124" i="1"/>
  <c r="B12262" i="1"/>
  <c r="B8556" i="1"/>
  <c r="B7525" i="1"/>
  <c r="B2141" i="1"/>
  <c r="B7482" i="1"/>
  <c r="B12259" i="1"/>
  <c r="B7093" i="1"/>
  <c r="B13930" i="1"/>
  <c r="B7880" i="1"/>
  <c r="B13706" i="1"/>
  <c r="B3104" i="1"/>
  <c r="B2932" i="1"/>
  <c r="B14027" i="1"/>
  <c r="B2888" i="1"/>
  <c r="B7941" i="1"/>
  <c r="B10896" i="1"/>
  <c r="B7388" i="1"/>
  <c r="B7894" i="1"/>
  <c r="B8976" i="1"/>
  <c r="B626" i="1"/>
  <c r="B7294" i="1"/>
  <c r="B3195" i="1"/>
  <c r="B624" i="1"/>
  <c r="B2614" i="1"/>
  <c r="B2467" i="1"/>
  <c r="B1384" i="1"/>
  <c r="B1898" i="1"/>
  <c r="B4373" i="1"/>
  <c r="B14057" i="1"/>
  <c r="B2842" i="1"/>
  <c r="B14810" i="1"/>
  <c r="B1481" i="1"/>
  <c r="B10210" i="1"/>
  <c r="B9445" i="1"/>
  <c r="B9435" i="1"/>
  <c r="B10163" i="1"/>
  <c r="B3066" i="1"/>
  <c r="B2838" i="1"/>
  <c r="B645" i="1"/>
  <c r="B2645" i="1"/>
  <c r="B8833" i="1"/>
  <c r="B12267" i="1"/>
  <c r="B6479" i="1"/>
  <c r="B3504" i="1"/>
  <c r="B2907" i="1"/>
  <c r="B1851" i="1"/>
  <c r="B474" i="1"/>
  <c r="B14242" i="1"/>
  <c r="B3743" i="1"/>
  <c r="B10964" i="1"/>
  <c r="B6927" i="1"/>
  <c r="B3191" i="1"/>
  <c r="B4269" i="1"/>
  <c r="B9373" i="1"/>
  <c r="B2058" i="1"/>
  <c r="B3124" i="1"/>
  <c r="B8083" i="1"/>
  <c r="B2877" i="1"/>
  <c r="B2487" i="1"/>
  <c r="B4798" i="1"/>
  <c r="B1973" i="1"/>
  <c r="B3551" i="1"/>
  <c r="B3617" i="1"/>
  <c r="B7108" i="1"/>
  <c r="B3657" i="1"/>
  <c r="B341" i="1"/>
  <c r="B7428" i="1"/>
  <c r="B11032" i="1"/>
  <c r="B8444" i="1"/>
  <c r="B9646" i="1"/>
  <c r="B9607" i="1"/>
  <c r="B8981" i="1"/>
  <c r="B7399" i="1"/>
  <c r="B1630" i="1"/>
  <c r="B13668" i="1"/>
  <c r="B2578" i="1"/>
  <c r="B2623" i="1"/>
  <c r="B10075" i="1"/>
  <c r="B15002" i="1"/>
  <c r="B2801" i="1"/>
  <c r="B11954" i="1"/>
  <c r="B533" i="1"/>
  <c r="B6791" i="1"/>
  <c r="B10213" i="1"/>
  <c r="B8124" i="1"/>
  <c r="B9782" i="1"/>
  <c r="B3084" i="1"/>
  <c r="B14906" i="1"/>
  <c r="B938" i="1"/>
  <c r="B9674" i="1"/>
  <c r="B4265" i="1"/>
  <c r="B9745" i="1"/>
  <c r="B2358" i="1"/>
  <c r="B4686" i="1"/>
  <c r="B1428" i="1"/>
  <c r="B1050" i="1"/>
  <c r="B6105" i="1"/>
  <c r="B8635" i="1"/>
  <c r="B10942" i="1"/>
  <c r="B5132" i="1"/>
  <c r="B12719" i="1"/>
  <c r="B9235" i="1"/>
  <c r="B165" i="1"/>
  <c r="B9502" i="1"/>
  <c r="B334" i="1"/>
  <c r="B2473" i="1"/>
  <c r="B7794" i="1"/>
  <c r="B560" i="1"/>
  <c r="B12107" i="1"/>
  <c r="B10195" i="1"/>
  <c r="B4637" i="1"/>
  <c r="B14463" i="1"/>
  <c r="B10273" i="1"/>
  <c r="B7960" i="1"/>
  <c r="B13869" i="1"/>
  <c r="B7661" i="1"/>
  <c r="B4574" i="1"/>
  <c r="B10067" i="1"/>
  <c r="B2681" i="1"/>
  <c r="B4489" i="1"/>
  <c r="B581" i="1"/>
  <c r="B4988" i="1"/>
  <c r="B4450" i="1"/>
  <c r="B502" i="1"/>
  <c r="B654" i="1"/>
  <c r="B693" i="1"/>
  <c r="B1627" i="1"/>
  <c r="B14283" i="1"/>
  <c r="B402" i="1"/>
  <c r="B1642" i="1"/>
  <c r="B13601" i="1"/>
  <c r="B630" i="1"/>
  <c r="B501" i="1"/>
  <c r="B14055" i="1"/>
  <c r="B359" i="1"/>
  <c r="B14915" i="1"/>
  <c r="B407" i="1"/>
  <c r="B404" i="1"/>
  <c r="B466" i="1"/>
  <c r="B67" i="1"/>
  <c r="B11427" i="1"/>
  <c r="B3015" i="1"/>
  <c r="B504" i="1"/>
  <c r="B10033" i="1"/>
  <c r="B9339" i="1"/>
  <c r="B6955" i="1"/>
  <c r="B6953" i="1"/>
  <c r="B3456" i="1"/>
  <c r="B6173" i="1"/>
  <c r="B6288" i="1"/>
  <c r="B8534" i="1"/>
  <c r="B783" i="1"/>
  <c r="B6036" i="1"/>
  <c r="B11022" i="1"/>
  <c r="B8320" i="1"/>
  <c r="B14164" i="1"/>
  <c r="B11158" i="1"/>
  <c r="B6889" i="1"/>
  <c r="B5867" i="1"/>
  <c r="B427" i="1"/>
  <c r="B555" i="1"/>
  <c r="B1345" i="1"/>
  <c r="B7077" i="1"/>
  <c r="B592" i="1"/>
  <c r="B567" i="1"/>
  <c r="B10524" i="1"/>
  <c r="B469" i="1"/>
  <c r="B1405" i="1"/>
  <c r="B1095" i="1"/>
  <c r="B582" i="1"/>
  <c r="B8885" i="1"/>
  <c r="B14708" i="1"/>
  <c r="B10153" i="1"/>
  <c r="B539" i="1"/>
  <c r="B13831" i="1"/>
  <c r="B4201" i="1"/>
  <c r="B4491" i="1"/>
  <c r="B14225" i="1"/>
  <c r="B396" i="1"/>
  <c r="B508" i="1"/>
  <c r="B11342" i="1"/>
  <c r="B4041" i="1"/>
  <c r="B2254" i="1"/>
  <c r="B328" i="1"/>
  <c r="B425" i="1"/>
  <c r="B485" i="1"/>
  <c r="B381" i="1"/>
  <c r="B11331" i="1"/>
  <c r="B14969" i="1"/>
  <c r="B3607" i="1"/>
  <c r="B4115" i="1"/>
  <c r="B1376" i="1"/>
  <c r="B10519" i="1"/>
  <c r="B6452" i="1"/>
  <c r="B10814" i="1"/>
  <c r="B8037" i="1"/>
  <c r="B4492" i="1"/>
  <c r="B1591" i="1"/>
  <c r="B953" i="1"/>
  <c r="B534" i="1"/>
  <c r="B12962" i="1"/>
  <c r="B355" i="1"/>
  <c r="B9641" i="1"/>
  <c r="B11071" i="1"/>
  <c r="B12050" i="1"/>
  <c r="B9327" i="1"/>
  <c r="B9185" i="1"/>
  <c r="B575" i="1"/>
  <c r="B13661" i="1"/>
  <c r="B517" i="1"/>
  <c r="B13225" i="1"/>
  <c r="B9073" i="1"/>
  <c r="B6734" i="1"/>
  <c r="B8882" i="1"/>
  <c r="B8362" i="1"/>
  <c r="B14300" i="1"/>
  <c r="B5241" i="1"/>
  <c r="B2868" i="1"/>
  <c r="B7972" i="1"/>
  <c r="B7922" i="1"/>
  <c r="B8193" i="1"/>
  <c r="B9917" i="1"/>
  <c r="B532" i="1"/>
  <c r="B9816" i="1"/>
  <c r="B1760" i="1"/>
  <c r="B10457" i="1"/>
  <c r="B617" i="1"/>
  <c r="B9556" i="1"/>
  <c r="B1566" i="1"/>
  <c r="B1424" i="1"/>
  <c r="B9291" i="1"/>
  <c r="B683" i="1"/>
  <c r="B8098" i="1"/>
  <c r="B357" i="1"/>
  <c r="B2305" i="1"/>
  <c r="B2001" i="1"/>
  <c r="B10448" i="1"/>
  <c r="B2588" i="1"/>
  <c r="B574" i="1"/>
  <c r="B753" i="1"/>
  <c r="B8355" i="1"/>
  <c r="B10551" i="1"/>
  <c r="B398" i="1"/>
  <c r="B420" i="1"/>
  <c r="B3754" i="1"/>
  <c r="B3269" i="1"/>
  <c r="B1712" i="1"/>
  <c r="B11042" i="1"/>
  <c r="B7185" i="1"/>
  <c r="B9001" i="1"/>
  <c r="B10932" i="1"/>
  <c r="B10347" i="1"/>
  <c r="B349" i="1"/>
  <c r="B11436" i="1"/>
  <c r="B4571" i="1"/>
  <c r="B11353" i="1"/>
  <c r="B944" i="1"/>
  <c r="B8061" i="1"/>
  <c r="B4863" i="1"/>
  <c r="B2770" i="1"/>
  <c r="B7829" i="1"/>
  <c r="B5085" i="1"/>
  <c r="B12669" i="1"/>
  <c r="B9000" i="1"/>
  <c r="B8713" i="1"/>
  <c r="B10172" i="1"/>
  <c r="B8420" i="1"/>
  <c r="B4866" i="1"/>
  <c r="B9628" i="1"/>
  <c r="B1521" i="1"/>
  <c r="B4527" i="1"/>
  <c r="B5084" i="1"/>
  <c r="B731" i="1"/>
  <c r="B14394" i="1"/>
  <c r="B10138" i="1"/>
  <c r="B13893" i="1"/>
  <c r="B10904" i="1"/>
  <c r="B14073" i="1"/>
  <c r="B14083" i="1"/>
  <c r="B15076" i="1"/>
  <c r="B14237" i="1"/>
  <c r="B12062" i="1"/>
  <c r="B14181" i="1"/>
  <c r="B13662" i="1"/>
  <c r="B543" i="1"/>
  <c r="B6865" i="1"/>
  <c r="B3125" i="1"/>
  <c r="B6373" i="1"/>
  <c r="B11488" i="1"/>
  <c r="B14448" i="1"/>
  <c r="B8253" i="1"/>
  <c r="B3041" i="1"/>
  <c r="B2766" i="1"/>
  <c r="B14014" i="1"/>
  <c r="B11288" i="1"/>
  <c r="B6963" i="1"/>
  <c r="B14772" i="1"/>
  <c r="B2914" i="1"/>
  <c r="B4614" i="1"/>
  <c r="B8743" i="1"/>
  <c r="B9017" i="1"/>
  <c r="B8465" i="1"/>
  <c r="B9157" i="1"/>
  <c r="B3000" i="1"/>
  <c r="B14247" i="1"/>
  <c r="B7264" i="1"/>
  <c r="B2913" i="1"/>
  <c r="B1411" i="1"/>
  <c r="B3646" i="1"/>
  <c r="B406" i="1"/>
  <c r="B8893" i="1"/>
  <c r="B648" i="1"/>
  <c r="B759" i="1"/>
  <c r="B1836" i="1"/>
  <c r="B15097" i="1"/>
  <c r="B5057" i="1"/>
  <c r="B13723" i="1"/>
  <c r="B401" i="1"/>
  <c r="B14395" i="1"/>
  <c r="B9758" i="1"/>
  <c r="B9098" i="1"/>
  <c r="B3721" i="1"/>
  <c r="B14290" i="1"/>
  <c r="B13921" i="1"/>
  <c r="B11279" i="1"/>
  <c r="B9924" i="1"/>
  <c r="B2957" i="1"/>
  <c r="B9187" i="1"/>
  <c r="B3516" i="1"/>
  <c r="B14235" i="1"/>
  <c r="B7442" i="1"/>
  <c r="B8626" i="1"/>
  <c r="B5104" i="1"/>
  <c r="B11229" i="1"/>
  <c r="B58" i="1"/>
  <c r="B5089" i="1"/>
  <c r="B382" i="1"/>
  <c r="B8266" i="1"/>
  <c r="B3614" i="1"/>
  <c r="B9970" i="1"/>
  <c r="B2871" i="1"/>
  <c r="B7709" i="1"/>
  <c r="B8542" i="1"/>
  <c r="B8883" i="1"/>
  <c r="B5109" i="1"/>
  <c r="B13605" i="1"/>
  <c r="B6556" i="1"/>
  <c r="B8938" i="1"/>
  <c r="B9176" i="1"/>
  <c r="B658" i="1"/>
  <c r="B10121" i="1"/>
  <c r="B8747" i="1"/>
  <c r="B5862" i="1"/>
  <c r="B9718" i="1"/>
  <c r="B4259" i="1"/>
  <c r="B11119" i="1"/>
  <c r="B369" i="1"/>
  <c r="B3680" i="1"/>
  <c r="B6687" i="1"/>
  <c r="B8879" i="1"/>
  <c r="B13934" i="1"/>
  <c r="B9974" i="1"/>
  <c r="B5142" i="1"/>
  <c r="B5684" i="1"/>
  <c r="B10136" i="1"/>
  <c r="B9321" i="1"/>
  <c r="B10043" i="1"/>
  <c r="B14735" i="1"/>
  <c r="B9772" i="1"/>
  <c r="B3292" i="1"/>
  <c r="B3449" i="1"/>
  <c r="B8616" i="1"/>
  <c r="B455" i="1"/>
  <c r="B14445" i="1"/>
  <c r="B3170" i="1"/>
  <c r="B3180" i="1"/>
  <c r="B12199" i="1"/>
  <c r="B13652" i="1"/>
  <c r="B1827" i="1"/>
  <c r="B6273" i="1"/>
  <c r="B13855" i="1"/>
  <c r="B2753" i="1"/>
  <c r="B8402" i="1"/>
  <c r="B4681" i="1"/>
  <c r="B5972" i="1"/>
  <c r="B7735" i="1"/>
  <c r="B10295" i="1"/>
  <c r="B7789" i="1"/>
  <c r="B7298" i="1"/>
  <c r="B6771" i="1"/>
  <c r="B4231" i="1"/>
  <c r="B6358" i="1"/>
  <c r="B9219" i="1"/>
  <c r="B8306" i="1"/>
  <c r="B3593" i="1"/>
  <c r="B5982" i="1"/>
  <c r="B3758" i="1"/>
  <c r="B9569" i="1"/>
  <c r="B9045" i="1"/>
  <c r="B6775" i="1"/>
  <c r="B2331" i="1"/>
  <c r="B9610" i="1"/>
  <c r="B2909" i="1"/>
  <c r="B5348" i="1"/>
  <c r="B3489" i="1"/>
  <c r="B1332" i="1"/>
  <c r="B6052" i="1"/>
  <c r="B14213" i="1"/>
  <c r="B86" i="1"/>
  <c r="B3266" i="1"/>
  <c r="B2956" i="1"/>
  <c r="B8268" i="1"/>
  <c r="B464" i="1"/>
  <c r="B3322" i="1"/>
  <c r="B3293" i="1"/>
  <c r="B4039" i="1"/>
  <c r="B9083" i="1"/>
  <c r="B9109" i="1"/>
  <c r="B13969" i="1"/>
  <c r="B5622" i="1"/>
  <c r="B14719" i="1"/>
  <c r="B2477" i="1"/>
  <c r="B3236" i="1"/>
  <c r="B14493" i="1"/>
  <c r="B3753" i="1"/>
  <c r="B3665" i="1"/>
  <c r="B3572" i="1"/>
  <c r="B3474" i="1"/>
  <c r="B7623" i="1"/>
  <c r="B8915" i="1"/>
  <c r="B5756" i="1"/>
  <c r="B727" i="1"/>
  <c r="B9885" i="1"/>
  <c r="B9425" i="1"/>
  <c r="B9468" i="1"/>
  <c r="B3054" i="1"/>
  <c r="B6495" i="1"/>
  <c r="B3885" i="1"/>
  <c r="B387" i="1"/>
  <c r="B5302" i="1"/>
  <c r="B14349" i="1"/>
  <c r="B9637" i="1"/>
  <c r="B9634" i="1"/>
  <c r="B14147" i="1"/>
  <c r="B3252" i="1"/>
  <c r="B5111" i="1"/>
  <c r="B3620" i="1"/>
  <c r="B913" i="1"/>
  <c r="B12254" i="1"/>
  <c r="B6455" i="1"/>
  <c r="B12586" i="1"/>
  <c r="B6270" i="1"/>
  <c r="B9156" i="1"/>
  <c r="B1368" i="1"/>
  <c r="B4469" i="1"/>
  <c r="B7475" i="1"/>
  <c r="B1448" i="1"/>
  <c r="B3566" i="1"/>
  <c r="B1369" i="1"/>
  <c r="B7869" i="1"/>
  <c r="B6476" i="1"/>
  <c r="B10546" i="1"/>
  <c r="B7564" i="1"/>
  <c r="B313" i="1"/>
  <c r="B697" i="1"/>
  <c r="B14053" i="1"/>
  <c r="B1388" i="1"/>
  <c r="B1111" i="1"/>
  <c r="B527" i="1"/>
  <c r="B9744" i="1"/>
  <c r="B8512" i="1"/>
  <c r="B10109" i="1"/>
  <c r="B8522" i="1"/>
  <c r="B8681" i="1"/>
  <c r="B3056" i="1"/>
  <c r="B2921" i="1"/>
  <c r="B1608" i="1"/>
  <c r="B8723" i="1"/>
  <c r="B9934" i="1"/>
  <c r="B3080" i="1"/>
  <c r="B6828" i="1"/>
  <c r="B5447" i="1"/>
  <c r="B4451" i="1"/>
  <c r="B14218" i="1"/>
  <c r="B7337" i="1"/>
  <c r="B11953" i="1"/>
  <c r="B3157" i="1"/>
  <c r="B13604" i="1"/>
  <c r="B3282" i="1"/>
  <c r="B9064" i="1"/>
  <c r="B8202" i="1"/>
  <c r="B3324" i="1"/>
  <c r="B10165" i="1"/>
  <c r="B1838" i="1"/>
  <c r="B1377" i="1"/>
  <c r="B13691" i="1"/>
  <c r="B14243" i="1"/>
  <c r="B3185" i="1"/>
  <c r="B8791" i="1"/>
  <c r="B8085" i="1"/>
  <c r="B2160" i="1"/>
  <c r="B8844" i="1"/>
  <c r="B12076" i="1"/>
  <c r="B1824" i="1"/>
  <c r="B4141" i="1"/>
  <c r="B9220" i="1"/>
  <c r="B3641" i="1"/>
  <c r="B1400" i="1"/>
  <c r="B13311" i="1"/>
  <c r="B10016" i="1"/>
  <c r="B3312" i="1"/>
  <c r="B14033" i="1"/>
  <c r="B1540" i="1"/>
  <c r="B7986" i="1"/>
  <c r="B3273" i="1"/>
  <c r="B1989" i="1"/>
  <c r="B14334" i="1"/>
  <c r="B660" i="1"/>
  <c r="B4044" i="1"/>
  <c r="B12022" i="1"/>
  <c r="B5729" i="1"/>
  <c r="B9586" i="1"/>
  <c r="B13795" i="1"/>
  <c r="B12145" i="1"/>
  <c r="B13935" i="1"/>
  <c r="B8842" i="1"/>
  <c r="B9765" i="1"/>
  <c r="B14294" i="1"/>
  <c r="B3840" i="1"/>
  <c r="B13747" i="1"/>
  <c r="B3286" i="1"/>
  <c r="B9700" i="1"/>
  <c r="B5360" i="1"/>
  <c r="B10650" i="1"/>
  <c r="B1871" i="1"/>
  <c r="B14196" i="1"/>
  <c r="B14999" i="1"/>
  <c r="B14117" i="1"/>
  <c r="B9687" i="1"/>
  <c r="B6757" i="1"/>
  <c r="B7088" i="1"/>
  <c r="B9943" i="1"/>
  <c r="B5448" i="1"/>
  <c r="B10201" i="1"/>
  <c r="B9996" i="1"/>
  <c r="B4999" i="1"/>
  <c r="B9946" i="1"/>
  <c r="B2340" i="1"/>
  <c r="B9694" i="1"/>
  <c r="B14025" i="1"/>
  <c r="B7566" i="1"/>
  <c r="B36" i="1"/>
  <c r="B8336" i="1"/>
  <c r="B14733" i="1"/>
  <c r="B7365" i="1"/>
  <c r="B1696" i="1"/>
  <c r="B2191" i="1"/>
  <c r="B377" i="1"/>
  <c r="B7345" i="1"/>
  <c r="B7519" i="1"/>
  <c r="B9869" i="1"/>
  <c r="B2109" i="1"/>
  <c r="B14187" i="1"/>
  <c r="B1752" i="1"/>
  <c r="B1446" i="1"/>
  <c r="B11048" i="1"/>
  <c r="B3244" i="1"/>
  <c r="B1645" i="1"/>
  <c r="B15037" i="1"/>
  <c r="B15030" i="1"/>
  <c r="B13851" i="1"/>
  <c r="B2067" i="1"/>
  <c r="B4245" i="1"/>
  <c r="B12017" i="1"/>
  <c r="B12236" i="1"/>
  <c r="B9831" i="1"/>
  <c r="B2424" i="1"/>
  <c r="B8245" i="1"/>
  <c r="B7810" i="1"/>
  <c r="B8401" i="1"/>
  <c r="B4817" i="1"/>
  <c r="B8799" i="1"/>
  <c r="B9141" i="1"/>
  <c r="B6180" i="1"/>
  <c r="B4455" i="1"/>
  <c r="B3700" i="1"/>
  <c r="B3691" i="1"/>
  <c r="B9636" i="1"/>
  <c r="B8342" i="1"/>
  <c r="B2502" i="1"/>
  <c r="B3672" i="1"/>
  <c r="B2633" i="1"/>
  <c r="B11087" i="1"/>
  <c r="B12598" i="1"/>
  <c r="B6566" i="1"/>
  <c r="B10144" i="1"/>
  <c r="B8664" i="1"/>
  <c r="B8617" i="1"/>
  <c r="B6578" i="1"/>
  <c r="B4198" i="1"/>
  <c r="B7973" i="1"/>
  <c r="B2890" i="1"/>
  <c r="B600" i="1"/>
  <c r="B1771" i="1"/>
  <c r="B12449" i="1"/>
  <c r="B1788" i="1"/>
  <c r="B7032" i="1"/>
  <c r="B2982" i="1"/>
  <c r="B14169" i="1"/>
  <c r="B4810" i="1"/>
  <c r="B14168" i="1"/>
  <c r="B8995" i="1"/>
  <c r="B9551" i="1"/>
  <c r="B14986" i="1"/>
  <c r="B3112" i="1"/>
  <c r="B8691" i="1"/>
  <c r="B9409" i="1"/>
  <c r="B8689" i="1"/>
  <c r="B9266" i="1"/>
  <c r="B9403" i="1"/>
  <c r="B9760" i="1"/>
  <c r="B6688" i="1"/>
  <c r="B3696" i="1"/>
  <c r="B6039" i="1"/>
  <c r="B3216" i="1"/>
  <c r="B2711" i="1"/>
  <c r="B3171" i="1"/>
  <c r="B8838" i="1"/>
  <c r="B4344" i="1"/>
  <c r="B10205" i="1"/>
  <c r="B610" i="1"/>
  <c r="B12111" i="1"/>
  <c r="B7823" i="1"/>
  <c r="B1619" i="1"/>
  <c r="B10405" i="1"/>
  <c r="B11287" i="1"/>
  <c r="B3595" i="1"/>
  <c r="B9746" i="1"/>
  <c r="B11585" i="1"/>
  <c r="B3804" i="1"/>
  <c r="B8422" i="1"/>
  <c r="B1461" i="1"/>
  <c r="B15118" i="1"/>
  <c r="B7675" i="1"/>
  <c r="B8095" i="1"/>
  <c r="B9271" i="1"/>
  <c r="B9315" i="1"/>
  <c r="B11487" i="1"/>
  <c r="B6331" i="1"/>
  <c r="B7736" i="1"/>
  <c r="B4405" i="1"/>
  <c r="B9482" i="1"/>
  <c r="B8431" i="1"/>
  <c r="B3212" i="1"/>
  <c r="B5987" i="1"/>
  <c r="B3339" i="1"/>
  <c r="B3198" i="1"/>
  <c r="B12321" i="1"/>
  <c r="B4048" i="1"/>
  <c r="B3784" i="1"/>
  <c r="B4122" i="1"/>
  <c r="B1458" i="1"/>
  <c r="B703" i="1"/>
  <c r="B3296" i="1"/>
  <c r="B14065" i="1"/>
  <c r="B6517" i="1"/>
  <c r="B1064" i="1"/>
  <c r="B14172" i="1"/>
  <c r="B1751" i="1"/>
  <c r="B2098" i="1"/>
  <c r="B13631" i="1"/>
  <c r="B4101" i="1"/>
  <c r="B7524" i="1"/>
  <c r="B9144" i="1"/>
  <c r="B7160" i="1"/>
  <c r="B8181" i="1"/>
  <c r="B1401" i="1"/>
  <c r="B8785" i="1"/>
  <c r="B1410" i="1"/>
  <c r="B8404" i="1"/>
  <c r="B3328" i="1"/>
  <c r="B8581" i="1"/>
  <c r="B13965" i="1"/>
  <c r="B14090" i="1"/>
  <c r="B8934" i="1"/>
  <c r="B3507" i="1"/>
  <c r="B6021" i="1"/>
  <c r="B6428" i="1"/>
  <c r="B13818" i="1"/>
  <c r="B7754" i="1"/>
  <c r="B14188" i="1"/>
  <c r="B2856" i="1"/>
  <c r="B3193" i="1"/>
  <c r="B8669" i="1"/>
  <c r="B3361" i="1"/>
  <c r="B8256" i="1"/>
  <c r="B2804" i="1"/>
  <c r="B2930" i="1"/>
  <c r="B2052" i="1"/>
  <c r="B3262" i="1"/>
  <c r="B6627" i="1"/>
  <c r="B7795" i="1"/>
  <c r="B1350" i="1"/>
  <c r="B8953" i="1"/>
  <c r="B6461" i="1"/>
  <c r="B14309" i="1"/>
  <c r="B3648" i="1"/>
  <c r="B732" i="1"/>
  <c r="B5264" i="1"/>
  <c r="B10166" i="1"/>
  <c r="B1416" i="1"/>
  <c r="B2102" i="1"/>
  <c r="B6923" i="1"/>
  <c r="B13900" i="1"/>
  <c r="B6031" i="1"/>
  <c r="B12285" i="1"/>
  <c r="B12260" i="1"/>
  <c r="B6458" i="1"/>
  <c r="B1475" i="1"/>
  <c r="B1765" i="1"/>
  <c r="B1435" i="1"/>
  <c r="B8888" i="1"/>
  <c r="B10157" i="1"/>
  <c r="B9897" i="1"/>
  <c r="B8667" i="1"/>
  <c r="B4291" i="1"/>
  <c r="B2936" i="1"/>
  <c r="B3093" i="1"/>
  <c r="B1444" i="1"/>
  <c r="B8983" i="1"/>
  <c r="B3142" i="1"/>
  <c r="B3225" i="1"/>
  <c r="B5001" i="1"/>
  <c r="B9881" i="1"/>
  <c r="B8396" i="1"/>
  <c r="B9032" i="1"/>
  <c r="B9168" i="1"/>
  <c r="B9882" i="1"/>
  <c r="B10027" i="1"/>
  <c r="B5268" i="1"/>
  <c r="B1533" i="1"/>
  <c r="B5269" i="1"/>
  <c r="B1936" i="1"/>
  <c r="B5390" i="1"/>
  <c r="B1431" i="1"/>
  <c r="B7106" i="1"/>
  <c r="B598" i="1"/>
  <c r="B2065" i="1"/>
  <c r="B9506" i="1"/>
  <c r="B5586" i="1"/>
  <c r="B10083" i="1"/>
  <c r="B7186" i="1"/>
  <c r="B10173" i="1"/>
  <c r="B2783" i="1"/>
  <c r="B3004" i="1"/>
  <c r="B10146" i="1"/>
  <c r="B1373" i="1"/>
  <c r="B5824" i="1"/>
  <c r="B10129" i="1"/>
  <c r="B9979" i="1"/>
  <c r="B12085" i="1"/>
  <c r="B15068" i="1"/>
  <c r="B2567" i="1"/>
  <c r="B5301" i="1"/>
  <c r="B7467" i="1"/>
  <c r="B8132" i="1"/>
  <c r="B1465" i="1"/>
  <c r="B13967" i="1"/>
  <c r="B3701" i="1"/>
  <c r="B14944" i="1"/>
  <c r="B11920" i="1"/>
  <c r="B8758" i="1"/>
  <c r="B9286" i="1"/>
  <c r="B8292" i="1"/>
  <c r="B10046" i="1"/>
  <c r="B7280" i="1"/>
  <c r="B7617" i="1"/>
  <c r="B7515" i="1"/>
  <c r="B7609" i="1"/>
  <c r="B8558" i="1"/>
  <c r="B1364" i="1"/>
  <c r="B3671" i="1"/>
  <c r="B1708" i="1"/>
  <c r="B4896" i="1"/>
  <c r="B6684" i="1"/>
  <c r="B2855" i="1"/>
  <c r="B5096" i="1"/>
  <c r="B15038" i="1"/>
  <c r="B1970" i="1"/>
  <c r="B3176" i="1"/>
  <c r="B1945" i="1"/>
  <c r="B3067" i="1"/>
  <c r="B13956" i="1"/>
  <c r="B1357" i="1"/>
  <c r="B6053" i="1"/>
  <c r="B6349" i="1"/>
  <c r="B7563" i="1"/>
  <c r="B2631" i="1"/>
  <c r="B14159" i="1"/>
  <c r="B12509" i="1"/>
  <c r="B2489" i="1"/>
  <c r="B13912" i="1"/>
  <c r="B2902" i="1"/>
  <c r="B5249" i="1"/>
  <c r="B14477" i="1"/>
  <c r="B8840" i="1"/>
  <c r="B3061" i="1"/>
  <c r="B9526" i="1"/>
  <c r="B5821" i="1"/>
  <c r="B8280" i="1"/>
  <c r="B8752" i="1"/>
  <c r="B13369" i="1"/>
  <c r="B8164" i="1"/>
  <c r="B7838" i="1"/>
  <c r="B10803" i="1"/>
  <c r="B503" i="1"/>
  <c r="B7286" i="1"/>
  <c r="B1860" i="1"/>
  <c r="B7500" i="1"/>
  <c r="B460" i="1"/>
  <c r="B528" i="1"/>
  <c r="B1858" i="1"/>
  <c r="B10499" i="1"/>
  <c r="B3091" i="1"/>
  <c r="B9489" i="1"/>
  <c r="B3747" i="1"/>
  <c r="B2776" i="1"/>
  <c r="B8175" i="1"/>
  <c r="B6008" i="1"/>
  <c r="B4104" i="1"/>
  <c r="B1231" i="1"/>
  <c r="B13134" i="1"/>
  <c r="B8876" i="1"/>
  <c r="B2974" i="1"/>
  <c r="B7245" i="1"/>
  <c r="B3025" i="1"/>
  <c r="B8072" i="1"/>
  <c r="B13741" i="1"/>
  <c r="B5900" i="1"/>
  <c r="B317" i="1"/>
  <c r="B3057" i="1"/>
  <c r="B2121" i="1"/>
  <c r="B4247" i="1"/>
  <c r="B9364" i="1"/>
  <c r="B9213" i="1"/>
  <c r="B2745" i="1"/>
  <c r="B6810" i="1"/>
  <c r="B15009" i="1"/>
  <c r="B12317" i="1"/>
  <c r="B14513" i="1"/>
  <c r="B4431" i="1"/>
  <c r="B185" i="1"/>
  <c r="B1315" i="1"/>
  <c r="B2609" i="1"/>
  <c r="B9663" i="1"/>
  <c r="B5126" i="1"/>
  <c r="B13837" i="1"/>
  <c r="B755" i="1"/>
  <c r="B6346" i="1"/>
  <c r="B337" i="1"/>
  <c r="B2513" i="1"/>
  <c r="B5436" i="1"/>
  <c r="B3699" i="1"/>
  <c r="B2824" i="1"/>
  <c r="B10599" i="1"/>
  <c r="B439" i="1"/>
  <c r="B3966" i="1"/>
  <c r="B9454" i="1"/>
  <c r="B7313" i="1"/>
  <c r="B518" i="1"/>
  <c r="B9773" i="1"/>
  <c r="B1531" i="1"/>
  <c r="B519" i="1"/>
  <c r="B447" i="1"/>
  <c r="B305" i="1"/>
  <c r="B10943" i="1"/>
  <c r="B374" i="1"/>
  <c r="B3526" i="1"/>
  <c r="B3851" i="1"/>
  <c r="B9681" i="1"/>
  <c r="B338" i="1"/>
  <c r="B13905" i="1"/>
  <c r="B3108" i="1"/>
  <c r="B13599" i="1"/>
  <c r="B7747" i="1"/>
  <c r="B7978" i="1"/>
  <c r="B5051" i="1"/>
  <c r="B9846" i="1"/>
  <c r="B754" i="1"/>
  <c r="B2828" i="1"/>
  <c r="B6608" i="1"/>
  <c r="B757" i="1"/>
  <c r="B14952" i="1"/>
  <c r="B2780" i="1"/>
  <c r="B9564" i="1"/>
  <c r="B761" i="1"/>
  <c r="B9360" i="1"/>
  <c r="B5911" i="1"/>
  <c r="B6534" i="1"/>
  <c r="B8232" i="1"/>
  <c r="B10512" i="1"/>
  <c r="B367" i="1"/>
  <c r="B563" i="1"/>
  <c r="B9600" i="1"/>
  <c r="B10593" i="1"/>
  <c r="B5135" i="1"/>
  <c r="B2825" i="1"/>
  <c r="B13899" i="1"/>
  <c r="B11259" i="1"/>
  <c r="B14323" i="1"/>
  <c r="B14161" i="1"/>
  <c r="B13768" i="1"/>
  <c r="B13787" i="1"/>
  <c r="B8381" i="1"/>
  <c r="B8160" i="1"/>
  <c r="B7862" i="1"/>
  <c r="B7994" i="1"/>
  <c r="B2979" i="1"/>
  <c r="B6653" i="1"/>
  <c r="B1624" i="1"/>
  <c r="B7121" i="1"/>
  <c r="B14104" i="1"/>
  <c r="B6751" i="1"/>
  <c r="B8738" i="1"/>
  <c r="B9975" i="1"/>
  <c r="B1896" i="1"/>
  <c r="B2716" i="1"/>
  <c r="B9865" i="1"/>
  <c r="B8703" i="1"/>
  <c r="B10147" i="1"/>
  <c r="B3609" i="1"/>
  <c r="B9199" i="1"/>
  <c r="B10884" i="1"/>
  <c r="B8143" i="1"/>
  <c r="B9953" i="1"/>
  <c r="B5872" i="1"/>
  <c r="B6918" i="1"/>
  <c r="B8360" i="1"/>
  <c r="B3287" i="1"/>
  <c r="B8048" i="1"/>
  <c r="B14302" i="1"/>
  <c r="B11993" i="1"/>
  <c r="B7936" i="1"/>
  <c r="B1393" i="1"/>
  <c r="B6340" i="1"/>
  <c r="B14132" i="1"/>
  <c r="B6803" i="1"/>
  <c r="B10162" i="1"/>
  <c r="B6717" i="1"/>
  <c r="B6961" i="1"/>
  <c r="B13714" i="1"/>
  <c r="B13624" i="1"/>
  <c r="B14373" i="1"/>
  <c r="B9153" i="1"/>
  <c r="B13640" i="1"/>
  <c r="B4014" i="1"/>
  <c r="B13981" i="1"/>
  <c r="B10940" i="1"/>
  <c r="B2984" i="1"/>
  <c r="B6137" i="1"/>
  <c r="B6984" i="1"/>
  <c r="B8552" i="1"/>
  <c r="B431" i="1"/>
  <c r="B7892" i="1"/>
  <c r="B8209" i="1"/>
  <c r="B391" i="1"/>
  <c r="B3548" i="1"/>
  <c r="B9567" i="1"/>
  <c r="B2520" i="1"/>
  <c r="B13561" i="1"/>
  <c r="B8091" i="1"/>
  <c r="B8326" i="1"/>
  <c r="B1697" i="1"/>
  <c r="B8323" i="1"/>
  <c r="B9998" i="1"/>
  <c r="B2905" i="1"/>
  <c r="B7314" i="1"/>
  <c r="B3785" i="1"/>
  <c r="B8538" i="1"/>
  <c r="B2439" i="1"/>
  <c r="B4891" i="1"/>
  <c r="B7241" i="1"/>
  <c r="B9195" i="1"/>
  <c r="B10117" i="1"/>
  <c r="B2081" i="1"/>
  <c r="B2463" i="1"/>
  <c r="B14146" i="1"/>
  <c r="B9317" i="1"/>
  <c r="B14447" i="1"/>
  <c r="B14343" i="1"/>
  <c r="B13776" i="1"/>
  <c r="B13907" i="1"/>
  <c r="B4230" i="1"/>
  <c r="B14344" i="1"/>
  <c r="B2163" i="1"/>
  <c r="B653" i="1"/>
  <c r="B13560" i="1"/>
  <c r="B10744" i="1"/>
  <c r="B14345" i="1"/>
  <c r="B8450" i="1"/>
  <c r="B720" i="1"/>
  <c r="B1381" i="1"/>
  <c r="B12086" i="1"/>
  <c r="B4274" i="1"/>
  <c r="B9464" i="1"/>
  <c r="B6892" i="1"/>
  <c r="B8335" i="1"/>
  <c r="B7726" i="1"/>
  <c r="B14311" i="1"/>
  <c r="B8559" i="1"/>
  <c r="B1864" i="1"/>
  <c r="B9587" i="1"/>
  <c r="B9866" i="1"/>
  <c r="B14849" i="1"/>
  <c r="B3005" i="1"/>
  <c r="B13672" i="1"/>
  <c r="B7921" i="1"/>
  <c r="B1346" i="1"/>
  <c r="B3009" i="1"/>
  <c r="B12886" i="1"/>
  <c r="B12175" i="1"/>
  <c r="B13825" i="1"/>
  <c r="B11266" i="1"/>
  <c r="B7143" i="1"/>
  <c r="B6320" i="1"/>
  <c r="B7948" i="1"/>
  <c r="B2280" i="1"/>
  <c r="B5826" i="1"/>
  <c r="B7837" i="1"/>
  <c r="B506" i="1"/>
  <c r="B9308" i="1"/>
  <c r="B1719" i="1"/>
  <c r="B538" i="1"/>
  <c r="B14497" i="1"/>
  <c r="B526" i="1"/>
  <c r="B14222" i="1"/>
  <c r="B2799" i="1"/>
  <c r="B2485" i="1"/>
  <c r="B2076" i="1"/>
  <c r="B2538" i="1"/>
  <c r="B13880" i="1"/>
  <c r="B14444" i="1"/>
  <c r="B9411" i="1"/>
  <c r="B10127" i="1"/>
  <c r="B573" i="1"/>
  <c r="B9295" i="1"/>
  <c r="B4803" i="1"/>
  <c r="B10926" i="1"/>
  <c r="B9798" i="1"/>
  <c r="B13239" i="1"/>
  <c r="B9625" i="1"/>
  <c r="B3274" i="1"/>
  <c r="B2827" i="1"/>
  <c r="B2843" i="1"/>
  <c r="B13877" i="1"/>
  <c r="B14353" i="1"/>
  <c r="B9343" i="1"/>
  <c r="B2156" i="1"/>
  <c r="B14488" i="1"/>
  <c r="B1821" i="1"/>
  <c r="B2051" i="1"/>
  <c r="B9756" i="1"/>
  <c r="B3950" i="1"/>
  <c r="B8708" i="1"/>
  <c r="B7596" i="1"/>
  <c r="B1468" i="1"/>
  <c r="B3165" i="1"/>
  <c r="B1498" i="1"/>
  <c r="B14351" i="1"/>
  <c r="B971" i="1"/>
  <c r="B4090" i="1"/>
  <c r="B545" i="1"/>
  <c r="B2697" i="1"/>
  <c r="B14479" i="1"/>
  <c r="B4536" i="1"/>
  <c r="B4164" i="1"/>
  <c r="B7031" i="1"/>
  <c r="B3062" i="1"/>
  <c r="B325" i="1"/>
  <c r="B6524" i="1"/>
  <c r="B10429" i="1"/>
  <c r="B14414" i="1"/>
  <c r="B2886" i="1"/>
  <c r="B12156" i="1"/>
  <c r="B8912" i="1"/>
  <c r="B1890" i="1"/>
  <c r="B2452" i="1"/>
  <c r="B365" i="1"/>
  <c r="B7223" i="1"/>
  <c r="B421" i="1"/>
  <c r="B11327" i="1"/>
  <c r="B6188" i="1"/>
  <c r="B5392" i="1"/>
  <c r="B7646" i="1"/>
  <c r="B8749" i="1"/>
  <c r="B3103" i="1"/>
  <c r="B7588" i="1"/>
  <c r="B2927" i="1"/>
  <c r="B8775" i="1"/>
  <c r="B9621" i="1"/>
  <c r="B15149" i="1"/>
  <c r="B7490" i="1"/>
  <c r="B7937" i="1"/>
  <c r="B8576" i="1"/>
  <c r="B14509" i="1"/>
  <c r="B1392" i="1"/>
  <c r="B9018" i="1"/>
  <c r="B8714" i="1"/>
  <c r="B8453" i="1"/>
  <c r="B3065" i="1"/>
  <c r="B256" i="1"/>
  <c r="B8291" i="1"/>
  <c r="B9234" i="1"/>
  <c r="B8923" i="1"/>
  <c r="B9615" i="1"/>
  <c r="B8421" i="1"/>
  <c r="B11944" i="1"/>
  <c r="B2829" i="1"/>
  <c r="B2125" i="1"/>
  <c r="B11914" i="1"/>
  <c r="B6989" i="1"/>
  <c r="B3237" i="1"/>
  <c r="B8851" i="1"/>
  <c r="B8176" i="1"/>
  <c r="B8106" i="1"/>
  <c r="B7169" i="1"/>
  <c r="B4869" i="1"/>
  <c r="B2657" i="1"/>
  <c r="B7458" i="1"/>
  <c r="B403" i="1"/>
  <c r="B14364" i="1"/>
  <c r="B2773" i="1"/>
  <c r="B4264" i="1"/>
  <c r="B11073" i="1"/>
  <c r="B6439" i="1"/>
  <c r="B14177" i="1"/>
  <c r="B11918" i="1"/>
  <c r="B14179" i="1"/>
  <c r="B9297" i="1"/>
  <c r="B6155" i="1"/>
  <c r="B7670" i="1"/>
  <c r="B14272" i="1"/>
  <c r="B14133" i="1"/>
  <c r="B4769" i="1"/>
  <c r="B12279" i="1"/>
  <c r="B3486" i="1"/>
  <c r="B4839" i="1"/>
  <c r="B11934" i="1"/>
  <c r="B12383" i="1"/>
  <c r="B7434" i="1"/>
  <c r="B5692" i="1"/>
  <c r="B12153" i="1"/>
  <c r="B4662" i="1"/>
  <c r="B8855" i="1"/>
  <c r="B640" i="1"/>
  <c r="B14286" i="1"/>
  <c r="B8299" i="1"/>
  <c r="B7060" i="1"/>
  <c r="B7531" i="1"/>
  <c r="B484" i="1"/>
  <c r="B9268" i="1"/>
  <c r="B14517" i="1"/>
  <c r="B5677" i="1"/>
  <c r="B8586" i="1"/>
  <c r="B7555" i="1"/>
  <c r="B9763" i="1"/>
  <c r="B3764" i="1"/>
  <c r="B14306" i="1"/>
  <c r="B3744" i="1"/>
  <c r="B3808" i="1"/>
  <c r="B14106" i="1"/>
  <c r="B12411" i="1"/>
  <c r="B2899" i="1"/>
  <c r="B7385" i="1"/>
  <c r="B14287" i="1"/>
  <c r="B13718" i="1"/>
  <c r="B6601" i="1"/>
  <c r="B2551" i="1"/>
  <c r="B6560" i="1"/>
  <c r="B741" i="1"/>
  <c r="B9304" i="1"/>
  <c r="B319" i="1"/>
  <c r="B9105" i="1"/>
  <c r="B10631" i="1"/>
  <c r="B7597" i="1"/>
  <c r="B2549" i="1"/>
  <c r="B4184" i="1"/>
  <c r="B11019" i="1"/>
  <c r="B14994" i="1"/>
  <c r="B7011" i="1"/>
  <c r="B372" i="1"/>
  <c r="B3224" i="1"/>
  <c r="B4944" i="1"/>
  <c r="B13213" i="1"/>
  <c r="B14939" i="1"/>
  <c r="B14490" i="1"/>
  <c r="B14336" i="1"/>
  <c r="B10503" i="1"/>
  <c r="B11097" i="1"/>
  <c r="B14381" i="1"/>
  <c r="B9651" i="1"/>
  <c r="B3294" i="1"/>
  <c r="B9609" i="1"/>
  <c r="B9920" i="1"/>
  <c r="B4387" i="1"/>
  <c r="B8771" i="1"/>
  <c r="B8925" i="1"/>
  <c r="B9984" i="1"/>
  <c r="B9349" i="1"/>
  <c r="B14930" i="1"/>
  <c r="B8871" i="1"/>
  <c r="B7923" i="1"/>
  <c r="B8038" i="1"/>
  <c r="B9269" i="1"/>
  <c r="B6436" i="1"/>
  <c r="B3715" i="1"/>
  <c r="B7229" i="1"/>
  <c r="B8104" i="1"/>
  <c r="B1574" i="1"/>
  <c r="B1478" i="1"/>
  <c r="B465" i="1"/>
  <c r="B10451" i="1"/>
  <c r="B7410" i="1"/>
  <c r="B766" i="1"/>
  <c r="B10863" i="1"/>
  <c r="B13932" i="1"/>
  <c r="B11191" i="1"/>
  <c r="B9748" i="1"/>
  <c r="B10946" i="1"/>
  <c r="B8451" i="1"/>
  <c r="B457" i="1"/>
  <c r="B8783" i="1"/>
  <c r="B8546" i="1"/>
  <c r="B6363" i="1"/>
  <c r="B7743" i="1"/>
  <c r="B4224" i="1"/>
  <c r="B5564" i="1"/>
  <c r="B4895" i="1"/>
  <c r="B1479" i="1"/>
  <c r="B5870" i="1"/>
  <c r="B4204" i="1"/>
  <c r="B6669" i="1"/>
  <c r="B7057" i="1"/>
  <c r="B2659" i="1"/>
  <c r="B553" i="1"/>
  <c r="B441" i="1"/>
  <c r="B14142" i="1"/>
  <c r="B2750" i="1"/>
  <c r="B379" i="1"/>
  <c r="B546" i="1"/>
  <c r="B11932" i="1"/>
  <c r="B11095" i="1"/>
  <c r="B340" i="1"/>
  <c r="B383" i="1"/>
  <c r="B14387" i="1"/>
  <c r="B10455" i="1"/>
  <c r="B14035" i="1"/>
  <c r="B14044" i="1"/>
  <c r="B535" i="1"/>
  <c r="B8250" i="1"/>
  <c r="B5148" i="1"/>
  <c r="B716" i="1"/>
  <c r="B10156" i="1"/>
  <c r="B7692" i="1"/>
  <c r="B10985" i="1"/>
  <c r="B4692" i="1"/>
  <c r="B2959" i="1"/>
  <c r="B3628" i="1"/>
  <c r="B765" i="1"/>
  <c r="B3518" i="1"/>
  <c r="B477" i="1"/>
  <c r="B8600" i="1"/>
  <c r="B673" i="1"/>
  <c r="B4744" i="1"/>
  <c r="B7985" i="1"/>
  <c r="B3019" i="1"/>
  <c r="B2678" i="1"/>
  <c r="B10583" i="1"/>
  <c r="B8779" i="1"/>
  <c r="B436" i="1"/>
  <c r="B14440" i="1"/>
  <c r="B7054" i="1"/>
  <c r="B1816" i="1"/>
  <c r="B353" i="1"/>
  <c r="B451" i="1"/>
  <c r="B3772" i="1"/>
  <c r="B14983" i="1"/>
  <c r="B434" i="1"/>
  <c r="B12007" i="1"/>
  <c r="B10587" i="1"/>
  <c r="B14046" i="1"/>
  <c r="B8780" i="1"/>
  <c r="B6525" i="1"/>
  <c r="B7207" i="1"/>
  <c r="B1916" i="1"/>
  <c r="B6414" i="1"/>
  <c r="B2104" i="1"/>
  <c r="B4493" i="1"/>
  <c r="B9483" i="1"/>
  <c r="B1372" i="1"/>
  <c r="B7194" i="1"/>
  <c r="B3800" i="1"/>
  <c r="B719" i="1"/>
  <c r="B5048" i="1"/>
  <c r="B2929" i="1"/>
  <c r="B9504" i="1"/>
  <c r="B2683" i="1"/>
  <c r="B14925" i="1"/>
  <c r="B4309" i="1"/>
  <c r="B3446" i="1"/>
  <c r="B10634" i="1"/>
  <c r="B10916" i="1"/>
  <c r="B3775" i="1"/>
  <c r="B10743" i="1"/>
  <c r="B4280" i="1"/>
  <c r="B14451" i="1"/>
  <c r="B4977" i="1"/>
  <c r="B4340" i="1"/>
  <c r="B1473" i="1"/>
  <c r="B762" i="1"/>
  <c r="B8452" i="1"/>
  <c r="B8089" i="1"/>
  <c r="B9099" i="1"/>
  <c r="B2640" i="1"/>
  <c r="B5951" i="1"/>
  <c r="B14167" i="1"/>
  <c r="B14152" i="1"/>
  <c r="B1427" i="1"/>
  <c r="B424" i="1"/>
  <c r="B5128" i="1"/>
  <c r="B9254" i="1"/>
  <c r="B5083" i="1"/>
  <c r="B3106" i="1"/>
  <c r="B3632" i="1"/>
  <c r="B4821" i="1"/>
  <c r="B1873" i="1"/>
  <c r="B2849" i="1"/>
  <c r="B5088" i="1"/>
  <c r="B9847" i="1"/>
  <c r="B42" i="1"/>
  <c r="B3589" i="1"/>
  <c r="B3177" i="1"/>
  <c r="B10839" i="1"/>
  <c r="B5926" i="1"/>
  <c r="B3585" i="1"/>
  <c r="B2095" i="1"/>
  <c r="B9358" i="1"/>
  <c r="B2998" i="1"/>
  <c r="B2996" i="1"/>
  <c r="B3235" i="1"/>
  <c r="B1482" i="1"/>
  <c r="B3178" i="1"/>
  <c r="B9116" i="1"/>
  <c r="B11255" i="1"/>
  <c r="B13888" i="1"/>
  <c r="B2490" i="1"/>
  <c r="B7504" i="1"/>
  <c r="B2986" i="1"/>
  <c r="B3085" i="1"/>
  <c r="B13914" i="1"/>
  <c r="B14096" i="1"/>
  <c r="B2234" i="1"/>
  <c r="B13948" i="1"/>
  <c r="B1348" i="1"/>
  <c r="B8523" i="1"/>
  <c r="B13785" i="1"/>
  <c r="B583" i="1"/>
  <c r="B5923" i="1"/>
  <c r="B3483" i="1"/>
  <c r="B7354" i="1"/>
  <c r="B3207" i="1"/>
  <c r="B10832" i="1"/>
  <c r="B12108" i="1"/>
  <c r="B11183" i="1"/>
  <c r="B3048" i="1"/>
  <c r="B10074" i="1"/>
  <c r="B7925" i="1"/>
  <c r="B10181" i="1"/>
  <c r="B12026" i="1"/>
  <c r="B9787" i="1"/>
  <c r="B8872" i="1"/>
  <c r="B8668" i="1"/>
  <c r="B6950" i="1"/>
  <c r="B6140" i="1"/>
  <c r="B4473" i="1"/>
  <c r="B1746" i="1"/>
  <c r="B14108" i="1"/>
  <c r="B7492" i="1"/>
  <c r="B10209" i="1"/>
  <c r="B7016" i="1"/>
  <c r="B14112" i="1"/>
  <c r="B9189" i="1"/>
  <c r="B4526" i="1"/>
  <c r="B9056" i="1"/>
  <c r="B14430" i="1"/>
  <c r="B8272" i="1"/>
  <c r="B9257" i="1"/>
  <c r="B1758" i="1"/>
  <c r="B2126" i="1"/>
  <c r="B3335" i="1"/>
  <c r="B6527" i="1"/>
  <c r="B14859" i="1"/>
  <c r="B5445" i="1"/>
  <c r="B9838" i="1"/>
  <c r="B9284" i="1"/>
  <c r="B8398" i="1"/>
  <c r="B6523" i="1"/>
  <c r="B8399" i="1"/>
  <c r="B8155" i="1"/>
  <c r="B3684" i="1"/>
  <c r="B6531" i="1"/>
  <c r="B1449" i="1"/>
  <c r="B6483" i="1"/>
  <c r="B254" i="1"/>
  <c r="B8732" i="1"/>
  <c r="B11347" i="1"/>
  <c r="B2616" i="1"/>
  <c r="B569" i="1"/>
  <c r="B2565" i="1"/>
  <c r="B3156" i="1"/>
  <c r="B13628" i="1"/>
  <c r="B3303" i="1"/>
  <c r="B2449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<sst xmlns="http://schemas.openxmlformats.org/spreadsheetml/2006/main" count="4" uniqueCount="4">
  <si>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</si>
  <si>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</si>
  <si>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</si>
  <si>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13Κ/2021
(ΦΕΚ 66/31.12.2021, 2/18.1.2022 &amp; 6/3.2.2022, 
Τεύχος Προκηρύξεων ΑΣΕΠ)
ΚΑΤΗΓΟΡΙΑ ΠΑΝΕΠΙΣΤΗΜΙΑΚΗΣ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</si>
</sst>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168"/>
  <sheetViews>
    <sheetView tabSelected="1" workbookViewId="0">
      <selection sqref="A1:B1"/>
    </sheetView>
  </sheetViews>
  <sheetFormatPr defaultRowHeight="15" x14ac:dyDescent="0.25"/>
  <cols>
    <col min="1" max="1" width="12.140625" style="5" customWidth="1"/>
    <col min="2" max="2" width="45.7109375" style="5" customWidth="1"/>
  </cols>
  <sheetData>
    <row r="1" spans="1:2" ht="46.5" customHeight="1" x14ac:dyDescent="0.25">
      <c r="A1" s="1" t="s">
        <v>0</v>
      </c>
      <c r="B1" s="1"/>
    </row>
    <row r="2" spans="1:2" ht="118.5" customHeight="1" x14ac:dyDescent="0.25">
      <c r="A2" s="2" t="s">
        <v>3</v>
      </c>
      <c r="B2" s="3"/>
    </row>
    <row r="3" spans="1:2" x14ac:dyDescent="0.25">
      <c r="A3" s="4" t="s">
        <v>1</v>
      </c>
      <c r="B3" s="4" t="s">
        <v>2</v>
      </c>
    </row>
    <row r="4" spans="1:2" x14ac:dyDescent="0.25">
      <c r="A4" s="6">
        <v>1</v>
      </c>
      <c r="B4" s="6" t="str">
        <f>"00001103"</f>
        <v>00001103</v>
      </c>
    </row>
    <row r="5" spans="1:2" x14ac:dyDescent="0.25">
      <c r="A5" s="6">
        <v>2</v>
      </c>
      <c r="B5" s="6" t="str">
        <f>"00001128"</f>
        <v>00001128</v>
      </c>
    </row>
    <row r="6" spans="1:2" x14ac:dyDescent="0.25">
      <c r="A6" s="6">
        <v>3</v>
      </c>
      <c r="B6" s="6" t="str">
        <f>"00001399"</f>
        <v>00001399</v>
      </c>
    </row>
    <row r="7" spans="1:2" x14ac:dyDescent="0.25">
      <c r="A7" s="6">
        <v>4</v>
      </c>
      <c r="B7" s="6" t="str">
        <f>"00001415"</f>
        <v>00001415</v>
      </c>
    </row>
    <row r="8" spans="1:2" x14ac:dyDescent="0.25">
      <c r="A8" s="6">
        <v>5</v>
      </c>
      <c r="B8" s="6" t="str">
        <f>"00001636"</f>
        <v>00001636</v>
      </c>
    </row>
    <row r="9" spans="1:2" x14ac:dyDescent="0.25">
      <c r="A9" s="6">
        <v>6</v>
      </c>
      <c r="B9" s="6" t="str">
        <f>"00001734"</f>
        <v>00001734</v>
      </c>
    </row>
    <row r="10" spans="1:2" x14ac:dyDescent="0.25">
      <c r="A10" s="6">
        <v>7</v>
      </c>
      <c r="B10" s="6" t="str">
        <f>"00001768"</f>
        <v>00001768</v>
      </c>
    </row>
    <row r="11" spans="1:2" x14ac:dyDescent="0.25">
      <c r="A11" s="6">
        <v>8</v>
      </c>
      <c r="B11" s="6" t="str">
        <f>"00001770"</f>
        <v>00001770</v>
      </c>
    </row>
    <row r="12" spans="1:2" x14ac:dyDescent="0.25">
      <c r="A12" s="6">
        <v>9</v>
      </c>
      <c r="B12" s="6" t="str">
        <f>"00001784"</f>
        <v>00001784</v>
      </c>
    </row>
    <row r="13" spans="1:2" x14ac:dyDescent="0.25">
      <c r="A13" s="6">
        <v>10</v>
      </c>
      <c r="B13" s="6" t="str">
        <f>"00001809"</f>
        <v>00001809</v>
      </c>
    </row>
    <row r="14" spans="1:2" x14ac:dyDescent="0.25">
      <c r="A14" s="6">
        <v>11</v>
      </c>
      <c r="B14" s="6" t="str">
        <f>"00001836"</f>
        <v>00001836</v>
      </c>
    </row>
    <row r="15" spans="1:2" x14ac:dyDescent="0.25">
      <c r="A15" s="6">
        <v>12</v>
      </c>
      <c r="B15" s="6" t="str">
        <f>"00001884"</f>
        <v>00001884</v>
      </c>
    </row>
    <row r="16" spans="1:2" x14ac:dyDescent="0.25">
      <c r="A16" s="6">
        <v>13</v>
      </c>
      <c r="B16" s="6" t="str">
        <f>"00002005"</f>
        <v>00002005</v>
      </c>
    </row>
    <row r="17" spans="1:2" x14ac:dyDescent="0.25">
      <c r="A17" s="6">
        <v>14</v>
      </c>
      <c r="B17" s="6" t="str">
        <f>"00002014"</f>
        <v>00002014</v>
      </c>
    </row>
    <row r="18" spans="1:2" x14ac:dyDescent="0.25">
      <c r="A18" s="6">
        <v>15</v>
      </c>
      <c r="B18" s="6" t="str">
        <f>"00002034"</f>
        <v>00002034</v>
      </c>
    </row>
    <row r="19" spans="1:2" x14ac:dyDescent="0.25">
      <c r="A19" s="6">
        <v>16</v>
      </c>
      <c r="B19" s="6" t="str">
        <f>"00002091"</f>
        <v>00002091</v>
      </c>
    </row>
    <row r="20" spans="1:2" x14ac:dyDescent="0.25">
      <c r="A20" s="6">
        <v>17</v>
      </c>
      <c r="B20" s="6" t="str">
        <f>"00002269"</f>
        <v>00002269</v>
      </c>
    </row>
    <row r="21" spans="1:2" x14ac:dyDescent="0.25">
      <c r="A21" s="6">
        <v>18</v>
      </c>
      <c r="B21" s="6" t="str">
        <f>"00002541"</f>
        <v>00002541</v>
      </c>
    </row>
    <row r="22" spans="1:2" x14ac:dyDescent="0.25">
      <c r="A22" s="6">
        <v>19</v>
      </c>
      <c r="B22" s="6" t="str">
        <f>"00002682"</f>
        <v>00002682</v>
      </c>
    </row>
    <row r="23" spans="1:2" x14ac:dyDescent="0.25">
      <c r="A23" s="6">
        <v>20</v>
      </c>
      <c r="B23" s="6" t="str">
        <f>"00002712"</f>
        <v>00002712</v>
      </c>
    </row>
    <row r="24" spans="1:2" x14ac:dyDescent="0.25">
      <c r="A24" s="6">
        <v>21</v>
      </c>
      <c r="B24" s="6" t="str">
        <f>"00002757"</f>
        <v>00002757</v>
      </c>
    </row>
    <row r="25" spans="1:2" x14ac:dyDescent="0.25">
      <c r="A25" s="6">
        <v>22</v>
      </c>
      <c r="B25" s="6" t="str">
        <f>"00002882"</f>
        <v>00002882</v>
      </c>
    </row>
    <row r="26" spans="1:2" x14ac:dyDescent="0.25">
      <c r="A26" s="6">
        <v>23</v>
      </c>
      <c r="B26" s="6" t="str">
        <f>"00002886"</f>
        <v>00002886</v>
      </c>
    </row>
    <row r="27" spans="1:2" x14ac:dyDescent="0.25">
      <c r="A27" s="6">
        <v>24</v>
      </c>
      <c r="B27" s="6" t="str">
        <f>"00003172"</f>
        <v>00003172</v>
      </c>
    </row>
    <row r="28" spans="1:2" x14ac:dyDescent="0.25">
      <c r="A28" s="6">
        <v>25</v>
      </c>
      <c r="B28" s="6" t="str">
        <f>"00003184"</f>
        <v>00003184</v>
      </c>
    </row>
    <row r="29" spans="1:2" x14ac:dyDescent="0.25">
      <c r="A29" s="6">
        <v>26</v>
      </c>
      <c r="B29" s="6" t="str">
        <f>"00003347"</f>
        <v>00003347</v>
      </c>
    </row>
    <row r="30" spans="1:2" x14ac:dyDescent="0.25">
      <c r="A30" s="6">
        <v>27</v>
      </c>
      <c r="B30" s="6" t="str">
        <f>"00003367"</f>
        <v>00003367</v>
      </c>
    </row>
    <row r="31" spans="1:2" x14ac:dyDescent="0.25">
      <c r="A31" s="6">
        <v>28</v>
      </c>
      <c r="B31" s="6" t="str">
        <f>"00003532"</f>
        <v>00003532</v>
      </c>
    </row>
    <row r="32" spans="1:2" x14ac:dyDescent="0.25">
      <c r="A32" s="6">
        <v>29</v>
      </c>
      <c r="B32" s="6" t="str">
        <f>"00003691"</f>
        <v>00003691</v>
      </c>
    </row>
    <row r="33" spans="1:2" x14ac:dyDescent="0.25">
      <c r="A33" s="6">
        <v>30</v>
      </c>
      <c r="B33" s="6" t="str">
        <f>"00003720"</f>
        <v>00003720</v>
      </c>
    </row>
    <row r="34" spans="1:2" x14ac:dyDescent="0.25">
      <c r="A34" s="6">
        <v>31</v>
      </c>
      <c r="B34" s="6" t="str">
        <f>"00003799"</f>
        <v>00003799</v>
      </c>
    </row>
    <row r="35" spans="1:2" x14ac:dyDescent="0.25">
      <c r="A35" s="6">
        <v>32</v>
      </c>
      <c r="B35" s="6" t="str">
        <f>"00003966"</f>
        <v>00003966</v>
      </c>
    </row>
    <row r="36" spans="1:2" x14ac:dyDescent="0.25">
      <c r="A36" s="6">
        <v>33</v>
      </c>
      <c r="B36" s="6" t="str">
        <f>"00003969"</f>
        <v>00003969</v>
      </c>
    </row>
    <row r="37" spans="1:2" x14ac:dyDescent="0.25">
      <c r="A37" s="6">
        <v>34</v>
      </c>
      <c r="B37" s="6" t="str">
        <f>"00004103"</f>
        <v>00004103</v>
      </c>
    </row>
    <row r="38" spans="1:2" x14ac:dyDescent="0.25">
      <c r="A38" s="6">
        <v>35</v>
      </c>
      <c r="B38" s="6" t="str">
        <f>"00004251"</f>
        <v>00004251</v>
      </c>
    </row>
    <row r="39" spans="1:2" x14ac:dyDescent="0.25">
      <c r="A39" s="6">
        <v>36</v>
      </c>
      <c r="B39" s="6" t="str">
        <f>"00004300"</f>
        <v>00004300</v>
      </c>
    </row>
    <row r="40" spans="1:2" x14ac:dyDescent="0.25">
      <c r="A40" s="6">
        <v>37</v>
      </c>
      <c r="B40" s="6" t="str">
        <f>"00004462"</f>
        <v>00004462</v>
      </c>
    </row>
    <row r="41" spans="1:2" x14ac:dyDescent="0.25">
      <c r="A41" s="6">
        <v>38</v>
      </c>
      <c r="B41" s="6" t="str">
        <f>"00004490"</f>
        <v>00004490</v>
      </c>
    </row>
    <row r="42" spans="1:2" x14ac:dyDescent="0.25">
      <c r="A42" s="6">
        <v>39</v>
      </c>
      <c r="B42" s="6" t="str">
        <f>"00004580"</f>
        <v>00004580</v>
      </c>
    </row>
    <row r="43" spans="1:2" x14ac:dyDescent="0.25">
      <c r="A43" s="6">
        <v>40</v>
      </c>
      <c r="B43" s="6" t="str">
        <f>"00004640"</f>
        <v>00004640</v>
      </c>
    </row>
    <row r="44" spans="1:2" x14ac:dyDescent="0.25">
      <c r="A44" s="6">
        <v>41</v>
      </c>
      <c r="B44" s="6" t="str">
        <f>"00004644"</f>
        <v>00004644</v>
      </c>
    </row>
    <row r="45" spans="1:2" x14ac:dyDescent="0.25">
      <c r="A45" s="6">
        <v>42</v>
      </c>
      <c r="B45" s="6" t="str">
        <f>"00004771"</f>
        <v>00004771</v>
      </c>
    </row>
    <row r="46" spans="1:2" x14ac:dyDescent="0.25">
      <c r="A46" s="6">
        <v>43</v>
      </c>
      <c r="B46" s="6" t="str">
        <f>"00004857"</f>
        <v>00004857</v>
      </c>
    </row>
    <row r="47" spans="1:2" x14ac:dyDescent="0.25">
      <c r="A47" s="6">
        <v>44</v>
      </c>
      <c r="B47" s="6" t="str">
        <f>"00004925"</f>
        <v>00004925</v>
      </c>
    </row>
    <row r="48" spans="1:2" x14ac:dyDescent="0.25">
      <c r="A48" s="6">
        <v>45</v>
      </c>
      <c r="B48" s="6" t="str">
        <f>"00005062"</f>
        <v>00005062</v>
      </c>
    </row>
    <row r="49" spans="1:2" x14ac:dyDescent="0.25">
      <c r="A49" s="6">
        <v>46</v>
      </c>
      <c r="B49" s="6" t="str">
        <f>"00005150"</f>
        <v>00005150</v>
      </c>
    </row>
    <row r="50" spans="1:2" x14ac:dyDescent="0.25">
      <c r="A50" s="6">
        <v>47</v>
      </c>
      <c r="B50" s="6" t="str">
        <f>"00005184"</f>
        <v>00005184</v>
      </c>
    </row>
    <row r="51" spans="1:2" x14ac:dyDescent="0.25">
      <c r="A51" s="6">
        <v>48</v>
      </c>
      <c r="B51" s="6" t="str">
        <f>"00005649"</f>
        <v>00005649</v>
      </c>
    </row>
    <row r="52" spans="1:2" x14ac:dyDescent="0.25">
      <c r="A52" s="6">
        <v>49</v>
      </c>
      <c r="B52" s="6" t="str">
        <f>"00005844"</f>
        <v>00005844</v>
      </c>
    </row>
    <row r="53" spans="1:2" x14ac:dyDescent="0.25">
      <c r="A53" s="6">
        <v>50</v>
      </c>
      <c r="B53" s="6" t="str">
        <f>"00005878"</f>
        <v>00005878</v>
      </c>
    </row>
    <row r="54" spans="1:2" x14ac:dyDescent="0.25">
      <c r="A54" s="6">
        <v>51</v>
      </c>
      <c r="B54" s="6" t="str">
        <f>"00006342"</f>
        <v>00006342</v>
      </c>
    </row>
    <row r="55" spans="1:2" x14ac:dyDescent="0.25">
      <c r="A55" s="6">
        <v>52</v>
      </c>
      <c r="B55" s="6" t="str">
        <f>"00006405"</f>
        <v>00006405</v>
      </c>
    </row>
    <row r="56" spans="1:2" x14ac:dyDescent="0.25">
      <c r="A56" s="6">
        <v>53</v>
      </c>
      <c r="B56" s="6" t="str">
        <f>"00006570"</f>
        <v>00006570</v>
      </c>
    </row>
    <row r="57" spans="1:2" x14ac:dyDescent="0.25">
      <c r="A57" s="6">
        <v>54</v>
      </c>
      <c r="B57" s="6" t="str">
        <f>"00006571"</f>
        <v>00006571</v>
      </c>
    </row>
    <row r="58" spans="1:2" x14ac:dyDescent="0.25">
      <c r="A58" s="6">
        <v>55</v>
      </c>
      <c r="B58" s="6" t="str">
        <f>"00007296"</f>
        <v>00007296</v>
      </c>
    </row>
    <row r="59" spans="1:2" x14ac:dyDescent="0.25">
      <c r="A59" s="6">
        <v>56</v>
      </c>
      <c r="B59" s="6" t="str">
        <f>"00007375"</f>
        <v>00007375</v>
      </c>
    </row>
    <row r="60" spans="1:2" x14ac:dyDescent="0.25">
      <c r="A60" s="6">
        <v>57</v>
      </c>
      <c r="B60" s="6" t="str">
        <f>"00007414"</f>
        <v>00007414</v>
      </c>
    </row>
    <row r="61" spans="1:2" x14ac:dyDescent="0.25">
      <c r="A61" s="6">
        <v>58</v>
      </c>
      <c r="B61" s="6" t="str">
        <f>"00007525"</f>
        <v>00007525</v>
      </c>
    </row>
    <row r="62" spans="1:2" x14ac:dyDescent="0.25">
      <c r="A62" s="6">
        <v>59</v>
      </c>
      <c r="B62" s="6" t="str">
        <f>"00007998"</f>
        <v>00007998</v>
      </c>
    </row>
    <row r="63" spans="1:2" x14ac:dyDescent="0.25">
      <c r="A63" s="6">
        <v>60</v>
      </c>
      <c r="B63" s="6" t="str">
        <f>"00008000"</f>
        <v>00008000</v>
      </c>
    </row>
    <row r="64" spans="1:2" x14ac:dyDescent="0.25">
      <c r="A64" s="6">
        <v>61</v>
      </c>
      <c r="B64" s="6" t="str">
        <f>"00008008"</f>
        <v>00008008</v>
      </c>
    </row>
    <row r="65" spans="1:2" x14ac:dyDescent="0.25">
      <c r="A65" s="6">
        <v>62</v>
      </c>
      <c r="B65" s="6" t="str">
        <f>"00008265"</f>
        <v>00008265</v>
      </c>
    </row>
    <row r="66" spans="1:2" x14ac:dyDescent="0.25">
      <c r="A66" s="6">
        <v>63</v>
      </c>
      <c r="B66" s="6" t="str">
        <f>"00008578"</f>
        <v>00008578</v>
      </c>
    </row>
    <row r="67" spans="1:2" x14ac:dyDescent="0.25">
      <c r="A67" s="6">
        <v>64</v>
      </c>
      <c r="B67" s="6" t="str">
        <f>"00008585"</f>
        <v>00008585</v>
      </c>
    </row>
    <row r="68" spans="1:2" x14ac:dyDescent="0.25">
      <c r="A68" s="6">
        <v>65</v>
      </c>
      <c r="B68" s="6" t="str">
        <f>"00009048"</f>
        <v>00009048</v>
      </c>
    </row>
    <row r="69" spans="1:2" x14ac:dyDescent="0.25">
      <c r="A69" s="6">
        <v>66</v>
      </c>
      <c r="B69" s="6" t="str">
        <f>"00009101"</f>
        <v>00009101</v>
      </c>
    </row>
    <row r="70" spans="1:2" x14ac:dyDescent="0.25">
      <c r="A70" s="6">
        <v>67</v>
      </c>
      <c r="B70" s="6" t="str">
        <f>"00009138"</f>
        <v>00009138</v>
      </c>
    </row>
    <row r="71" spans="1:2" x14ac:dyDescent="0.25">
      <c r="A71" s="6">
        <v>68</v>
      </c>
      <c r="B71" s="6" t="str">
        <f>"00009173"</f>
        <v>00009173</v>
      </c>
    </row>
    <row r="72" spans="1:2" x14ac:dyDescent="0.25">
      <c r="A72" s="6">
        <v>69</v>
      </c>
      <c r="B72" s="6" t="str">
        <f>"00009174"</f>
        <v>00009174</v>
      </c>
    </row>
    <row r="73" spans="1:2" x14ac:dyDescent="0.25">
      <c r="A73" s="6">
        <v>70</v>
      </c>
      <c r="B73" s="6" t="str">
        <f>"00009219"</f>
        <v>00009219</v>
      </c>
    </row>
    <row r="74" spans="1:2" x14ac:dyDescent="0.25">
      <c r="A74" s="6">
        <v>71</v>
      </c>
      <c r="B74" s="6" t="str">
        <f>"00009469"</f>
        <v>00009469</v>
      </c>
    </row>
    <row r="75" spans="1:2" x14ac:dyDescent="0.25">
      <c r="A75" s="6">
        <v>72</v>
      </c>
      <c r="B75" s="6" t="str">
        <f>"00009471"</f>
        <v>00009471</v>
      </c>
    </row>
    <row r="76" spans="1:2" x14ac:dyDescent="0.25">
      <c r="A76" s="6">
        <v>73</v>
      </c>
      <c r="B76" s="6" t="str">
        <f>"00009520"</f>
        <v>00009520</v>
      </c>
    </row>
    <row r="77" spans="1:2" x14ac:dyDescent="0.25">
      <c r="A77" s="6">
        <v>74</v>
      </c>
      <c r="B77" s="6" t="str">
        <f>"00009650"</f>
        <v>00009650</v>
      </c>
    </row>
    <row r="78" spans="1:2" x14ac:dyDescent="0.25">
      <c r="A78" s="6">
        <v>75</v>
      </c>
      <c r="B78" s="6" t="str">
        <f>"00009692"</f>
        <v>00009692</v>
      </c>
    </row>
    <row r="79" spans="1:2" x14ac:dyDescent="0.25">
      <c r="A79" s="6">
        <v>76</v>
      </c>
      <c r="B79" s="6" t="str">
        <f>"00009736"</f>
        <v>00009736</v>
      </c>
    </row>
    <row r="80" spans="1:2" x14ac:dyDescent="0.25">
      <c r="A80" s="6">
        <v>77</v>
      </c>
      <c r="B80" s="6" t="str">
        <f>"00009758"</f>
        <v>00009758</v>
      </c>
    </row>
    <row r="81" spans="1:2" x14ac:dyDescent="0.25">
      <c r="A81" s="6">
        <v>78</v>
      </c>
      <c r="B81" s="6" t="str">
        <f>"00009798"</f>
        <v>00009798</v>
      </c>
    </row>
    <row r="82" spans="1:2" x14ac:dyDescent="0.25">
      <c r="A82" s="6">
        <v>79</v>
      </c>
      <c r="B82" s="6" t="str">
        <f>"00010050"</f>
        <v>00010050</v>
      </c>
    </row>
    <row r="83" spans="1:2" x14ac:dyDescent="0.25">
      <c r="A83" s="6">
        <v>80</v>
      </c>
      <c r="B83" s="6" t="str">
        <f>"00010176"</f>
        <v>00010176</v>
      </c>
    </row>
    <row r="84" spans="1:2" x14ac:dyDescent="0.25">
      <c r="A84" s="6">
        <v>81</v>
      </c>
      <c r="B84" s="6" t="str">
        <f>"00010276"</f>
        <v>00010276</v>
      </c>
    </row>
    <row r="85" spans="1:2" x14ac:dyDescent="0.25">
      <c r="A85" s="6">
        <v>82</v>
      </c>
      <c r="B85" s="6" t="str">
        <f>"00010302"</f>
        <v>00010302</v>
      </c>
    </row>
    <row r="86" spans="1:2" x14ac:dyDescent="0.25">
      <c r="A86" s="6">
        <v>83</v>
      </c>
      <c r="B86" s="6" t="str">
        <f>"00010316"</f>
        <v>00010316</v>
      </c>
    </row>
    <row r="87" spans="1:2" x14ac:dyDescent="0.25">
      <c r="A87" s="6">
        <v>84</v>
      </c>
      <c r="B87" s="6" t="str">
        <f>"00010325"</f>
        <v>00010325</v>
      </c>
    </row>
    <row r="88" spans="1:2" x14ac:dyDescent="0.25">
      <c r="A88" s="6">
        <v>85</v>
      </c>
      <c r="B88" s="6" t="str">
        <f>"00010458"</f>
        <v>00010458</v>
      </c>
    </row>
    <row r="89" spans="1:2" x14ac:dyDescent="0.25">
      <c r="A89" s="6">
        <v>86</v>
      </c>
      <c r="B89" s="6" t="str">
        <f>"00010485"</f>
        <v>00010485</v>
      </c>
    </row>
    <row r="90" spans="1:2" x14ac:dyDescent="0.25">
      <c r="A90" s="6">
        <v>87</v>
      </c>
      <c r="B90" s="6" t="str">
        <f>"00010521"</f>
        <v>00010521</v>
      </c>
    </row>
    <row r="91" spans="1:2" x14ac:dyDescent="0.25">
      <c r="A91" s="6">
        <v>88</v>
      </c>
      <c r="B91" s="6" t="str">
        <f>"00010548"</f>
        <v>00010548</v>
      </c>
    </row>
    <row r="92" spans="1:2" x14ac:dyDescent="0.25">
      <c r="A92" s="6">
        <v>89</v>
      </c>
      <c r="B92" s="6" t="str">
        <f>"00010592"</f>
        <v>00010592</v>
      </c>
    </row>
    <row r="93" spans="1:2" x14ac:dyDescent="0.25">
      <c r="A93" s="6">
        <v>90</v>
      </c>
      <c r="B93" s="6" t="str">
        <f>"00010612"</f>
        <v>00010612</v>
      </c>
    </row>
    <row r="94" spans="1:2" x14ac:dyDescent="0.25">
      <c r="A94" s="6">
        <v>91</v>
      </c>
      <c r="B94" s="6" t="str">
        <f>"00010618"</f>
        <v>00010618</v>
      </c>
    </row>
    <row r="95" spans="1:2" x14ac:dyDescent="0.25">
      <c r="A95" s="6">
        <v>92</v>
      </c>
      <c r="B95" s="6" t="str">
        <f>"00010619"</f>
        <v>00010619</v>
      </c>
    </row>
    <row r="96" spans="1:2" x14ac:dyDescent="0.25">
      <c r="A96" s="6">
        <v>93</v>
      </c>
      <c r="B96" s="6" t="str">
        <f>"00010647"</f>
        <v>00010647</v>
      </c>
    </row>
    <row r="97" spans="1:2" x14ac:dyDescent="0.25">
      <c r="A97" s="6">
        <v>94</v>
      </c>
      <c r="B97" s="6" t="str">
        <f>"00010691"</f>
        <v>00010691</v>
      </c>
    </row>
    <row r="98" spans="1:2" x14ac:dyDescent="0.25">
      <c r="A98" s="6">
        <v>95</v>
      </c>
      <c r="B98" s="6" t="str">
        <f>"00010693"</f>
        <v>00010693</v>
      </c>
    </row>
    <row r="99" spans="1:2" x14ac:dyDescent="0.25">
      <c r="A99" s="6">
        <v>96</v>
      </c>
      <c r="B99" s="6" t="str">
        <f>"00010733"</f>
        <v>00010733</v>
      </c>
    </row>
    <row r="100" spans="1:2" x14ac:dyDescent="0.25">
      <c r="A100" s="6">
        <v>97</v>
      </c>
      <c r="B100" s="6" t="str">
        <f>"00010823"</f>
        <v>00010823</v>
      </c>
    </row>
    <row r="101" spans="1:2" x14ac:dyDescent="0.25">
      <c r="A101" s="6">
        <v>98</v>
      </c>
      <c r="B101" s="6" t="str">
        <f>"00010855"</f>
        <v>00010855</v>
      </c>
    </row>
    <row r="102" spans="1:2" x14ac:dyDescent="0.25">
      <c r="A102" s="6">
        <v>99</v>
      </c>
      <c r="B102" s="6" t="str">
        <f>"00010866"</f>
        <v>00010866</v>
      </c>
    </row>
    <row r="103" spans="1:2" x14ac:dyDescent="0.25">
      <c r="A103" s="6">
        <v>100</v>
      </c>
      <c r="B103" s="6" t="str">
        <f>"00010873"</f>
        <v>00010873</v>
      </c>
    </row>
    <row r="104" spans="1:2" x14ac:dyDescent="0.25">
      <c r="A104" s="6">
        <v>101</v>
      </c>
      <c r="B104" s="6" t="str">
        <f>"00010876"</f>
        <v>00010876</v>
      </c>
    </row>
    <row r="105" spans="1:2" x14ac:dyDescent="0.25">
      <c r="A105" s="6">
        <v>102</v>
      </c>
      <c r="B105" s="6" t="str">
        <f>"00010878"</f>
        <v>00010878</v>
      </c>
    </row>
    <row r="106" spans="1:2" x14ac:dyDescent="0.25">
      <c r="A106" s="6">
        <v>103</v>
      </c>
      <c r="B106" s="6" t="str">
        <f>"00010881"</f>
        <v>00010881</v>
      </c>
    </row>
    <row r="107" spans="1:2" x14ac:dyDescent="0.25">
      <c r="A107" s="6">
        <v>104</v>
      </c>
      <c r="B107" s="6" t="str">
        <f>"00010934"</f>
        <v>00010934</v>
      </c>
    </row>
    <row r="108" spans="1:2" x14ac:dyDescent="0.25">
      <c r="A108" s="6">
        <v>105</v>
      </c>
      <c r="B108" s="6" t="str">
        <f>"00010938"</f>
        <v>00010938</v>
      </c>
    </row>
    <row r="109" spans="1:2" x14ac:dyDescent="0.25">
      <c r="A109" s="6">
        <v>106</v>
      </c>
      <c r="B109" s="6" t="str">
        <f>"00010942"</f>
        <v>00010942</v>
      </c>
    </row>
    <row r="110" spans="1:2" x14ac:dyDescent="0.25">
      <c r="A110" s="6">
        <v>107</v>
      </c>
      <c r="B110" s="6" t="str">
        <f>"00010988"</f>
        <v>00010988</v>
      </c>
    </row>
    <row r="111" spans="1:2" x14ac:dyDescent="0.25">
      <c r="A111" s="6">
        <v>108</v>
      </c>
      <c r="B111" s="6" t="str">
        <f>"00011005"</f>
        <v>00011005</v>
      </c>
    </row>
    <row r="112" spans="1:2" x14ac:dyDescent="0.25">
      <c r="A112" s="6">
        <v>109</v>
      </c>
      <c r="B112" s="6" t="str">
        <f>"00011022"</f>
        <v>00011022</v>
      </c>
    </row>
    <row r="113" spans="1:2" x14ac:dyDescent="0.25">
      <c r="A113" s="6">
        <v>110</v>
      </c>
      <c r="B113" s="6" t="str">
        <f>"00011107"</f>
        <v>00011107</v>
      </c>
    </row>
    <row r="114" spans="1:2" x14ac:dyDescent="0.25">
      <c r="A114" s="6">
        <v>111</v>
      </c>
      <c r="B114" s="6" t="str">
        <f>"00011141"</f>
        <v>00011141</v>
      </c>
    </row>
    <row r="115" spans="1:2" x14ac:dyDescent="0.25">
      <c r="A115" s="6">
        <v>112</v>
      </c>
      <c r="B115" s="6" t="str">
        <f>"00011146"</f>
        <v>00011146</v>
      </c>
    </row>
    <row r="116" spans="1:2" x14ac:dyDescent="0.25">
      <c r="A116" s="6">
        <v>113</v>
      </c>
      <c r="B116" s="6" t="str">
        <f>"00011153"</f>
        <v>00011153</v>
      </c>
    </row>
    <row r="117" spans="1:2" x14ac:dyDescent="0.25">
      <c r="A117" s="6">
        <v>114</v>
      </c>
      <c r="B117" s="6" t="str">
        <f>"00011173"</f>
        <v>00011173</v>
      </c>
    </row>
    <row r="118" spans="1:2" x14ac:dyDescent="0.25">
      <c r="A118" s="6">
        <v>115</v>
      </c>
      <c r="B118" s="6" t="str">
        <f>"00011207"</f>
        <v>00011207</v>
      </c>
    </row>
    <row r="119" spans="1:2" x14ac:dyDescent="0.25">
      <c r="A119" s="6">
        <v>116</v>
      </c>
      <c r="B119" s="6" t="str">
        <f>"00011214"</f>
        <v>00011214</v>
      </c>
    </row>
    <row r="120" spans="1:2" x14ac:dyDescent="0.25">
      <c r="A120" s="6">
        <v>117</v>
      </c>
      <c r="B120" s="6" t="str">
        <f>"00011219"</f>
        <v>00011219</v>
      </c>
    </row>
    <row r="121" spans="1:2" x14ac:dyDescent="0.25">
      <c r="A121" s="6">
        <v>118</v>
      </c>
      <c r="B121" s="6" t="str">
        <f>"00011235"</f>
        <v>00011235</v>
      </c>
    </row>
    <row r="122" spans="1:2" x14ac:dyDescent="0.25">
      <c r="A122" s="6">
        <v>119</v>
      </c>
      <c r="B122" s="6" t="str">
        <f>"00011242"</f>
        <v>00011242</v>
      </c>
    </row>
    <row r="123" spans="1:2" x14ac:dyDescent="0.25">
      <c r="A123" s="6">
        <v>120</v>
      </c>
      <c r="B123" s="6" t="str">
        <f>"00011259"</f>
        <v>00011259</v>
      </c>
    </row>
    <row r="124" spans="1:2" x14ac:dyDescent="0.25">
      <c r="A124" s="6">
        <v>121</v>
      </c>
      <c r="B124" s="6" t="str">
        <f>"00011265"</f>
        <v>00011265</v>
      </c>
    </row>
    <row r="125" spans="1:2" x14ac:dyDescent="0.25">
      <c r="A125" s="6">
        <v>122</v>
      </c>
      <c r="B125" s="6" t="str">
        <f>"00011290"</f>
        <v>00011290</v>
      </c>
    </row>
    <row r="126" spans="1:2" x14ac:dyDescent="0.25">
      <c r="A126" s="6">
        <v>123</v>
      </c>
      <c r="B126" s="6" t="str">
        <f>"00011352"</f>
        <v>00011352</v>
      </c>
    </row>
    <row r="127" spans="1:2" x14ac:dyDescent="0.25">
      <c r="A127" s="6">
        <v>124</v>
      </c>
      <c r="B127" s="6" t="str">
        <f>"00011372"</f>
        <v>00011372</v>
      </c>
    </row>
    <row r="128" spans="1:2" x14ac:dyDescent="0.25">
      <c r="A128" s="6">
        <v>125</v>
      </c>
      <c r="B128" s="6" t="str">
        <f>"00011374"</f>
        <v>00011374</v>
      </c>
    </row>
    <row r="129" spans="1:2" x14ac:dyDescent="0.25">
      <c r="A129" s="6">
        <v>126</v>
      </c>
      <c r="B129" s="6" t="str">
        <f>"00011381"</f>
        <v>00011381</v>
      </c>
    </row>
    <row r="130" spans="1:2" x14ac:dyDescent="0.25">
      <c r="A130" s="6">
        <v>127</v>
      </c>
      <c r="B130" s="6" t="str">
        <f>"00011384"</f>
        <v>00011384</v>
      </c>
    </row>
    <row r="131" spans="1:2" x14ac:dyDescent="0.25">
      <c r="A131" s="6">
        <v>128</v>
      </c>
      <c r="B131" s="6" t="str">
        <f>"00011393"</f>
        <v>00011393</v>
      </c>
    </row>
    <row r="132" spans="1:2" x14ac:dyDescent="0.25">
      <c r="A132" s="6">
        <v>129</v>
      </c>
      <c r="B132" s="6" t="str">
        <f>"00011464"</f>
        <v>00011464</v>
      </c>
    </row>
    <row r="133" spans="1:2" x14ac:dyDescent="0.25">
      <c r="A133" s="6">
        <v>130</v>
      </c>
      <c r="B133" s="6" t="str">
        <f>"00011466"</f>
        <v>00011466</v>
      </c>
    </row>
    <row r="134" spans="1:2" x14ac:dyDescent="0.25">
      <c r="A134" s="6">
        <v>131</v>
      </c>
      <c r="B134" s="6" t="str">
        <f>"00011467"</f>
        <v>00011467</v>
      </c>
    </row>
    <row r="135" spans="1:2" x14ac:dyDescent="0.25">
      <c r="A135" s="6">
        <v>132</v>
      </c>
      <c r="B135" s="6" t="str">
        <f>"00011507"</f>
        <v>00011507</v>
      </c>
    </row>
    <row r="136" spans="1:2" x14ac:dyDescent="0.25">
      <c r="A136" s="6">
        <v>133</v>
      </c>
      <c r="B136" s="6" t="str">
        <f>"00011534"</f>
        <v>00011534</v>
      </c>
    </row>
    <row r="137" spans="1:2" x14ac:dyDescent="0.25">
      <c r="A137" s="6">
        <v>134</v>
      </c>
      <c r="B137" s="6" t="str">
        <f>"00011542"</f>
        <v>00011542</v>
      </c>
    </row>
    <row r="138" spans="1:2" x14ac:dyDescent="0.25">
      <c r="A138" s="6">
        <v>135</v>
      </c>
      <c r="B138" s="6" t="str">
        <f>"00011553"</f>
        <v>00011553</v>
      </c>
    </row>
    <row r="139" spans="1:2" x14ac:dyDescent="0.25">
      <c r="A139" s="6">
        <v>136</v>
      </c>
      <c r="B139" s="6" t="str">
        <f>"00011554"</f>
        <v>00011554</v>
      </c>
    </row>
    <row r="140" spans="1:2" x14ac:dyDescent="0.25">
      <c r="A140" s="6">
        <v>137</v>
      </c>
      <c r="B140" s="6" t="str">
        <f>"00011555"</f>
        <v>00011555</v>
      </c>
    </row>
    <row r="141" spans="1:2" x14ac:dyDescent="0.25">
      <c r="A141" s="6">
        <v>138</v>
      </c>
      <c r="B141" s="6" t="str">
        <f>"00011573"</f>
        <v>00011573</v>
      </c>
    </row>
    <row r="142" spans="1:2" x14ac:dyDescent="0.25">
      <c r="A142" s="6">
        <v>139</v>
      </c>
      <c r="B142" s="6" t="str">
        <f>"00011577"</f>
        <v>00011577</v>
      </c>
    </row>
    <row r="143" spans="1:2" x14ac:dyDescent="0.25">
      <c r="A143" s="6">
        <v>140</v>
      </c>
      <c r="B143" s="6" t="str">
        <f>"00011604"</f>
        <v>00011604</v>
      </c>
    </row>
    <row r="144" spans="1:2" x14ac:dyDescent="0.25">
      <c r="A144" s="6">
        <v>141</v>
      </c>
      <c r="B144" s="6" t="str">
        <f>"00011632"</f>
        <v>00011632</v>
      </c>
    </row>
    <row r="145" spans="1:2" x14ac:dyDescent="0.25">
      <c r="A145" s="6">
        <v>142</v>
      </c>
      <c r="B145" s="6" t="str">
        <f>"00011638"</f>
        <v>00011638</v>
      </c>
    </row>
    <row r="146" spans="1:2" x14ac:dyDescent="0.25">
      <c r="A146" s="6">
        <v>143</v>
      </c>
      <c r="B146" s="6" t="str">
        <f>"00011643"</f>
        <v>00011643</v>
      </c>
    </row>
    <row r="147" spans="1:2" x14ac:dyDescent="0.25">
      <c r="A147" s="6">
        <v>144</v>
      </c>
      <c r="B147" s="6" t="str">
        <f>"00011670"</f>
        <v>00011670</v>
      </c>
    </row>
    <row r="148" spans="1:2" x14ac:dyDescent="0.25">
      <c r="A148" s="6">
        <v>145</v>
      </c>
      <c r="B148" s="6" t="str">
        <f>"00011671"</f>
        <v>00011671</v>
      </c>
    </row>
    <row r="149" spans="1:2" x14ac:dyDescent="0.25">
      <c r="A149" s="6">
        <v>146</v>
      </c>
      <c r="B149" s="6" t="str">
        <f>"00011697"</f>
        <v>00011697</v>
      </c>
    </row>
    <row r="150" spans="1:2" x14ac:dyDescent="0.25">
      <c r="A150" s="6">
        <v>147</v>
      </c>
      <c r="B150" s="6" t="str">
        <f>"00011737"</f>
        <v>00011737</v>
      </c>
    </row>
    <row r="151" spans="1:2" x14ac:dyDescent="0.25">
      <c r="A151" s="6">
        <v>148</v>
      </c>
      <c r="B151" s="6" t="str">
        <f>"00011747"</f>
        <v>00011747</v>
      </c>
    </row>
    <row r="152" spans="1:2" x14ac:dyDescent="0.25">
      <c r="A152" s="6">
        <v>149</v>
      </c>
      <c r="B152" s="6" t="str">
        <f>"00011767"</f>
        <v>00011767</v>
      </c>
    </row>
    <row r="153" spans="1:2" x14ac:dyDescent="0.25">
      <c r="A153" s="6">
        <v>150</v>
      </c>
      <c r="B153" s="6" t="str">
        <f>"00011769"</f>
        <v>00011769</v>
      </c>
    </row>
    <row r="154" spans="1:2" x14ac:dyDescent="0.25">
      <c r="A154" s="6">
        <v>151</v>
      </c>
      <c r="B154" s="6" t="str">
        <f>"00011823"</f>
        <v>00011823</v>
      </c>
    </row>
    <row r="155" spans="1:2" x14ac:dyDescent="0.25">
      <c r="A155" s="6">
        <v>152</v>
      </c>
      <c r="B155" s="6" t="str">
        <f>"00011838"</f>
        <v>00011838</v>
      </c>
    </row>
    <row r="156" spans="1:2" x14ac:dyDescent="0.25">
      <c r="A156" s="6">
        <v>153</v>
      </c>
      <c r="B156" s="6" t="str">
        <f>"00011844"</f>
        <v>00011844</v>
      </c>
    </row>
    <row r="157" spans="1:2" x14ac:dyDescent="0.25">
      <c r="A157" s="6">
        <v>154</v>
      </c>
      <c r="B157" s="6" t="str">
        <f>"00011852"</f>
        <v>00011852</v>
      </c>
    </row>
    <row r="158" spans="1:2" x14ac:dyDescent="0.25">
      <c r="A158" s="6">
        <v>155</v>
      </c>
      <c r="B158" s="6" t="str">
        <f>"00011902"</f>
        <v>00011902</v>
      </c>
    </row>
    <row r="159" spans="1:2" x14ac:dyDescent="0.25">
      <c r="A159" s="6">
        <v>156</v>
      </c>
      <c r="B159" s="6" t="str">
        <f>"00011913"</f>
        <v>00011913</v>
      </c>
    </row>
    <row r="160" spans="1:2" x14ac:dyDescent="0.25">
      <c r="A160" s="6">
        <v>157</v>
      </c>
      <c r="B160" s="6" t="str">
        <f>"00011917"</f>
        <v>00011917</v>
      </c>
    </row>
    <row r="161" spans="1:2" x14ac:dyDescent="0.25">
      <c r="A161" s="6">
        <v>158</v>
      </c>
      <c r="B161" s="6" t="str">
        <f>"00011918"</f>
        <v>00011918</v>
      </c>
    </row>
    <row r="162" spans="1:2" x14ac:dyDescent="0.25">
      <c r="A162" s="6">
        <v>159</v>
      </c>
      <c r="B162" s="6" t="str">
        <f>"00011963"</f>
        <v>00011963</v>
      </c>
    </row>
    <row r="163" spans="1:2" x14ac:dyDescent="0.25">
      <c r="A163" s="6">
        <v>160</v>
      </c>
      <c r="B163" s="6" t="str">
        <f>"00011994"</f>
        <v>00011994</v>
      </c>
    </row>
    <row r="164" spans="1:2" x14ac:dyDescent="0.25">
      <c r="A164" s="6">
        <v>161</v>
      </c>
      <c r="B164" s="6" t="str">
        <f>"00012002"</f>
        <v>00012002</v>
      </c>
    </row>
    <row r="165" spans="1:2" x14ac:dyDescent="0.25">
      <c r="A165" s="6">
        <v>162</v>
      </c>
      <c r="B165" s="6" t="str">
        <f>"00012016"</f>
        <v>00012016</v>
      </c>
    </row>
    <row r="166" spans="1:2" x14ac:dyDescent="0.25">
      <c r="A166" s="6">
        <v>163</v>
      </c>
      <c r="B166" s="6" t="str">
        <f>"00012031"</f>
        <v>00012031</v>
      </c>
    </row>
    <row r="167" spans="1:2" x14ac:dyDescent="0.25">
      <c r="A167" s="6">
        <v>164</v>
      </c>
      <c r="B167" s="6" t="str">
        <f>"00012043"</f>
        <v>00012043</v>
      </c>
    </row>
    <row r="168" spans="1:2" x14ac:dyDescent="0.25">
      <c r="A168" s="6">
        <v>165</v>
      </c>
      <c r="B168" s="6" t="str">
        <f>"00012056"</f>
        <v>00012056</v>
      </c>
    </row>
    <row r="169" spans="1:2" x14ac:dyDescent="0.25">
      <c r="A169" s="6">
        <v>166</v>
      </c>
      <c r="B169" s="6" t="str">
        <f>"00012078"</f>
        <v>00012078</v>
      </c>
    </row>
    <row r="170" spans="1:2" x14ac:dyDescent="0.25">
      <c r="A170" s="6">
        <v>167</v>
      </c>
      <c r="B170" s="6" t="str">
        <f>"00012098"</f>
        <v>00012098</v>
      </c>
    </row>
    <row r="171" spans="1:2" x14ac:dyDescent="0.25">
      <c r="A171" s="6">
        <v>168</v>
      </c>
      <c r="B171" s="6" t="str">
        <f>"00012116"</f>
        <v>00012116</v>
      </c>
    </row>
    <row r="172" spans="1:2" x14ac:dyDescent="0.25">
      <c r="A172" s="6">
        <v>169</v>
      </c>
      <c r="B172" s="6" t="str">
        <f>"00012127"</f>
        <v>00012127</v>
      </c>
    </row>
    <row r="173" spans="1:2" x14ac:dyDescent="0.25">
      <c r="A173" s="6">
        <v>170</v>
      </c>
      <c r="B173" s="6" t="str">
        <f>"00012136"</f>
        <v>00012136</v>
      </c>
    </row>
    <row r="174" spans="1:2" x14ac:dyDescent="0.25">
      <c r="A174" s="6">
        <v>171</v>
      </c>
      <c r="B174" s="6" t="str">
        <f>"00012230"</f>
        <v>00012230</v>
      </c>
    </row>
    <row r="175" spans="1:2" x14ac:dyDescent="0.25">
      <c r="A175" s="6">
        <v>172</v>
      </c>
      <c r="B175" s="6" t="str">
        <f>"00012269"</f>
        <v>00012269</v>
      </c>
    </row>
    <row r="176" spans="1:2" x14ac:dyDescent="0.25">
      <c r="A176" s="6">
        <v>173</v>
      </c>
      <c r="B176" s="6" t="str">
        <f>"00012339"</f>
        <v>00012339</v>
      </c>
    </row>
    <row r="177" spans="1:2" x14ac:dyDescent="0.25">
      <c r="A177" s="6">
        <v>174</v>
      </c>
      <c r="B177" s="6" t="str">
        <f>"00012368"</f>
        <v>00012368</v>
      </c>
    </row>
    <row r="178" spans="1:2" x14ac:dyDescent="0.25">
      <c r="A178" s="6">
        <v>175</v>
      </c>
      <c r="B178" s="6" t="str">
        <f>"00012383"</f>
        <v>00012383</v>
      </c>
    </row>
    <row r="179" spans="1:2" x14ac:dyDescent="0.25">
      <c r="A179" s="6">
        <v>176</v>
      </c>
      <c r="B179" s="6" t="str">
        <f>"00012444"</f>
        <v>00012444</v>
      </c>
    </row>
    <row r="180" spans="1:2" x14ac:dyDescent="0.25">
      <c r="A180" s="6">
        <v>177</v>
      </c>
      <c r="B180" s="6" t="str">
        <f>"00012450"</f>
        <v>00012450</v>
      </c>
    </row>
    <row r="181" spans="1:2" x14ac:dyDescent="0.25">
      <c r="A181" s="6">
        <v>178</v>
      </c>
      <c r="B181" s="6" t="str">
        <f>"00012466"</f>
        <v>00012466</v>
      </c>
    </row>
    <row r="182" spans="1:2" x14ac:dyDescent="0.25">
      <c r="A182" s="6">
        <v>179</v>
      </c>
      <c r="B182" s="6" t="str">
        <f>"00012490"</f>
        <v>00012490</v>
      </c>
    </row>
    <row r="183" spans="1:2" x14ac:dyDescent="0.25">
      <c r="A183" s="6">
        <v>180</v>
      </c>
      <c r="B183" s="6" t="str">
        <f>"00012515"</f>
        <v>00012515</v>
      </c>
    </row>
    <row r="184" spans="1:2" x14ac:dyDescent="0.25">
      <c r="A184" s="6">
        <v>181</v>
      </c>
      <c r="B184" s="6" t="str">
        <f>"00012569"</f>
        <v>00012569</v>
      </c>
    </row>
    <row r="185" spans="1:2" x14ac:dyDescent="0.25">
      <c r="A185" s="6">
        <v>182</v>
      </c>
      <c r="B185" s="6" t="str">
        <f>"00012578"</f>
        <v>00012578</v>
      </c>
    </row>
    <row r="186" spans="1:2" x14ac:dyDescent="0.25">
      <c r="A186" s="6">
        <v>183</v>
      </c>
      <c r="B186" s="6" t="str">
        <f>"00012601"</f>
        <v>00012601</v>
      </c>
    </row>
    <row r="187" spans="1:2" x14ac:dyDescent="0.25">
      <c r="A187" s="6">
        <v>184</v>
      </c>
      <c r="B187" s="6" t="str">
        <f>"00012607"</f>
        <v>00012607</v>
      </c>
    </row>
    <row r="188" spans="1:2" x14ac:dyDescent="0.25">
      <c r="A188" s="6">
        <v>185</v>
      </c>
      <c r="B188" s="6" t="str">
        <f>"00012609"</f>
        <v>00012609</v>
      </c>
    </row>
    <row r="189" spans="1:2" x14ac:dyDescent="0.25">
      <c r="A189" s="6">
        <v>186</v>
      </c>
      <c r="B189" s="6" t="str">
        <f>"00012613"</f>
        <v>00012613</v>
      </c>
    </row>
    <row r="190" spans="1:2" x14ac:dyDescent="0.25">
      <c r="A190" s="6">
        <v>187</v>
      </c>
      <c r="B190" s="6" t="str">
        <f>"00012622"</f>
        <v>00012622</v>
      </c>
    </row>
    <row r="191" spans="1:2" x14ac:dyDescent="0.25">
      <c r="A191" s="6">
        <v>188</v>
      </c>
      <c r="B191" s="6" t="str">
        <f>"00012624"</f>
        <v>00012624</v>
      </c>
    </row>
    <row r="192" spans="1:2" x14ac:dyDescent="0.25">
      <c r="A192" s="6">
        <v>189</v>
      </c>
      <c r="B192" s="6" t="str">
        <f>"00012646"</f>
        <v>00012646</v>
      </c>
    </row>
    <row r="193" spans="1:2" x14ac:dyDescent="0.25">
      <c r="A193" s="6">
        <v>190</v>
      </c>
      <c r="B193" s="6" t="str">
        <f>"00012657"</f>
        <v>00012657</v>
      </c>
    </row>
    <row r="194" spans="1:2" x14ac:dyDescent="0.25">
      <c r="A194" s="6">
        <v>191</v>
      </c>
      <c r="B194" s="6" t="str">
        <f>"00012677"</f>
        <v>00012677</v>
      </c>
    </row>
    <row r="195" spans="1:2" x14ac:dyDescent="0.25">
      <c r="A195" s="6">
        <v>192</v>
      </c>
      <c r="B195" s="6" t="str">
        <f>"00012689"</f>
        <v>00012689</v>
      </c>
    </row>
    <row r="196" spans="1:2" x14ac:dyDescent="0.25">
      <c r="A196" s="6">
        <v>193</v>
      </c>
      <c r="B196" s="6" t="str">
        <f>"00012714"</f>
        <v>00012714</v>
      </c>
    </row>
    <row r="197" spans="1:2" x14ac:dyDescent="0.25">
      <c r="A197" s="6">
        <v>194</v>
      </c>
      <c r="B197" s="6" t="str">
        <f>"00012750"</f>
        <v>00012750</v>
      </c>
    </row>
    <row r="198" spans="1:2" x14ac:dyDescent="0.25">
      <c r="A198" s="6">
        <v>195</v>
      </c>
      <c r="B198" s="6" t="str">
        <f>"00012756"</f>
        <v>00012756</v>
      </c>
    </row>
    <row r="199" spans="1:2" x14ac:dyDescent="0.25">
      <c r="A199" s="6">
        <v>196</v>
      </c>
      <c r="B199" s="6" t="str">
        <f>"00012791"</f>
        <v>00012791</v>
      </c>
    </row>
    <row r="200" spans="1:2" x14ac:dyDescent="0.25">
      <c r="A200" s="6">
        <v>197</v>
      </c>
      <c r="B200" s="6" t="str">
        <f>"00012821"</f>
        <v>00012821</v>
      </c>
    </row>
    <row r="201" spans="1:2" x14ac:dyDescent="0.25">
      <c r="A201" s="6">
        <v>198</v>
      </c>
      <c r="B201" s="6" t="str">
        <f>"00012839"</f>
        <v>00012839</v>
      </c>
    </row>
    <row r="202" spans="1:2" x14ac:dyDescent="0.25">
      <c r="A202" s="6">
        <v>199</v>
      </c>
      <c r="B202" s="6" t="str">
        <f>"00012849"</f>
        <v>00012849</v>
      </c>
    </row>
    <row r="203" spans="1:2" x14ac:dyDescent="0.25">
      <c r="A203" s="6">
        <v>200</v>
      </c>
      <c r="B203" s="6" t="str">
        <f>"00012853"</f>
        <v>00012853</v>
      </c>
    </row>
    <row r="204" spans="1:2" x14ac:dyDescent="0.25">
      <c r="A204" s="6">
        <v>201</v>
      </c>
      <c r="B204" s="6" t="str">
        <f>"00012870"</f>
        <v>00012870</v>
      </c>
    </row>
    <row r="205" spans="1:2" x14ac:dyDescent="0.25">
      <c r="A205" s="6">
        <v>202</v>
      </c>
      <c r="B205" s="6" t="str">
        <f>"00012889"</f>
        <v>00012889</v>
      </c>
    </row>
    <row r="206" spans="1:2" x14ac:dyDescent="0.25">
      <c r="A206" s="6">
        <v>203</v>
      </c>
      <c r="B206" s="6" t="str">
        <f>"00012907"</f>
        <v>00012907</v>
      </c>
    </row>
    <row r="207" spans="1:2" x14ac:dyDescent="0.25">
      <c r="A207" s="6">
        <v>204</v>
      </c>
      <c r="B207" s="6" t="str">
        <f>"00012933"</f>
        <v>00012933</v>
      </c>
    </row>
    <row r="208" spans="1:2" x14ac:dyDescent="0.25">
      <c r="A208" s="6">
        <v>205</v>
      </c>
      <c r="B208" s="6" t="str">
        <f>"00012957"</f>
        <v>00012957</v>
      </c>
    </row>
    <row r="209" spans="1:2" x14ac:dyDescent="0.25">
      <c r="A209" s="6">
        <v>206</v>
      </c>
      <c r="B209" s="6" t="str">
        <f>"00012962"</f>
        <v>00012962</v>
      </c>
    </row>
    <row r="210" spans="1:2" x14ac:dyDescent="0.25">
      <c r="A210" s="6">
        <v>207</v>
      </c>
      <c r="B210" s="6" t="str">
        <f>"00012998"</f>
        <v>00012998</v>
      </c>
    </row>
    <row r="211" spans="1:2" x14ac:dyDescent="0.25">
      <c r="A211" s="6">
        <v>208</v>
      </c>
      <c r="B211" s="6" t="str">
        <f>"00013010"</f>
        <v>00013010</v>
      </c>
    </row>
    <row r="212" spans="1:2" x14ac:dyDescent="0.25">
      <c r="A212" s="6">
        <v>209</v>
      </c>
      <c r="B212" s="6" t="str">
        <f>"00013034"</f>
        <v>00013034</v>
      </c>
    </row>
    <row r="213" spans="1:2" x14ac:dyDescent="0.25">
      <c r="A213" s="6">
        <v>210</v>
      </c>
      <c r="B213" s="6" t="str">
        <f>"00013072"</f>
        <v>00013072</v>
      </c>
    </row>
    <row r="214" spans="1:2" x14ac:dyDescent="0.25">
      <c r="A214" s="6">
        <v>211</v>
      </c>
      <c r="B214" s="6" t="str">
        <f>"00013100"</f>
        <v>00013100</v>
      </c>
    </row>
    <row r="215" spans="1:2" x14ac:dyDescent="0.25">
      <c r="A215" s="6">
        <v>212</v>
      </c>
      <c r="B215" s="6" t="str">
        <f>"00013113"</f>
        <v>00013113</v>
      </c>
    </row>
    <row r="216" spans="1:2" x14ac:dyDescent="0.25">
      <c r="A216" s="6">
        <v>213</v>
      </c>
      <c r="B216" s="6" t="str">
        <f>"00013119"</f>
        <v>00013119</v>
      </c>
    </row>
    <row r="217" spans="1:2" x14ac:dyDescent="0.25">
      <c r="A217" s="6">
        <v>214</v>
      </c>
      <c r="B217" s="6" t="str">
        <f>"00013149"</f>
        <v>00013149</v>
      </c>
    </row>
    <row r="218" spans="1:2" x14ac:dyDescent="0.25">
      <c r="A218" s="6">
        <v>215</v>
      </c>
      <c r="B218" s="6" t="str">
        <f>"00013216"</f>
        <v>00013216</v>
      </c>
    </row>
    <row r="219" spans="1:2" x14ac:dyDescent="0.25">
      <c r="A219" s="6">
        <v>216</v>
      </c>
      <c r="B219" s="6" t="str">
        <f>"00013221"</f>
        <v>00013221</v>
      </c>
    </row>
    <row r="220" spans="1:2" x14ac:dyDescent="0.25">
      <c r="A220" s="6">
        <v>217</v>
      </c>
      <c r="B220" s="6" t="str">
        <f>"00013225"</f>
        <v>00013225</v>
      </c>
    </row>
    <row r="221" spans="1:2" x14ac:dyDescent="0.25">
      <c r="A221" s="6">
        <v>218</v>
      </c>
      <c r="B221" s="6" t="str">
        <f>"00013239"</f>
        <v>00013239</v>
      </c>
    </row>
    <row r="222" spans="1:2" x14ac:dyDescent="0.25">
      <c r="A222" s="6">
        <v>219</v>
      </c>
      <c r="B222" s="6" t="str">
        <f>"00013242"</f>
        <v>00013242</v>
      </c>
    </row>
    <row r="223" spans="1:2" x14ac:dyDescent="0.25">
      <c r="A223" s="6">
        <v>220</v>
      </c>
      <c r="B223" s="6" t="str">
        <f>"00013248"</f>
        <v>00013248</v>
      </c>
    </row>
    <row r="224" spans="1:2" x14ac:dyDescent="0.25">
      <c r="A224" s="6">
        <v>221</v>
      </c>
      <c r="B224" s="6" t="str">
        <f>"00013310"</f>
        <v>00013310</v>
      </c>
    </row>
    <row r="225" spans="1:2" x14ac:dyDescent="0.25">
      <c r="A225" s="6">
        <v>222</v>
      </c>
      <c r="B225" s="6" t="str">
        <f>"00013348"</f>
        <v>00013348</v>
      </c>
    </row>
    <row r="226" spans="1:2" x14ac:dyDescent="0.25">
      <c r="A226" s="6">
        <v>223</v>
      </c>
      <c r="B226" s="6" t="str">
        <f>"00013351"</f>
        <v>00013351</v>
      </c>
    </row>
    <row r="227" spans="1:2" x14ac:dyDescent="0.25">
      <c r="A227" s="6">
        <v>224</v>
      </c>
      <c r="B227" s="6" t="str">
        <f>"00013369"</f>
        <v>00013369</v>
      </c>
    </row>
    <row r="228" spans="1:2" x14ac:dyDescent="0.25">
      <c r="A228" s="6">
        <v>225</v>
      </c>
      <c r="B228" s="6" t="str">
        <f>"00013392"</f>
        <v>00013392</v>
      </c>
    </row>
    <row r="229" spans="1:2" x14ac:dyDescent="0.25">
      <c r="A229" s="6">
        <v>226</v>
      </c>
      <c r="B229" s="6" t="str">
        <f>"00013418"</f>
        <v>00013418</v>
      </c>
    </row>
    <row r="230" spans="1:2" x14ac:dyDescent="0.25">
      <c r="A230" s="6">
        <v>227</v>
      </c>
      <c r="B230" s="6" t="str">
        <f>"00013441"</f>
        <v>00013441</v>
      </c>
    </row>
    <row r="231" spans="1:2" x14ac:dyDescent="0.25">
      <c r="A231" s="6">
        <v>228</v>
      </c>
      <c r="B231" s="6" t="str">
        <f>"00013476"</f>
        <v>00013476</v>
      </c>
    </row>
    <row r="232" spans="1:2" x14ac:dyDescent="0.25">
      <c r="A232" s="6">
        <v>229</v>
      </c>
      <c r="B232" s="6" t="str">
        <f>"00013508"</f>
        <v>00013508</v>
      </c>
    </row>
    <row r="233" spans="1:2" x14ac:dyDescent="0.25">
      <c r="A233" s="6">
        <v>230</v>
      </c>
      <c r="B233" s="6" t="str">
        <f>"00013569"</f>
        <v>00013569</v>
      </c>
    </row>
    <row r="234" spans="1:2" x14ac:dyDescent="0.25">
      <c r="A234" s="6">
        <v>231</v>
      </c>
      <c r="B234" s="6" t="str">
        <f>"00013578"</f>
        <v>00013578</v>
      </c>
    </row>
    <row r="235" spans="1:2" x14ac:dyDescent="0.25">
      <c r="A235" s="6">
        <v>232</v>
      </c>
      <c r="B235" s="6" t="str">
        <f>"00013596"</f>
        <v>00013596</v>
      </c>
    </row>
    <row r="236" spans="1:2" x14ac:dyDescent="0.25">
      <c r="A236" s="6">
        <v>233</v>
      </c>
      <c r="B236" s="6" t="str">
        <f>"00013631"</f>
        <v>00013631</v>
      </c>
    </row>
    <row r="237" spans="1:2" x14ac:dyDescent="0.25">
      <c r="A237" s="6">
        <v>234</v>
      </c>
      <c r="B237" s="6" t="str">
        <f>"00013659"</f>
        <v>00013659</v>
      </c>
    </row>
    <row r="238" spans="1:2" x14ac:dyDescent="0.25">
      <c r="A238" s="6">
        <v>235</v>
      </c>
      <c r="B238" s="6" t="str">
        <f>"00013719"</f>
        <v>00013719</v>
      </c>
    </row>
    <row r="239" spans="1:2" x14ac:dyDescent="0.25">
      <c r="A239" s="6">
        <v>236</v>
      </c>
      <c r="B239" s="6" t="str">
        <f>"00013846"</f>
        <v>00013846</v>
      </c>
    </row>
    <row r="240" spans="1:2" x14ac:dyDescent="0.25">
      <c r="A240" s="6">
        <v>237</v>
      </c>
      <c r="B240" s="6" t="str">
        <f>"00013847"</f>
        <v>00013847</v>
      </c>
    </row>
    <row r="241" spans="1:2" x14ac:dyDescent="0.25">
      <c r="A241" s="6">
        <v>238</v>
      </c>
      <c r="B241" s="6" t="str">
        <f>"00013859"</f>
        <v>00013859</v>
      </c>
    </row>
    <row r="242" spans="1:2" x14ac:dyDescent="0.25">
      <c r="A242" s="6">
        <v>239</v>
      </c>
      <c r="B242" s="6" t="str">
        <f>"00013864"</f>
        <v>00013864</v>
      </c>
    </row>
    <row r="243" spans="1:2" x14ac:dyDescent="0.25">
      <c r="A243" s="6">
        <v>240</v>
      </c>
      <c r="B243" s="6" t="str">
        <f>"00013949"</f>
        <v>00013949</v>
      </c>
    </row>
    <row r="244" spans="1:2" x14ac:dyDescent="0.25">
      <c r="A244" s="6">
        <v>241</v>
      </c>
      <c r="B244" s="6" t="str">
        <f>"00013980"</f>
        <v>00013980</v>
      </c>
    </row>
    <row r="245" spans="1:2" x14ac:dyDescent="0.25">
      <c r="A245" s="6">
        <v>242</v>
      </c>
      <c r="B245" s="6" t="str">
        <f>"00013994"</f>
        <v>00013994</v>
      </c>
    </row>
    <row r="246" spans="1:2" x14ac:dyDescent="0.25">
      <c r="A246" s="6">
        <v>243</v>
      </c>
      <c r="B246" s="6" t="str">
        <f>"00014023"</f>
        <v>00014023</v>
      </c>
    </row>
    <row r="247" spans="1:2" x14ac:dyDescent="0.25">
      <c r="A247" s="6">
        <v>244</v>
      </c>
      <c r="B247" s="6" t="str">
        <f>"00014025"</f>
        <v>00014025</v>
      </c>
    </row>
    <row r="248" spans="1:2" x14ac:dyDescent="0.25">
      <c r="A248" s="6">
        <v>245</v>
      </c>
      <c r="B248" s="6" t="str">
        <f>"00014027"</f>
        <v>00014027</v>
      </c>
    </row>
    <row r="249" spans="1:2" x14ac:dyDescent="0.25">
      <c r="A249" s="6">
        <v>246</v>
      </c>
      <c r="B249" s="6" t="str">
        <f>"00014049"</f>
        <v>00014049</v>
      </c>
    </row>
    <row r="250" spans="1:2" x14ac:dyDescent="0.25">
      <c r="A250" s="6">
        <v>247</v>
      </c>
      <c r="B250" s="6" t="str">
        <f>"00014051"</f>
        <v>00014051</v>
      </c>
    </row>
    <row r="251" spans="1:2" x14ac:dyDescent="0.25">
      <c r="A251" s="6">
        <v>248</v>
      </c>
      <c r="B251" s="6" t="str">
        <f>"00014059"</f>
        <v>00014059</v>
      </c>
    </row>
    <row r="252" spans="1:2" x14ac:dyDescent="0.25">
      <c r="A252" s="6">
        <v>249</v>
      </c>
      <c r="B252" s="6" t="str">
        <f>"00014062"</f>
        <v>00014062</v>
      </c>
    </row>
    <row r="253" spans="1:2" x14ac:dyDescent="0.25">
      <c r="A253" s="6">
        <v>250</v>
      </c>
      <c r="B253" s="6" t="str">
        <f>"00014104"</f>
        <v>00014104</v>
      </c>
    </row>
    <row r="254" spans="1:2" x14ac:dyDescent="0.25">
      <c r="A254" s="6">
        <v>251</v>
      </c>
      <c r="B254" s="6" t="str">
        <f>"00014122"</f>
        <v>00014122</v>
      </c>
    </row>
    <row r="255" spans="1:2" x14ac:dyDescent="0.25">
      <c r="A255" s="6">
        <v>252</v>
      </c>
      <c r="B255" s="6" t="str">
        <f>"00014134"</f>
        <v>00014134</v>
      </c>
    </row>
    <row r="256" spans="1:2" x14ac:dyDescent="0.25">
      <c r="A256" s="6">
        <v>253</v>
      </c>
      <c r="B256" s="6" t="str">
        <f>"00014136"</f>
        <v>00014136</v>
      </c>
    </row>
    <row r="257" spans="1:2" x14ac:dyDescent="0.25">
      <c r="A257" s="6">
        <v>254</v>
      </c>
      <c r="B257" s="6" t="str">
        <f>"00014149"</f>
        <v>00014149</v>
      </c>
    </row>
    <row r="258" spans="1:2" x14ac:dyDescent="0.25">
      <c r="A258" s="6">
        <v>255</v>
      </c>
      <c r="B258" s="6" t="str">
        <f>"00014159"</f>
        <v>00014159</v>
      </c>
    </row>
    <row r="259" spans="1:2" x14ac:dyDescent="0.25">
      <c r="A259" s="6">
        <v>256</v>
      </c>
      <c r="B259" s="6" t="str">
        <f>"00014164"</f>
        <v>00014164</v>
      </c>
    </row>
    <row r="260" spans="1:2" x14ac:dyDescent="0.25">
      <c r="A260" s="6">
        <v>257</v>
      </c>
      <c r="B260" s="6" t="str">
        <f>"00014191"</f>
        <v>00014191</v>
      </c>
    </row>
    <row r="261" spans="1:2" x14ac:dyDescent="0.25">
      <c r="A261" s="6">
        <v>258</v>
      </c>
      <c r="B261" s="6" t="str">
        <f>"00014272"</f>
        <v>00014272</v>
      </c>
    </row>
    <row r="262" spans="1:2" x14ac:dyDescent="0.25">
      <c r="A262" s="6">
        <v>259</v>
      </c>
      <c r="B262" s="6" t="str">
        <f>"00014274"</f>
        <v>00014274</v>
      </c>
    </row>
    <row r="263" spans="1:2" x14ac:dyDescent="0.25">
      <c r="A263" s="6">
        <v>260</v>
      </c>
      <c r="B263" s="6" t="str">
        <f>"00014344"</f>
        <v>00014344</v>
      </c>
    </row>
    <row r="264" spans="1:2" x14ac:dyDescent="0.25">
      <c r="A264" s="6">
        <v>261</v>
      </c>
      <c r="B264" s="6" t="str">
        <f>"00014357"</f>
        <v>00014357</v>
      </c>
    </row>
    <row r="265" spans="1:2" x14ac:dyDescent="0.25">
      <c r="A265" s="6">
        <v>262</v>
      </c>
      <c r="B265" s="6" t="str">
        <f>"00014384"</f>
        <v>00014384</v>
      </c>
    </row>
    <row r="266" spans="1:2" x14ac:dyDescent="0.25">
      <c r="A266" s="6">
        <v>263</v>
      </c>
      <c r="B266" s="6" t="str">
        <f>"00014412"</f>
        <v>00014412</v>
      </c>
    </row>
    <row r="267" spans="1:2" x14ac:dyDescent="0.25">
      <c r="A267" s="6">
        <v>264</v>
      </c>
      <c r="B267" s="6" t="str">
        <f>"00014446"</f>
        <v>00014446</v>
      </c>
    </row>
    <row r="268" spans="1:2" x14ac:dyDescent="0.25">
      <c r="A268" s="6">
        <v>265</v>
      </c>
      <c r="B268" s="6" t="str">
        <f>"00014485"</f>
        <v>00014485</v>
      </c>
    </row>
    <row r="269" spans="1:2" x14ac:dyDescent="0.25">
      <c r="A269" s="6">
        <v>266</v>
      </c>
      <c r="B269" s="6" t="str">
        <f>"00014487"</f>
        <v>00014487</v>
      </c>
    </row>
    <row r="270" spans="1:2" x14ac:dyDescent="0.25">
      <c r="A270" s="6">
        <v>267</v>
      </c>
      <c r="B270" s="6" t="str">
        <f>"00014518"</f>
        <v>00014518</v>
      </c>
    </row>
    <row r="271" spans="1:2" x14ac:dyDescent="0.25">
      <c r="A271" s="6">
        <v>268</v>
      </c>
      <c r="B271" s="6" t="str">
        <f>"00014535"</f>
        <v>00014535</v>
      </c>
    </row>
    <row r="272" spans="1:2" x14ac:dyDescent="0.25">
      <c r="A272" s="6">
        <v>269</v>
      </c>
      <c r="B272" s="6" t="str">
        <f>"00014546"</f>
        <v>00014546</v>
      </c>
    </row>
    <row r="273" spans="1:2" x14ac:dyDescent="0.25">
      <c r="A273" s="6">
        <v>270</v>
      </c>
      <c r="B273" s="6" t="str">
        <f>"00014565"</f>
        <v>00014565</v>
      </c>
    </row>
    <row r="274" spans="1:2" x14ac:dyDescent="0.25">
      <c r="A274" s="6">
        <v>271</v>
      </c>
      <c r="B274" s="6" t="str">
        <f>"00014566"</f>
        <v>00014566</v>
      </c>
    </row>
    <row r="275" spans="1:2" x14ac:dyDescent="0.25">
      <c r="A275" s="6">
        <v>272</v>
      </c>
      <c r="B275" s="6" t="str">
        <f>"00014593"</f>
        <v>00014593</v>
      </c>
    </row>
    <row r="276" spans="1:2" x14ac:dyDescent="0.25">
      <c r="A276" s="6">
        <v>273</v>
      </c>
      <c r="B276" s="6" t="str">
        <f>"00014623"</f>
        <v>00014623</v>
      </c>
    </row>
    <row r="277" spans="1:2" x14ac:dyDescent="0.25">
      <c r="A277" s="6">
        <v>274</v>
      </c>
      <c r="B277" s="6" t="str">
        <f>"00014633"</f>
        <v>00014633</v>
      </c>
    </row>
    <row r="278" spans="1:2" x14ac:dyDescent="0.25">
      <c r="A278" s="6">
        <v>275</v>
      </c>
      <c r="B278" s="6" t="str">
        <f>"00014634"</f>
        <v>00014634</v>
      </c>
    </row>
    <row r="279" spans="1:2" x14ac:dyDescent="0.25">
      <c r="A279" s="6">
        <v>276</v>
      </c>
      <c r="B279" s="6" t="str">
        <f>"00014664"</f>
        <v>00014664</v>
      </c>
    </row>
    <row r="280" spans="1:2" x14ac:dyDescent="0.25">
      <c r="A280" s="6">
        <v>277</v>
      </c>
      <c r="B280" s="6" t="str">
        <f>"00014676"</f>
        <v>00014676</v>
      </c>
    </row>
    <row r="281" spans="1:2" x14ac:dyDescent="0.25">
      <c r="A281" s="6">
        <v>278</v>
      </c>
      <c r="B281" s="6" t="str">
        <f>"00014782"</f>
        <v>00014782</v>
      </c>
    </row>
    <row r="282" spans="1:2" x14ac:dyDescent="0.25">
      <c r="A282" s="6">
        <v>279</v>
      </c>
      <c r="B282" s="6" t="str">
        <f>"00014898"</f>
        <v>00014898</v>
      </c>
    </row>
    <row r="283" spans="1:2" x14ac:dyDescent="0.25">
      <c r="A283" s="6">
        <v>280</v>
      </c>
      <c r="B283" s="6" t="str">
        <f>"00014960"</f>
        <v>00014960</v>
      </c>
    </row>
    <row r="284" spans="1:2" x14ac:dyDescent="0.25">
      <c r="A284" s="6">
        <v>281</v>
      </c>
      <c r="B284" s="6" t="str">
        <f>"00014978"</f>
        <v>00014978</v>
      </c>
    </row>
    <row r="285" spans="1:2" x14ac:dyDescent="0.25">
      <c r="A285" s="6">
        <v>282</v>
      </c>
      <c r="B285" s="6" t="str">
        <f>"00015008"</f>
        <v>00015008</v>
      </c>
    </row>
    <row r="286" spans="1:2" x14ac:dyDescent="0.25">
      <c r="A286" s="6">
        <v>283</v>
      </c>
      <c r="B286" s="6" t="str">
        <f>"00015024"</f>
        <v>00015024</v>
      </c>
    </row>
    <row r="287" spans="1:2" x14ac:dyDescent="0.25">
      <c r="A287" s="6">
        <v>284</v>
      </c>
      <c r="B287" s="6" t="str">
        <f>"00015029"</f>
        <v>00015029</v>
      </c>
    </row>
    <row r="288" spans="1:2" x14ac:dyDescent="0.25">
      <c r="A288" s="6">
        <v>285</v>
      </c>
      <c r="B288" s="6" t="str">
        <f>"00015034"</f>
        <v>00015034</v>
      </c>
    </row>
    <row r="289" spans="1:2" x14ac:dyDescent="0.25">
      <c r="A289" s="6">
        <v>286</v>
      </c>
      <c r="B289" s="6" t="str">
        <f>"00015085"</f>
        <v>00015085</v>
      </c>
    </row>
    <row r="290" spans="1:2" x14ac:dyDescent="0.25">
      <c r="A290" s="6">
        <v>287</v>
      </c>
      <c r="B290" s="6" t="str">
        <f>"00015088"</f>
        <v>00015088</v>
      </c>
    </row>
    <row r="291" spans="1:2" x14ac:dyDescent="0.25">
      <c r="A291" s="6">
        <v>288</v>
      </c>
      <c r="B291" s="6" t="str">
        <f>"00015119"</f>
        <v>00015119</v>
      </c>
    </row>
    <row r="292" spans="1:2" x14ac:dyDescent="0.25">
      <c r="A292" s="6">
        <v>289</v>
      </c>
      <c r="B292" s="6" t="str">
        <f>"00015148"</f>
        <v>00015148</v>
      </c>
    </row>
    <row r="293" spans="1:2" x14ac:dyDescent="0.25">
      <c r="A293" s="6">
        <v>290</v>
      </c>
      <c r="B293" s="6" t="str">
        <f>"00015167"</f>
        <v>00015167</v>
      </c>
    </row>
    <row r="294" spans="1:2" x14ac:dyDescent="0.25">
      <c r="A294" s="6">
        <v>291</v>
      </c>
      <c r="B294" s="6" t="str">
        <f>"00015169"</f>
        <v>00015169</v>
      </c>
    </row>
    <row r="295" spans="1:2" x14ac:dyDescent="0.25">
      <c r="A295" s="6">
        <v>292</v>
      </c>
      <c r="B295" s="6" t="str">
        <f>"00015185"</f>
        <v>00015185</v>
      </c>
    </row>
    <row r="296" spans="1:2" x14ac:dyDescent="0.25">
      <c r="A296" s="6">
        <v>293</v>
      </c>
      <c r="B296" s="6" t="str">
        <f>"00015188"</f>
        <v>00015188</v>
      </c>
    </row>
    <row r="297" spans="1:2" x14ac:dyDescent="0.25">
      <c r="A297" s="6">
        <v>294</v>
      </c>
      <c r="B297" s="6" t="str">
        <f>"00015193"</f>
        <v>00015193</v>
      </c>
    </row>
    <row r="298" spans="1:2" x14ac:dyDescent="0.25">
      <c r="A298" s="6">
        <v>295</v>
      </c>
      <c r="B298" s="6" t="str">
        <f>"00015199"</f>
        <v>00015199</v>
      </c>
    </row>
    <row r="299" spans="1:2" x14ac:dyDescent="0.25">
      <c r="A299" s="6">
        <v>296</v>
      </c>
      <c r="B299" s="6" t="str">
        <f>"00015248"</f>
        <v>00015248</v>
      </c>
    </row>
    <row r="300" spans="1:2" x14ac:dyDescent="0.25">
      <c r="A300" s="6">
        <v>297</v>
      </c>
      <c r="B300" s="6" t="str">
        <f>"00015288"</f>
        <v>00015288</v>
      </c>
    </row>
    <row r="301" spans="1:2" x14ac:dyDescent="0.25">
      <c r="A301" s="6">
        <v>298</v>
      </c>
      <c r="B301" s="6" t="str">
        <f>"00015320"</f>
        <v>00015320</v>
      </c>
    </row>
    <row r="302" spans="1:2" x14ac:dyDescent="0.25">
      <c r="A302" s="6">
        <v>299</v>
      </c>
      <c r="B302" s="6" t="str">
        <f>"00015324"</f>
        <v>00015324</v>
      </c>
    </row>
    <row r="303" spans="1:2" x14ac:dyDescent="0.25">
      <c r="A303" s="6">
        <v>300</v>
      </c>
      <c r="B303" s="6" t="str">
        <f>"00015339"</f>
        <v>00015339</v>
      </c>
    </row>
    <row r="304" spans="1:2" x14ac:dyDescent="0.25">
      <c r="A304" s="6">
        <v>301</v>
      </c>
      <c r="B304" s="6" t="str">
        <f>"00015396"</f>
        <v>00015396</v>
      </c>
    </row>
    <row r="305" spans="1:2" x14ac:dyDescent="0.25">
      <c r="A305" s="6">
        <v>302</v>
      </c>
      <c r="B305" s="6" t="str">
        <f>"00015479"</f>
        <v>00015479</v>
      </c>
    </row>
    <row r="306" spans="1:2" x14ac:dyDescent="0.25">
      <c r="A306" s="6">
        <v>303</v>
      </c>
      <c r="B306" s="6" t="str">
        <f>"00015496"</f>
        <v>00015496</v>
      </c>
    </row>
    <row r="307" spans="1:2" x14ac:dyDescent="0.25">
      <c r="A307" s="6">
        <v>304</v>
      </c>
      <c r="B307" s="6" t="str">
        <f>"00015505"</f>
        <v>00015505</v>
      </c>
    </row>
    <row r="308" spans="1:2" x14ac:dyDescent="0.25">
      <c r="A308" s="6">
        <v>305</v>
      </c>
      <c r="B308" s="6" t="str">
        <f>"00015510"</f>
        <v>00015510</v>
      </c>
    </row>
    <row r="309" spans="1:2" x14ac:dyDescent="0.25">
      <c r="A309" s="6">
        <v>306</v>
      </c>
      <c r="B309" s="6" t="str">
        <f>"00015546"</f>
        <v>00015546</v>
      </c>
    </row>
    <row r="310" spans="1:2" x14ac:dyDescent="0.25">
      <c r="A310" s="6">
        <v>307</v>
      </c>
      <c r="B310" s="6" t="str">
        <f>"00015568"</f>
        <v>00015568</v>
      </c>
    </row>
    <row r="311" spans="1:2" x14ac:dyDescent="0.25">
      <c r="A311" s="6">
        <v>308</v>
      </c>
      <c r="B311" s="6" t="str">
        <f>"00015588"</f>
        <v>00015588</v>
      </c>
    </row>
    <row r="312" spans="1:2" x14ac:dyDescent="0.25">
      <c r="A312" s="6">
        <v>309</v>
      </c>
      <c r="B312" s="6" t="str">
        <f>"00015667"</f>
        <v>00015667</v>
      </c>
    </row>
    <row r="313" spans="1:2" x14ac:dyDescent="0.25">
      <c r="A313" s="6">
        <v>310</v>
      </c>
      <c r="B313" s="6" t="str">
        <f>"00015701"</f>
        <v>00015701</v>
      </c>
    </row>
    <row r="314" spans="1:2" x14ac:dyDescent="0.25">
      <c r="A314" s="6">
        <v>311</v>
      </c>
      <c r="B314" s="6" t="str">
        <f>"00015717"</f>
        <v>00015717</v>
      </c>
    </row>
    <row r="315" spans="1:2" x14ac:dyDescent="0.25">
      <c r="A315" s="6">
        <v>312</v>
      </c>
      <c r="B315" s="6" t="str">
        <f>"00015764"</f>
        <v>00015764</v>
      </c>
    </row>
    <row r="316" spans="1:2" x14ac:dyDescent="0.25">
      <c r="A316" s="6">
        <v>313</v>
      </c>
      <c r="B316" s="6" t="str">
        <f>"00015783"</f>
        <v>00015783</v>
      </c>
    </row>
    <row r="317" spans="1:2" x14ac:dyDescent="0.25">
      <c r="A317" s="6">
        <v>314</v>
      </c>
      <c r="B317" s="6" t="str">
        <f>"00015785"</f>
        <v>00015785</v>
      </c>
    </row>
    <row r="318" spans="1:2" x14ac:dyDescent="0.25">
      <c r="A318" s="6">
        <v>315</v>
      </c>
      <c r="B318" s="6" t="str">
        <f>"00015806"</f>
        <v>00015806</v>
      </c>
    </row>
    <row r="319" spans="1:2" x14ac:dyDescent="0.25">
      <c r="A319" s="6">
        <v>316</v>
      </c>
      <c r="B319" s="6" t="str">
        <f>"00015861"</f>
        <v>00015861</v>
      </c>
    </row>
    <row r="320" spans="1:2" x14ac:dyDescent="0.25">
      <c r="A320" s="6">
        <v>317</v>
      </c>
      <c r="B320" s="6" t="str">
        <f>"00015933"</f>
        <v>00015933</v>
      </c>
    </row>
    <row r="321" spans="1:2" x14ac:dyDescent="0.25">
      <c r="A321" s="6">
        <v>318</v>
      </c>
      <c r="B321" s="6" t="str">
        <f>"00015966"</f>
        <v>00015966</v>
      </c>
    </row>
    <row r="322" spans="1:2" x14ac:dyDescent="0.25">
      <c r="A322" s="6">
        <v>319</v>
      </c>
      <c r="B322" s="6" t="str">
        <f>"00015970"</f>
        <v>00015970</v>
      </c>
    </row>
    <row r="323" spans="1:2" x14ac:dyDescent="0.25">
      <c r="A323" s="6">
        <v>320</v>
      </c>
      <c r="B323" s="6" t="str">
        <f>"00015982"</f>
        <v>00015982</v>
      </c>
    </row>
    <row r="324" spans="1:2" x14ac:dyDescent="0.25">
      <c r="A324" s="6">
        <v>321</v>
      </c>
      <c r="B324" s="6" t="str">
        <f>"00016082"</f>
        <v>00016082</v>
      </c>
    </row>
    <row r="325" spans="1:2" x14ac:dyDescent="0.25">
      <c r="A325" s="6">
        <v>322</v>
      </c>
      <c r="B325" s="6" t="str">
        <f>"00016175"</f>
        <v>00016175</v>
      </c>
    </row>
    <row r="326" spans="1:2" x14ac:dyDescent="0.25">
      <c r="A326" s="6">
        <v>323</v>
      </c>
      <c r="B326" s="6" t="str">
        <f>"00016246"</f>
        <v>00016246</v>
      </c>
    </row>
    <row r="327" spans="1:2" x14ac:dyDescent="0.25">
      <c r="A327" s="6">
        <v>324</v>
      </c>
      <c r="B327" s="6" t="str">
        <f>"00016316"</f>
        <v>00016316</v>
      </c>
    </row>
    <row r="328" spans="1:2" x14ac:dyDescent="0.25">
      <c r="A328" s="6">
        <v>325</v>
      </c>
      <c r="B328" s="6" t="str">
        <f>"00016411"</f>
        <v>00016411</v>
      </c>
    </row>
    <row r="329" spans="1:2" x14ac:dyDescent="0.25">
      <c r="A329" s="6">
        <v>326</v>
      </c>
      <c r="B329" s="6" t="str">
        <f>"00016588"</f>
        <v>00016588</v>
      </c>
    </row>
    <row r="330" spans="1:2" x14ac:dyDescent="0.25">
      <c r="A330" s="6">
        <v>327</v>
      </c>
      <c r="B330" s="6" t="str">
        <f>"00016671"</f>
        <v>00016671</v>
      </c>
    </row>
    <row r="331" spans="1:2" x14ac:dyDescent="0.25">
      <c r="A331" s="6">
        <v>328</v>
      </c>
      <c r="B331" s="6" t="str">
        <f>"00016799"</f>
        <v>00016799</v>
      </c>
    </row>
    <row r="332" spans="1:2" x14ac:dyDescent="0.25">
      <c r="A332" s="6">
        <v>329</v>
      </c>
      <c r="B332" s="6" t="str">
        <f>"00016821"</f>
        <v>00016821</v>
      </c>
    </row>
    <row r="333" spans="1:2" x14ac:dyDescent="0.25">
      <c r="A333" s="6">
        <v>330</v>
      </c>
      <c r="B333" s="6" t="str">
        <f>"00016887"</f>
        <v>00016887</v>
      </c>
    </row>
    <row r="334" spans="1:2" x14ac:dyDescent="0.25">
      <c r="A334" s="6">
        <v>331</v>
      </c>
      <c r="B334" s="6" t="str">
        <f>"00017007"</f>
        <v>00017007</v>
      </c>
    </row>
    <row r="335" spans="1:2" x14ac:dyDescent="0.25">
      <c r="A335" s="6">
        <v>332</v>
      </c>
      <c r="B335" s="6" t="str">
        <f>"00017076"</f>
        <v>00017076</v>
      </c>
    </row>
    <row r="336" spans="1:2" x14ac:dyDescent="0.25">
      <c r="A336" s="6">
        <v>333</v>
      </c>
      <c r="B336" s="6" t="str">
        <f>"00017165"</f>
        <v>00017165</v>
      </c>
    </row>
    <row r="337" spans="1:2" x14ac:dyDescent="0.25">
      <c r="A337" s="6">
        <v>334</v>
      </c>
      <c r="B337" s="6" t="str">
        <f>"00017167"</f>
        <v>00017167</v>
      </c>
    </row>
    <row r="338" spans="1:2" x14ac:dyDescent="0.25">
      <c r="A338" s="6">
        <v>335</v>
      </c>
      <c r="B338" s="6" t="str">
        <f>"00017197"</f>
        <v>00017197</v>
      </c>
    </row>
    <row r="339" spans="1:2" x14ac:dyDescent="0.25">
      <c r="A339" s="6">
        <v>336</v>
      </c>
      <c r="B339" s="6" t="str">
        <f>"00017256"</f>
        <v>00017256</v>
      </c>
    </row>
    <row r="340" spans="1:2" x14ac:dyDescent="0.25">
      <c r="A340" s="6">
        <v>337</v>
      </c>
      <c r="B340" s="6" t="str">
        <f>"00017296"</f>
        <v>00017296</v>
      </c>
    </row>
    <row r="341" spans="1:2" x14ac:dyDescent="0.25">
      <c r="A341" s="6">
        <v>338</v>
      </c>
      <c r="B341" s="6" t="str">
        <f>"00017323"</f>
        <v>00017323</v>
      </c>
    </row>
    <row r="342" spans="1:2" x14ac:dyDescent="0.25">
      <c r="A342" s="6">
        <v>339</v>
      </c>
      <c r="B342" s="6" t="str">
        <f>"00017367"</f>
        <v>00017367</v>
      </c>
    </row>
    <row r="343" spans="1:2" x14ac:dyDescent="0.25">
      <c r="A343" s="6">
        <v>340</v>
      </c>
      <c r="B343" s="6" t="str">
        <f>"00017408"</f>
        <v>00017408</v>
      </c>
    </row>
    <row r="344" spans="1:2" x14ac:dyDescent="0.25">
      <c r="A344" s="6">
        <v>341</v>
      </c>
      <c r="B344" s="6" t="str">
        <f>"00017411"</f>
        <v>00017411</v>
      </c>
    </row>
    <row r="345" spans="1:2" x14ac:dyDescent="0.25">
      <c r="A345" s="6">
        <v>342</v>
      </c>
      <c r="B345" s="6" t="str">
        <f>"00017435"</f>
        <v>00017435</v>
      </c>
    </row>
    <row r="346" spans="1:2" x14ac:dyDescent="0.25">
      <c r="A346" s="6">
        <v>343</v>
      </c>
      <c r="B346" s="6" t="str">
        <f>"00017471"</f>
        <v>00017471</v>
      </c>
    </row>
    <row r="347" spans="1:2" x14ac:dyDescent="0.25">
      <c r="A347" s="6">
        <v>344</v>
      </c>
      <c r="B347" s="6" t="str">
        <f>"00017476"</f>
        <v>00017476</v>
      </c>
    </row>
    <row r="348" spans="1:2" x14ac:dyDescent="0.25">
      <c r="A348" s="6">
        <v>345</v>
      </c>
      <c r="B348" s="6" t="str">
        <f>"00017520"</f>
        <v>00017520</v>
      </c>
    </row>
    <row r="349" spans="1:2" x14ac:dyDescent="0.25">
      <c r="A349" s="6">
        <v>346</v>
      </c>
      <c r="B349" s="6" t="str">
        <f>"00017553"</f>
        <v>00017553</v>
      </c>
    </row>
    <row r="350" spans="1:2" x14ac:dyDescent="0.25">
      <c r="A350" s="6">
        <v>347</v>
      </c>
      <c r="B350" s="6" t="str">
        <f>"00017607"</f>
        <v>00017607</v>
      </c>
    </row>
    <row r="351" spans="1:2" x14ac:dyDescent="0.25">
      <c r="A351" s="6">
        <v>348</v>
      </c>
      <c r="B351" s="6" t="str">
        <f>"00017615"</f>
        <v>00017615</v>
      </c>
    </row>
    <row r="352" spans="1:2" x14ac:dyDescent="0.25">
      <c r="A352" s="6">
        <v>349</v>
      </c>
      <c r="B352" s="6" t="str">
        <f>"00017618"</f>
        <v>00017618</v>
      </c>
    </row>
    <row r="353" spans="1:2" x14ac:dyDescent="0.25">
      <c r="A353" s="6">
        <v>350</v>
      </c>
      <c r="B353" s="6" t="str">
        <f>"00017619"</f>
        <v>00017619</v>
      </c>
    </row>
    <row r="354" spans="1:2" x14ac:dyDescent="0.25">
      <c r="A354" s="6">
        <v>351</v>
      </c>
      <c r="B354" s="6" t="str">
        <f>"00017623"</f>
        <v>00017623</v>
      </c>
    </row>
    <row r="355" spans="1:2" x14ac:dyDescent="0.25">
      <c r="A355" s="6">
        <v>352</v>
      </c>
      <c r="B355" s="6" t="str">
        <f>"00017662"</f>
        <v>00017662</v>
      </c>
    </row>
    <row r="356" spans="1:2" x14ac:dyDescent="0.25">
      <c r="A356" s="6">
        <v>353</v>
      </c>
      <c r="B356" s="6" t="str">
        <f>"00017666"</f>
        <v>00017666</v>
      </c>
    </row>
    <row r="357" spans="1:2" x14ac:dyDescent="0.25">
      <c r="A357" s="6">
        <v>354</v>
      </c>
      <c r="B357" s="6" t="str">
        <f>"00017674"</f>
        <v>00017674</v>
      </c>
    </row>
    <row r="358" spans="1:2" x14ac:dyDescent="0.25">
      <c r="A358" s="6">
        <v>355</v>
      </c>
      <c r="B358" s="6" t="str">
        <f>"00017704"</f>
        <v>00017704</v>
      </c>
    </row>
    <row r="359" spans="1:2" x14ac:dyDescent="0.25">
      <c r="A359" s="6">
        <v>356</v>
      </c>
      <c r="B359" s="6" t="str">
        <f>"00017711"</f>
        <v>00017711</v>
      </c>
    </row>
    <row r="360" spans="1:2" x14ac:dyDescent="0.25">
      <c r="A360" s="6">
        <v>357</v>
      </c>
      <c r="B360" s="6" t="str">
        <f>"00017716"</f>
        <v>00017716</v>
      </c>
    </row>
    <row r="361" spans="1:2" x14ac:dyDescent="0.25">
      <c r="A361" s="6">
        <v>358</v>
      </c>
      <c r="B361" s="6" t="str">
        <f>"00017724"</f>
        <v>00017724</v>
      </c>
    </row>
    <row r="362" spans="1:2" x14ac:dyDescent="0.25">
      <c r="A362" s="6">
        <v>359</v>
      </c>
      <c r="B362" s="6" t="str">
        <f>"00017732"</f>
        <v>00017732</v>
      </c>
    </row>
    <row r="363" spans="1:2" x14ac:dyDescent="0.25">
      <c r="A363" s="6">
        <v>360</v>
      </c>
      <c r="B363" s="6" t="str">
        <f>"00017757"</f>
        <v>00017757</v>
      </c>
    </row>
    <row r="364" spans="1:2" x14ac:dyDescent="0.25">
      <c r="A364" s="6">
        <v>361</v>
      </c>
      <c r="B364" s="6" t="str">
        <f>"00017778"</f>
        <v>00017778</v>
      </c>
    </row>
    <row r="365" spans="1:2" x14ac:dyDescent="0.25">
      <c r="A365" s="6">
        <v>362</v>
      </c>
      <c r="B365" s="6" t="str">
        <f>"00017807"</f>
        <v>00017807</v>
      </c>
    </row>
    <row r="366" spans="1:2" x14ac:dyDescent="0.25">
      <c r="A366" s="6">
        <v>363</v>
      </c>
      <c r="B366" s="6" t="str">
        <f>"00017911"</f>
        <v>00017911</v>
      </c>
    </row>
    <row r="367" spans="1:2" x14ac:dyDescent="0.25">
      <c r="A367" s="6">
        <v>364</v>
      </c>
      <c r="B367" s="6" t="str">
        <f>"00017913"</f>
        <v>00017913</v>
      </c>
    </row>
    <row r="368" spans="1:2" x14ac:dyDescent="0.25">
      <c r="A368" s="6">
        <v>365</v>
      </c>
      <c r="B368" s="6" t="str">
        <f>"00017926"</f>
        <v>00017926</v>
      </c>
    </row>
    <row r="369" spans="1:2" x14ac:dyDescent="0.25">
      <c r="A369" s="6">
        <v>366</v>
      </c>
      <c r="B369" s="6" t="str">
        <f>"00017956"</f>
        <v>00017956</v>
      </c>
    </row>
    <row r="370" spans="1:2" x14ac:dyDescent="0.25">
      <c r="A370" s="6">
        <v>367</v>
      </c>
      <c r="B370" s="6" t="str">
        <f>"00017967"</f>
        <v>00017967</v>
      </c>
    </row>
    <row r="371" spans="1:2" x14ac:dyDescent="0.25">
      <c r="A371" s="6">
        <v>368</v>
      </c>
      <c r="B371" s="6" t="str">
        <f>"00017970"</f>
        <v>00017970</v>
      </c>
    </row>
    <row r="372" spans="1:2" x14ac:dyDescent="0.25">
      <c r="A372" s="6">
        <v>369</v>
      </c>
      <c r="B372" s="6" t="str">
        <f>"00017984"</f>
        <v>00017984</v>
      </c>
    </row>
    <row r="373" spans="1:2" x14ac:dyDescent="0.25">
      <c r="A373" s="6">
        <v>370</v>
      </c>
      <c r="B373" s="6" t="str">
        <f>"00018019"</f>
        <v>00018019</v>
      </c>
    </row>
    <row r="374" spans="1:2" x14ac:dyDescent="0.25">
      <c r="A374" s="6">
        <v>371</v>
      </c>
      <c r="B374" s="6" t="str">
        <f>"00018064"</f>
        <v>00018064</v>
      </c>
    </row>
    <row r="375" spans="1:2" x14ac:dyDescent="0.25">
      <c r="A375" s="6">
        <v>372</v>
      </c>
      <c r="B375" s="6" t="str">
        <f>"00018074"</f>
        <v>00018074</v>
      </c>
    </row>
    <row r="376" spans="1:2" x14ac:dyDescent="0.25">
      <c r="A376" s="6">
        <v>373</v>
      </c>
      <c r="B376" s="6" t="str">
        <f>"00018083"</f>
        <v>00018083</v>
      </c>
    </row>
    <row r="377" spans="1:2" x14ac:dyDescent="0.25">
      <c r="A377" s="6">
        <v>374</v>
      </c>
      <c r="B377" s="6" t="str">
        <f>"00018085"</f>
        <v>00018085</v>
      </c>
    </row>
    <row r="378" spans="1:2" x14ac:dyDescent="0.25">
      <c r="A378" s="6">
        <v>375</v>
      </c>
      <c r="B378" s="6" t="str">
        <f>"00018119"</f>
        <v>00018119</v>
      </c>
    </row>
    <row r="379" spans="1:2" x14ac:dyDescent="0.25">
      <c r="A379" s="6">
        <v>376</v>
      </c>
      <c r="B379" s="6" t="str">
        <f>"00018150"</f>
        <v>00018150</v>
      </c>
    </row>
    <row r="380" spans="1:2" x14ac:dyDescent="0.25">
      <c r="A380" s="6">
        <v>377</v>
      </c>
      <c r="B380" s="6" t="str">
        <f>"00018158"</f>
        <v>00018158</v>
      </c>
    </row>
    <row r="381" spans="1:2" x14ac:dyDescent="0.25">
      <c r="A381" s="6">
        <v>378</v>
      </c>
      <c r="B381" s="6" t="str">
        <f>"00018203"</f>
        <v>00018203</v>
      </c>
    </row>
    <row r="382" spans="1:2" x14ac:dyDescent="0.25">
      <c r="A382" s="6">
        <v>379</v>
      </c>
      <c r="B382" s="6" t="str">
        <f>"00018224"</f>
        <v>00018224</v>
      </c>
    </row>
    <row r="383" spans="1:2" x14ac:dyDescent="0.25">
      <c r="A383" s="6">
        <v>380</v>
      </c>
      <c r="B383" s="6" t="str">
        <f>"00018259"</f>
        <v>00018259</v>
      </c>
    </row>
    <row r="384" spans="1:2" x14ac:dyDescent="0.25">
      <c r="A384" s="6">
        <v>381</v>
      </c>
      <c r="B384" s="6" t="str">
        <f>"00018261"</f>
        <v>00018261</v>
      </c>
    </row>
    <row r="385" spans="1:2" x14ac:dyDescent="0.25">
      <c r="A385" s="6">
        <v>382</v>
      </c>
      <c r="B385" s="6" t="str">
        <f>"00018281"</f>
        <v>00018281</v>
      </c>
    </row>
    <row r="386" spans="1:2" x14ac:dyDescent="0.25">
      <c r="A386" s="6">
        <v>383</v>
      </c>
      <c r="B386" s="6" t="str">
        <f>"00018293"</f>
        <v>00018293</v>
      </c>
    </row>
    <row r="387" spans="1:2" x14ac:dyDescent="0.25">
      <c r="A387" s="6">
        <v>384</v>
      </c>
      <c r="B387" s="6" t="str">
        <f>"00018295"</f>
        <v>00018295</v>
      </c>
    </row>
    <row r="388" spans="1:2" x14ac:dyDescent="0.25">
      <c r="A388" s="6">
        <v>385</v>
      </c>
      <c r="B388" s="6" t="str">
        <f>"00018310"</f>
        <v>00018310</v>
      </c>
    </row>
    <row r="389" spans="1:2" x14ac:dyDescent="0.25">
      <c r="A389" s="6">
        <v>386</v>
      </c>
      <c r="B389" s="6" t="str">
        <f>"00018319"</f>
        <v>00018319</v>
      </c>
    </row>
    <row r="390" spans="1:2" x14ac:dyDescent="0.25">
      <c r="A390" s="6">
        <v>387</v>
      </c>
      <c r="B390" s="6" t="str">
        <f>"00018336"</f>
        <v>00018336</v>
      </c>
    </row>
    <row r="391" spans="1:2" x14ac:dyDescent="0.25">
      <c r="A391" s="6">
        <v>388</v>
      </c>
      <c r="B391" s="6" t="str">
        <f>"00018346"</f>
        <v>00018346</v>
      </c>
    </row>
    <row r="392" spans="1:2" x14ac:dyDescent="0.25">
      <c r="A392" s="6">
        <v>389</v>
      </c>
      <c r="B392" s="6" t="str">
        <f>"00018356"</f>
        <v>00018356</v>
      </c>
    </row>
    <row r="393" spans="1:2" x14ac:dyDescent="0.25">
      <c r="A393" s="6">
        <v>390</v>
      </c>
      <c r="B393" s="6" t="str">
        <f>"00018361"</f>
        <v>00018361</v>
      </c>
    </row>
    <row r="394" spans="1:2" x14ac:dyDescent="0.25">
      <c r="A394" s="6">
        <v>391</v>
      </c>
      <c r="B394" s="6" t="str">
        <f>"00018362"</f>
        <v>00018362</v>
      </c>
    </row>
    <row r="395" spans="1:2" x14ac:dyDescent="0.25">
      <c r="A395" s="6">
        <v>392</v>
      </c>
      <c r="B395" s="6" t="str">
        <f>"00018373"</f>
        <v>00018373</v>
      </c>
    </row>
    <row r="396" spans="1:2" x14ac:dyDescent="0.25">
      <c r="A396" s="6">
        <v>393</v>
      </c>
      <c r="B396" s="6" t="str">
        <f>"00018383"</f>
        <v>00018383</v>
      </c>
    </row>
    <row r="397" spans="1:2" x14ac:dyDescent="0.25">
      <c r="A397" s="6">
        <v>394</v>
      </c>
      <c r="B397" s="6" t="str">
        <f>"00018418"</f>
        <v>00018418</v>
      </c>
    </row>
    <row r="398" spans="1:2" x14ac:dyDescent="0.25">
      <c r="A398" s="6">
        <v>395</v>
      </c>
      <c r="B398" s="6" t="str">
        <f>"00018457"</f>
        <v>00018457</v>
      </c>
    </row>
    <row r="399" spans="1:2" x14ac:dyDescent="0.25">
      <c r="A399" s="6">
        <v>396</v>
      </c>
      <c r="B399" s="6" t="str">
        <f>"00018816"</f>
        <v>00018816</v>
      </c>
    </row>
    <row r="400" spans="1:2" x14ac:dyDescent="0.25">
      <c r="A400" s="6">
        <v>397</v>
      </c>
      <c r="B400" s="6" t="str">
        <f>"00018820"</f>
        <v>00018820</v>
      </c>
    </row>
    <row r="401" spans="1:2" x14ac:dyDescent="0.25">
      <c r="A401" s="6">
        <v>398</v>
      </c>
      <c r="B401" s="6" t="str">
        <f>"00018847"</f>
        <v>00018847</v>
      </c>
    </row>
    <row r="402" spans="1:2" x14ac:dyDescent="0.25">
      <c r="A402" s="6">
        <v>399</v>
      </c>
      <c r="B402" s="6" t="str">
        <f>"00018882"</f>
        <v>00018882</v>
      </c>
    </row>
    <row r="403" spans="1:2" x14ac:dyDescent="0.25">
      <c r="A403" s="6">
        <v>400</v>
      </c>
      <c r="B403" s="6" t="str">
        <f>"00018896"</f>
        <v>00018896</v>
      </c>
    </row>
    <row r="404" spans="1:2" x14ac:dyDescent="0.25">
      <c r="A404" s="6">
        <v>401</v>
      </c>
      <c r="B404" s="6" t="str">
        <f>"00018963"</f>
        <v>00018963</v>
      </c>
    </row>
    <row r="405" spans="1:2" x14ac:dyDescent="0.25">
      <c r="A405" s="6">
        <v>402</v>
      </c>
      <c r="B405" s="6" t="str">
        <f>"00018964"</f>
        <v>00018964</v>
      </c>
    </row>
    <row r="406" spans="1:2" x14ac:dyDescent="0.25">
      <c r="A406" s="6">
        <v>403</v>
      </c>
      <c r="B406" s="6" t="str">
        <f>"00018982"</f>
        <v>00018982</v>
      </c>
    </row>
    <row r="407" spans="1:2" x14ac:dyDescent="0.25">
      <c r="A407" s="6">
        <v>404</v>
      </c>
      <c r="B407" s="6" t="str">
        <f>"00019009"</f>
        <v>00019009</v>
      </c>
    </row>
    <row r="408" spans="1:2" x14ac:dyDescent="0.25">
      <c r="A408" s="6">
        <v>405</v>
      </c>
      <c r="B408" s="6" t="str">
        <f>"00019035"</f>
        <v>00019035</v>
      </c>
    </row>
    <row r="409" spans="1:2" x14ac:dyDescent="0.25">
      <c r="A409" s="6">
        <v>406</v>
      </c>
      <c r="B409" s="6" t="str">
        <f>"00019036"</f>
        <v>00019036</v>
      </c>
    </row>
    <row r="410" spans="1:2" x14ac:dyDescent="0.25">
      <c r="A410" s="6">
        <v>407</v>
      </c>
      <c r="B410" s="6" t="str">
        <f>"00019127"</f>
        <v>00019127</v>
      </c>
    </row>
    <row r="411" spans="1:2" x14ac:dyDescent="0.25">
      <c r="A411" s="6">
        <v>408</v>
      </c>
      <c r="B411" s="6" t="str">
        <f>"00019148"</f>
        <v>00019148</v>
      </c>
    </row>
    <row r="412" spans="1:2" x14ac:dyDescent="0.25">
      <c r="A412" s="6">
        <v>409</v>
      </c>
      <c r="B412" s="6" t="str">
        <f>"00019165"</f>
        <v>00019165</v>
      </c>
    </row>
    <row r="413" spans="1:2" x14ac:dyDescent="0.25">
      <c r="A413" s="6">
        <v>410</v>
      </c>
      <c r="B413" s="6" t="str">
        <f>"00019174"</f>
        <v>00019174</v>
      </c>
    </row>
    <row r="414" spans="1:2" x14ac:dyDescent="0.25">
      <c r="A414" s="6">
        <v>411</v>
      </c>
      <c r="B414" s="6" t="str">
        <f>"00019178"</f>
        <v>00019178</v>
      </c>
    </row>
    <row r="415" spans="1:2" x14ac:dyDescent="0.25">
      <c r="A415" s="6">
        <v>412</v>
      </c>
      <c r="B415" s="6" t="str">
        <f>"00019305"</f>
        <v>00019305</v>
      </c>
    </row>
    <row r="416" spans="1:2" x14ac:dyDescent="0.25">
      <c r="A416" s="6">
        <v>413</v>
      </c>
      <c r="B416" s="6" t="str">
        <f>"00019309"</f>
        <v>00019309</v>
      </c>
    </row>
    <row r="417" spans="1:2" x14ac:dyDescent="0.25">
      <c r="A417" s="6">
        <v>414</v>
      </c>
      <c r="B417" s="6" t="str">
        <f>"00019333"</f>
        <v>00019333</v>
      </c>
    </row>
    <row r="418" spans="1:2" x14ac:dyDescent="0.25">
      <c r="A418" s="6">
        <v>415</v>
      </c>
      <c r="B418" s="6" t="str">
        <f>"00019358"</f>
        <v>00019358</v>
      </c>
    </row>
    <row r="419" spans="1:2" x14ac:dyDescent="0.25">
      <c r="A419" s="6">
        <v>416</v>
      </c>
      <c r="B419" s="6" t="str">
        <f>"00019445"</f>
        <v>00019445</v>
      </c>
    </row>
    <row r="420" spans="1:2" x14ac:dyDescent="0.25">
      <c r="A420" s="6">
        <v>417</v>
      </c>
      <c r="B420" s="6" t="str">
        <f>"00019446"</f>
        <v>00019446</v>
      </c>
    </row>
    <row r="421" spans="1:2" x14ac:dyDescent="0.25">
      <c r="A421" s="6">
        <v>418</v>
      </c>
      <c r="B421" s="6" t="str">
        <f>"00019471"</f>
        <v>00019471</v>
      </c>
    </row>
    <row r="422" spans="1:2" x14ac:dyDescent="0.25">
      <c r="A422" s="6">
        <v>419</v>
      </c>
      <c r="B422" s="6" t="str">
        <f>"00019492"</f>
        <v>00019492</v>
      </c>
    </row>
    <row r="423" spans="1:2" x14ac:dyDescent="0.25">
      <c r="A423" s="6">
        <v>420</v>
      </c>
      <c r="B423" s="6" t="str">
        <f>"00019494"</f>
        <v>00019494</v>
      </c>
    </row>
    <row r="424" spans="1:2" x14ac:dyDescent="0.25">
      <c r="A424" s="6">
        <v>421</v>
      </c>
      <c r="B424" s="6" t="str">
        <f>"00019565"</f>
        <v>00019565</v>
      </c>
    </row>
    <row r="425" spans="1:2" x14ac:dyDescent="0.25">
      <c r="A425" s="6">
        <v>422</v>
      </c>
      <c r="B425" s="6" t="str">
        <f>"00019641"</f>
        <v>00019641</v>
      </c>
    </row>
    <row r="426" spans="1:2" x14ac:dyDescent="0.25">
      <c r="A426" s="6">
        <v>423</v>
      </c>
      <c r="B426" s="6" t="str">
        <f>"00019650"</f>
        <v>00019650</v>
      </c>
    </row>
    <row r="427" spans="1:2" x14ac:dyDescent="0.25">
      <c r="A427" s="6">
        <v>424</v>
      </c>
      <c r="B427" s="6" t="str">
        <f>"00019739"</f>
        <v>00019739</v>
      </c>
    </row>
    <row r="428" spans="1:2" x14ac:dyDescent="0.25">
      <c r="A428" s="6">
        <v>425</v>
      </c>
      <c r="B428" s="6" t="str">
        <f>"00019806"</f>
        <v>00019806</v>
      </c>
    </row>
    <row r="429" spans="1:2" x14ac:dyDescent="0.25">
      <c r="A429" s="6">
        <v>426</v>
      </c>
      <c r="B429" s="6" t="str">
        <f>"00019831"</f>
        <v>00019831</v>
      </c>
    </row>
    <row r="430" spans="1:2" x14ac:dyDescent="0.25">
      <c r="A430" s="6">
        <v>427</v>
      </c>
      <c r="B430" s="6" t="str">
        <f>"00019852"</f>
        <v>00019852</v>
      </c>
    </row>
    <row r="431" spans="1:2" x14ac:dyDescent="0.25">
      <c r="A431" s="6">
        <v>428</v>
      </c>
      <c r="B431" s="6" t="str">
        <f>"00019904"</f>
        <v>00019904</v>
      </c>
    </row>
    <row r="432" spans="1:2" x14ac:dyDescent="0.25">
      <c r="A432" s="6">
        <v>429</v>
      </c>
      <c r="B432" s="6" t="str">
        <f>"00019967"</f>
        <v>00019967</v>
      </c>
    </row>
    <row r="433" spans="1:2" x14ac:dyDescent="0.25">
      <c r="A433" s="6">
        <v>430</v>
      </c>
      <c r="B433" s="6" t="str">
        <f>"00020004"</f>
        <v>00020004</v>
      </c>
    </row>
    <row r="434" spans="1:2" x14ac:dyDescent="0.25">
      <c r="A434" s="6">
        <v>431</v>
      </c>
      <c r="B434" s="6" t="str">
        <f>"00020050"</f>
        <v>00020050</v>
      </c>
    </row>
    <row r="435" spans="1:2" x14ac:dyDescent="0.25">
      <c r="A435" s="6">
        <v>432</v>
      </c>
      <c r="B435" s="6" t="str">
        <f>"00020086"</f>
        <v>00020086</v>
      </c>
    </row>
    <row r="436" spans="1:2" x14ac:dyDescent="0.25">
      <c r="A436" s="6">
        <v>433</v>
      </c>
      <c r="B436" s="6" t="str">
        <f>"00020091"</f>
        <v>00020091</v>
      </c>
    </row>
    <row r="437" spans="1:2" x14ac:dyDescent="0.25">
      <c r="A437" s="6">
        <v>434</v>
      </c>
      <c r="B437" s="6" t="str">
        <f>"00020124"</f>
        <v>00020124</v>
      </c>
    </row>
    <row r="438" spans="1:2" x14ac:dyDescent="0.25">
      <c r="A438" s="6">
        <v>435</v>
      </c>
      <c r="B438" s="6" t="str">
        <f>"00020130"</f>
        <v>00020130</v>
      </c>
    </row>
    <row r="439" spans="1:2" x14ac:dyDescent="0.25">
      <c r="A439" s="6">
        <v>436</v>
      </c>
      <c r="B439" s="6" t="str">
        <f>"00020136"</f>
        <v>00020136</v>
      </c>
    </row>
    <row r="440" spans="1:2" x14ac:dyDescent="0.25">
      <c r="A440" s="6">
        <v>437</v>
      </c>
      <c r="B440" s="6" t="str">
        <f>"00020137"</f>
        <v>00020137</v>
      </c>
    </row>
    <row r="441" spans="1:2" x14ac:dyDescent="0.25">
      <c r="A441" s="6">
        <v>438</v>
      </c>
      <c r="B441" s="6" t="str">
        <f>"00020152"</f>
        <v>00020152</v>
      </c>
    </row>
    <row r="442" spans="1:2" x14ac:dyDescent="0.25">
      <c r="A442" s="6">
        <v>439</v>
      </c>
      <c r="B442" s="6" t="str">
        <f>"00020215"</f>
        <v>00020215</v>
      </c>
    </row>
    <row r="443" spans="1:2" x14ac:dyDescent="0.25">
      <c r="A443" s="6">
        <v>440</v>
      </c>
      <c r="B443" s="6" t="str">
        <f>"00020231"</f>
        <v>00020231</v>
      </c>
    </row>
    <row r="444" spans="1:2" x14ac:dyDescent="0.25">
      <c r="A444" s="6">
        <v>441</v>
      </c>
      <c r="B444" s="6" t="str">
        <f>"00020244"</f>
        <v>00020244</v>
      </c>
    </row>
    <row r="445" spans="1:2" x14ac:dyDescent="0.25">
      <c r="A445" s="6">
        <v>442</v>
      </c>
      <c r="B445" s="6" t="str">
        <f>"00020260"</f>
        <v>00020260</v>
      </c>
    </row>
    <row r="446" spans="1:2" x14ac:dyDescent="0.25">
      <c r="A446" s="6">
        <v>443</v>
      </c>
      <c r="B446" s="6" t="str">
        <f>"00020310"</f>
        <v>00020310</v>
      </c>
    </row>
    <row r="447" spans="1:2" x14ac:dyDescent="0.25">
      <c r="A447" s="6">
        <v>444</v>
      </c>
      <c r="B447" s="6" t="str">
        <f>"00020337"</f>
        <v>00020337</v>
      </c>
    </row>
    <row r="448" spans="1:2" x14ac:dyDescent="0.25">
      <c r="A448" s="6">
        <v>445</v>
      </c>
      <c r="B448" s="6" t="str">
        <f>"00020364"</f>
        <v>00020364</v>
      </c>
    </row>
    <row r="449" spans="1:2" x14ac:dyDescent="0.25">
      <c r="A449" s="6">
        <v>446</v>
      </c>
      <c r="B449" s="6" t="str">
        <f>"00020370"</f>
        <v>00020370</v>
      </c>
    </row>
    <row r="450" spans="1:2" x14ac:dyDescent="0.25">
      <c r="A450" s="6">
        <v>447</v>
      </c>
      <c r="B450" s="6" t="str">
        <f>"00020373"</f>
        <v>00020373</v>
      </c>
    </row>
    <row r="451" spans="1:2" x14ac:dyDescent="0.25">
      <c r="A451" s="6">
        <v>448</v>
      </c>
      <c r="B451" s="6" t="str">
        <f>"00020387"</f>
        <v>00020387</v>
      </c>
    </row>
    <row r="452" spans="1:2" x14ac:dyDescent="0.25">
      <c r="A452" s="6">
        <v>449</v>
      </c>
      <c r="B452" s="6" t="str">
        <f>"00020402"</f>
        <v>00020402</v>
      </c>
    </row>
    <row r="453" spans="1:2" x14ac:dyDescent="0.25">
      <c r="A453" s="6">
        <v>450</v>
      </c>
      <c r="B453" s="6" t="str">
        <f>"00020404"</f>
        <v>00020404</v>
      </c>
    </row>
    <row r="454" spans="1:2" x14ac:dyDescent="0.25">
      <c r="A454" s="6">
        <v>451</v>
      </c>
      <c r="B454" s="6" t="str">
        <f>"00020405"</f>
        <v>00020405</v>
      </c>
    </row>
    <row r="455" spans="1:2" x14ac:dyDescent="0.25">
      <c r="A455" s="6">
        <v>452</v>
      </c>
      <c r="B455" s="6" t="str">
        <f>"00020451"</f>
        <v>00020451</v>
      </c>
    </row>
    <row r="456" spans="1:2" x14ac:dyDescent="0.25">
      <c r="A456" s="6">
        <v>453</v>
      </c>
      <c r="B456" s="6" t="str">
        <f>"00020472"</f>
        <v>00020472</v>
      </c>
    </row>
    <row r="457" spans="1:2" x14ac:dyDescent="0.25">
      <c r="A457" s="6">
        <v>454</v>
      </c>
      <c r="B457" s="6" t="str">
        <f>"00020478"</f>
        <v>00020478</v>
      </c>
    </row>
    <row r="458" spans="1:2" x14ac:dyDescent="0.25">
      <c r="A458" s="6">
        <v>455</v>
      </c>
      <c r="B458" s="6" t="str">
        <f>"00020496"</f>
        <v>00020496</v>
      </c>
    </row>
    <row r="459" spans="1:2" x14ac:dyDescent="0.25">
      <c r="A459" s="6">
        <v>456</v>
      </c>
      <c r="B459" s="6" t="str">
        <f>"00020563"</f>
        <v>00020563</v>
      </c>
    </row>
    <row r="460" spans="1:2" x14ac:dyDescent="0.25">
      <c r="A460" s="6">
        <v>457</v>
      </c>
      <c r="B460" s="6" t="str">
        <f>"00020582"</f>
        <v>00020582</v>
      </c>
    </row>
    <row r="461" spans="1:2" x14ac:dyDescent="0.25">
      <c r="A461" s="6">
        <v>458</v>
      </c>
      <c r="B461" s="6" t="str">
        <f>"00020627"</f>
        <v>00020627</v>
      </c>
    </row>
    <row r="462" spans="1:2" x14ac:dyDescent="0.25">
      <c r="A462" s="6">
        <v>459</v>
      </c>
      <c r="B462" s="6" t="str">
        <f>"00020631"</f>
        <v>00020631</v>
      </c>
    </row>
    <row r="463" spans="1:2" x14ac:dyDescent="0.25">
      <c r="A463" s="6">
        <v>460</v>
      </c>
      <c r="B463" s="6" t="str">
        <f>"00020640"</f>
        <v>00020640</v>
      </c>
    </row>
    <row r="464" spans="1:2" x14ac:dyDescent="0.25">
      <c r="A464" s="6">
        <v>461</v>
      </c>
      <c r="B464" s="6" t="str">
        <f>"00020677"</f>
        <v>00020677</v>
      </c>
    </row>
    <row r="465" spans="1:2" x14ac:dyDescent="0.25">
      <c r="A465" s="6">
        <v>462</v>
      </c>
      <c r="B465" s="6" t="str">
        <f>"00020718"</f>
        <v>00020718</v>
      </c>
    </row>
    <row r="466" spans="1:2" x14ac:dyDescent="0.25">
      <c r="A466" s="6">
        <v>463</v>
      </c>
      <c r="B466" s="6" t="str">
        <f>"00020723"</f>
        <v>00020723</v>
      </c>
    </row>
    <row r="467" spans="1:2" x14ac:dyDescent="0.25">
      <c r="A467" s="6">
        <v>464</v>
      </c>
      <c r="B467" s="6" t="str">
        <f>"00020756"</f>
        <v>00020756</v>
      </c>
    </row>
    <row r="468" spans="1:2" x14ac:dyDescent="0.25">
      <c r="A468" s="6">
        <v>465</v>
      </c>
      <c r="B468" s="6" t="str">
        <f>"00020883"</f>
        <v>00020883</v>
      </c>
    </row>
    <row r="469" spans="1:2" x14ac:dyDescent="0.25">
      <c r="A469" s="6">
        <v>466</v>
      </c>
      <c r="B469" s="6" t="str">
        <f>"00020937"</f>
        <v>00020937</v>
      </c>
    </row>
    <row r="470" spans="1:2" x14ac:dyDescent="0.25">
      <c r="A470" s="6">
        <v>467</v>
      </c>
      <c r="B470" s="6" t="str">
        <f>"00021030"</f>
        <v>00021030</v>
      </c>
    </row>
    <row r="471" spans="1:2" x14ac:dyDescent="0.25">
      <c r="A471" s="6">
        <v>468</v>
      </c>
      <c r="B471" s="6" t="str">
        <f>"00021037"</f>
        <v>00021037</v>
      </c>
    </row>
    <row r="472" spans="1:2" x14ac:dyDescent="0.25">
      <c r="A472" s="6">
        <v>469</v>
      </c>
      <c r="B472" s="6" t="str">
        <f>"00021084"</f>
        <v>00021084</v>
      </c>
    </row>
    <row r="473" spans="1:2" x14ac:dyDescent="0.25">
      <c r="A473" s="6">
        <v>470</v>
      </c>
      <c r="B473" s="6" t="str">
        <f>"00021094"</f>
        <v>00021094</v>
      </c>
    </row>
    <row r="474" spans="1:2" x14ac:dyDescent="0.25">
      <c r="A474" s="6">
        <v>471</v>
      </c>
      <c r="B474" s="6" t="str">
        <f>"00021144"</f>
        <v>00021144</v>
      </c>
    </row>
    <row r="475" spans="1:2" x14ac:dyDescent="0.25">
      <c r="A475" s="6">
        <v>472</v>
      </c>
      <c r="B475" s="6" t="str">
        <f>"00021162"</f>
        <v>00021162</v>
      </c>
    </row>
    <row r="476" spans="1:2" x14ac:dyDescent="0.25">
      <c r="A476" s="6">
        <v>473</v>
      </c>
      <c r="B476" s="6" t="str">
        <f>"00021175"</f>
        <v>00021175</v>
      </c>
    </row>
    <row r="477" spans="1:2" x14ac:dyDescent="0.25">
      <c r="A477" s="6">
        <v>474</v>
      </c>
      <c r="B477" s="6" t="str">
        <f>"00021245"</f>
        <v>00021245</v>
      </c>
    </row>
    <row r="478" spans="1:2" x14ac:dyDescent="0.25">
      <c r="A478" s="6">
        <v>475</v>
      </c>
      <c r="B478" s="6" t="str">
        <f>"00021272"</f>
        <v>00021272</v>
      </c>
    </row>
    <row r="479" spans="1:2" x14ac:dyDescent="0.25">
      <c r="A479" s="6">
        <v>476</v>
      </c>
      <c r="B479" s="6" t="str">
        <f>"00021365"</f>
        <v>00021365</v>
      </c>
    </row>
    <row r="480" spans="1:2" x14ac:dyDescent="0.25">
      <c r="A480" s="6">
        <v>477</v>
      </c>
      <c r="B480" s="6" t="str">
        <f>"00021525"</f>
        <v>00021525</v>
      </c>
    </row>
    <row r="481" spans="1:2" x14ac:dyDescent="0.25">
      <c r="A481" s="6">
        <v>478</v>
      </c>
      <c r="B481" s="6" t="str">
        <f>"00021527"</f>
        <v>00021527</v>
      </c>
    </row>
    <row r="482" spans="1:2" x14ac:dyDescent="0.25">
      <c r="A482" s="6">
        <v>479</v>
      </c>
      <c r="B482" s="6" t="str">
        <f>"00021737"</f>
        <v>00021737</v>
      </c>
    </row>
    <row r="483" spans="1:2" x14ac:dyDescent="0.25">
      <c r="A483" s="6">
        <v>480</v>
      </c>
      <c r="B483" s="6" t="str">
        <f>"00021851"</f>
        <v>00021851</v>
      </c>
    </row>
    <row r="484" spans="1:2" x14ac:dyDescent="0.25">
      <c r="A484" s="6">
        <v>481</v>
      </c>
      <c r="B484" s="6" t="str">
        <f>"00021911"</f>
        <v>00021911</v>
      </c>
    </row>
    <row r="485" spans="1:2" x14ac:dyDescent="0.25">
      <c r="A485" s="6">
        <v>482</v>
      </c>
      <c r="B485" s="6" t="str">
        <f>"00021935"</f>
        <v>00021935</v>
      </c>
    </row>
    <row r="486" spans="1:2" x14ac:dyDescent="0.25">
      <c r="A486" s="6">
        <v>483</v>
      </c>
      <c r="B486" s="6" t="str">
        <f>"00021975"</f>
        <v>00021975</v>
      </c>
    </row>
    <row r="487" spans="1:2" x14ac:dyDescent="0.25">
      <c r="A487" s="6">
        <v>484</v>
      </c>
      <c r="B487" s="6" t="str">
        <f>"00021976"</f>
        <v>00021976</v>
      </c>
    </row>
    <row r="488" spans="1:2" x14ac:dyDescent="0.25">
      <c r="A488" s="6">
        <v>485</v>
      </c>
      <c r="B488" s="6" t="str">
        <f>"00021978"</f>
        <v>00021978</v>
      </c>
    </row>
    <row r="489" spans="1:2" x14ac:dyDescent="0.25">
      <c r="A489" s="6">
        <v>486</v>
      </c>
      <c r="B489" s="6" t="str">
        <f>"00022098"</f>
        <v>00022098</v>
      </c>
    </row>
    <row r="490" spans="1:2" x14ac:dyDescent="0.25">
      <c r="A490" s="6">
        <v>487</v>
      </c>
      <c r="B490" s="6" t="str">
        <f>"00022138"</f>
        <v>00022138</v>
      </c>
    </row>
    <row r="491" spans="1:2" x14ac:dyDescent="0.25">
      <c r="A491" s="6">
        <v>488</v>
      </c>
      <c r="B491" s="6" t="str">
        <f>"00022168"</f>
        <v>00022168</v>
      </c>
    </row>
    <row r="492" spans="1:2" x14ac:dyDescent="0.25">
      <c r="A492" s="6">
        <v>489</v>
      </c>
      <c r="B492" s="6" t="str">
        <f>"00022226"</f>
        <v>00022226</v>
      </c>
    </row>
    <row r="493" spans="1:2" x14ac:dyDescent="0.25">
      <c r="A493" s="6">
        <v>490</v>
      </c>
      <c r="B493" s="6" t="str">
        <f>"00022482"</f>
        <v>00022482</v>
      </c>
    </row>
    <row r="494" spans="1:2" x14ac:dyDescent="0.25">
      <c r="A494" s="6">
        <v>491</v>
      </c>
      <c r="B494" s="6" t="str">
        <f>"00022483"</f>
        <v>00022483</v>
      </c>
    </row>
    <row r="495" spans="1:2" x14ac:dyDescent="0.25">
      <c r="A495" s="6">
        <v>492</v>
      </c>
      <c r="B495" s="6" t="str">
        <f>"00022569"</f>
        <v>00022569</v>
      </c>
    </row>
    <row r="496" spans="1:2" x14ac:dyDescent="0.25">
      <c r="A496" s="6">
        <v>493</v>
      </c>
      <c r="B496" s="6" t="str">
        <f>"00022581"</f>
        <v>00022581</v>
      </c>
    </row>
    <row r="497" spans="1:2" x14ac:dyDescent="0.25">
      <c r="A497" s="6">
        <v>494</v>
      </c>
      <c r="B497" s="6" t="str">
        <f>"00022610"</f>
        <v>00022610</v>
      </c>
    </row>
    <row r="498" spans="1:2" x14ac:dyDescent="0.25">
      <c r="A498" s="6">
        <v>495</v>
      </c>
      <c r="B498" s="6" t="str">
        <f>"00022891"</f>
        <v>00022891</v>
      </c>
    </row>
    <row r="499" spans="1:2" x14ac:dyDescent="0.25">
      <c r="A499" s="6">
        <v>496</v>
      </c>
      <c r="B499" s="6" t="str">
        <f>"00022930"</f>
        <v>00022930</v>
      </c>
    </row>
    <row r="500" spans="1:2" x14ac:dyDescent="0.25">
      <c r="A500" s="6">
        <v>497</v>
      </c>
      <c r="B500" s="6" t="str">
        <f>"00022957"</f>
        <v>00022957</v>
      </c>
    </row>
    <row r="501" spans="1:2" x14ac:dyDescent="0.25">
      <c r="A501" s="6">
        <v>498</v>
      </c>
      <c r="B501" s="6" t="str">
        <f>"00022974"</f>
        <v>00022974</v>
      </c>
    </row>
    <row r="502" spans="1:2" x14ac:dyDescent="0.25">
      <c r="A502" s="6">
        <v>499</v>
      </c>
      <c r="B502" s="6" t="str">
        <f>"00022980"</f>
        <v>00022980</v>
      </c>
    </row>
    <row r="503" spans="1:2" x14ac:dyDescent="0.25">
      <c r="A503" s="6">
        <v>500</v>
      </c>
      <c r="B503" s="6" t="str">
        <f>"00023097"</f>
        <v>00023097</v>
      </c>
    </row>
    <row r="504" spans="1:2" x14ac:dyDescent="0.25">
      <c r="A504" s="6">
        <v>501</v>
      </c>
      <c r="B504" s="6" t="str">
        <f>"00023193"</f>
        <v>00023193</v>
      </c>
    </row>
    <row r="505" spans="1:2" x14ac:dyDescent="0.25">
      <c r="A505" s="6">
        <v>502</v>
      </c>
      <c r="B505" s="6" t="str">
        <f>"00023238"</f>
        <v>00023238</v>
      </c>
    </row>
    <row r="506" spans="1:2" x14ac:dyDescent="0.25">
      <c r="A506" s="6">
        <v>503</v>
      </c>
      <c r="B506" s="6" t="str">
        <f>"00023274"</f>
        <v>00023274</v>
      </c>
    </row>
    <row r="507" spans="1:2" x14ac:dyDescent="0.25">
      <c r="A507" s="6">
        <v>504</v>
      </c>
      <c r="B507" s="6" t="str">
        <f>"00023296"</f>
        <v>00023296</v>
      </c>
    </row>
    <row r="508" spans="1:2" x14ac:dyDescent="0.25">
      <c r="A508" s="6">
        <v>505</v>
      </c>
      <c r="B508" s="6" t="str">
        <f>"00023297"</f>
        <v>00023297</v>
      </c>
    </row>
    <row r="509" spans="1:2" x14ac:dyDescent="0.25">
      <c r="A509" s="6">
        <v>506</v>
      </c>
      <c r="B509" s="6" t="str">
        <f>"00023353"</f>
        <v>00023353</v>
      </c>
    </row>
    <row r="510" spans="1:2" x14ac:dyDescent="0.25">
      <c r="A510" s="6">
        <v>507</v>
      </c>
      <c r="B510" s="6" t="str">
        <f>"00023421"</f>
        <v>00023421</v>
      </c>
    </row>
    <row r="511" spans="1:2" x14ac:dyDescent="0.25">
      <c r="A511" s="6">
        <v>508</v>
      </c>
      <c r="B511" s="6" t="str">
        <f>"00023523"</f>
        <v>00023523</v>
      </c>
    </row>
    <row r="512" spans="1:2" x14ac:dyDescent="0.25">
      <c r="A512" s="6">
        <v>509</v>
      </c>
      <c r="B512" s="6" t="str">
        <f>"00023576"</f>
        <v>00023576</v>
      </c>
    </row>
    <row r="513" spans="1:2" x14ac:dyDescent="0.25">
      <c r="A513" s="6">
        <v>510</v>
      </c>
      <c r="B513" s="6" t="str">
        <f>"00023797"</f>
        <v>00023797</v>
      </c>
    </row>
    <row r="514" spans="1:2" x14ac:dyDescent="0.25">
      <c r="A514" s="6">
        <v>511</v>
      </c>
      <c r="B514" s="6" t="str">
        <f>"00023883"</f>
        <v>00023883</v>
      </c>
    </row>
    <row r="515" spans="1:2" x14ac:dyDescent="0.25">
      <c r="A515" s="6">
        <v>512</v>
      </c>
      <c r="B515" s="6" t="str">
        <f>"00023913"</f>
        <v>00023913</v>
      </c>
    </row>
    <row r="516" spans="1:2" x14ac:dyDescent="0.25">
      <c r="A516" s="6">
        <v>513</v>
      </c>
      <c r="B516" s="6" t="str">
        <f>"00024065"</f>
        <v>00024065</v>
      </c>
    </row>
    <row r="517" spans="1:2" x14ac:dyDescent="0.25">
      <c r="A517" s="6">
        <v>514</v>
      </c>
      <c r="B517" s="6" t="str">
        <f>"00024316"</f>
        <v>00024316</v>
      </c>
    </row>
    <row r="518" spans="1:2" x14ac:dyDescent="0.25">
      <c r="A518" s="6">
        <v>515</v>
      </c>
      <c r="B518" s="6" t="str">
        <f>"00024377"</f>
        <v>00024377</v>
      </c>
    </row>
    <row r="519" spans="1:2" x14ac:dyDescent="0.25">
      <c r="A519" s="6">
        <v>516</v>
      </c>
      <c r="B519" s="6" t="str">
        <f>"00024404"</f>
        <v>00024404</v>
      </c>
    </row>
    <row r="520" spans="1:2" x14ac:dyDescent="0.25">
      <c r="A520" s="6">
        <v>517</v>
      </c>
      <c r="B520" s="6" t="str">
        <f>"00024451"</f>
        <v>00024451</v>
      </c>
    </row>
    <row r="521" spans="1:2" x14ac:dyDescent="0.25">
      <c r="A521" s="6">
        <v>518</v>
      </c>
      <c r="B521" s="6" t="str">
        <f>"00024583"</f>
        <v>00024583</v>
      </c>
    </row>
    <row r="522" spans="1:2" x14ac:dyDescent="0.25">
      <c r="A522" s="6">
        <v>519</v>
      </c>
      <c r="B522" s="6" t="str">
        <f>"00024613"</f>
        <v>00024613</v>
      </c>
    </row>
    <row r="523" spans="1:2" x14ac:dyDescent="0.25">
      <c r="A523" s="6">
        <v>520</v>
      </c>
      <c r="B523" s="6" t="str">
        <f>"00024645"</f>
        <v>00024645</v>
      </c>
    </row>
    <row r="524" spans="1:2" x14ac:dyDescent="0.25">
      <c r="A524" s="6">
        <v>521</v>
      </c>
      <c r="B524" s="6" t="str">
        <f>"00024646"</f>
        <v>00024646</v>
      </c>
    </row>
    <row r="525" spans="1:2" x14ac:dyDescent="0.25">
      <c r="A525" s="6">
        <v>522</v>
      </c>
      <c r="B525" s="6" t="str">
        <f>"00024691"</f>
        <v>00024691</v>
      </c>
    </row>
    <row r="526" spans="1:2" x14ac:dyDescent="0.25">
      <c r="A526" s="6">
        <v>523</v>
      </c>
      <c r="B526" s="6" t="str">
        <f>"00024826"</f>
        <v>00024826</v>
      </c>
    </row>
    <row r="527" spans="1:2" x14ac:dyDescent="0.25">
      <c r="A527" s="6">
        <v>524</v>
      </c>
      <c r="B527" s="6" t="str">
        <f>"00024885"</f>
        <v>00024885</v>
      </c>
    </row>
    <row r="528" spans="1:2" x14ac:dyDescent="0.25">
      <c r="A528" s="6">
        <v>525</v>
      </c>
      <c r="B528" s="6" t="str">
        <f>"00024999"</f>
        <v>00024999</v>
      </c>
    </row>
    <row r="529" spans="1:2" x14ac:dyDescent="0.25">
      <c r="A529" s="6">
        <v>526</v>
      </c>
      <c r="B529" s="6" t="str">
        <f>"00025106"</f>
        <v>00025106</v>
      </c>
    </row>
    <row r="530" spans="1:2" x14ac:dyDescent="0.25">
      <c r="A530" s="6">
        <v>527</v>
      </c>
      <c r="B530" s="6" t="str">
        <f>"00025153"</f>
        <v>00025153</v>
      </c>
    </row>
    <row r="531" spans="1:2" x14ac:dyDescent="0.25">
      <c r="A531" s="6">
        <v>528</v>
      </c>
      <c r="B531" s="6" t="str">
        <f>"00025186"</f>
        <v>00025186</v>
      </c>
    </row>
    <row r="532" spans="1:2" x14ac:dyDescent="0.25">
      <c r="A532" s="6">
        <v>529</v>
      </c>
      <c r="B532" s="6" t="str">
        <f>"00025208"</f>
        <v>00025208</v>
      </c>
    </row>
    <row r="533" spans="1:2" x14ac:dyDescent="0.25">
      <c r="A533" s="6">
        <v>530</v>
      </c>
      <c r="B533" s="6" t="str">
        <f>"00025543"</f>
        <v>00025543</v>
      </c>
    </row>
    <row r="534" spans="1:2" x14ac:dyDescent="0.25">
      <c r="A534" s="6">
        <v>531</v>
      </c>
      <c r="B534" s="6" t="str">
        <f>"00025575"</f>
        <v>00025575</v>
      </c>
    </row>
    <row r="535" spans="1:2" x14ac:dyDescent="0.25">
      <c r="A535" s="6">
        <v>532</v>
      </c>
      <c r="B535" s="6" t="str">
        <f>"00025776"</f>
        <v>00025776</v>
      </c>
    </row>
    <row r="536" spans="1:2" x14ac:dyDescent="0.25">
      <c r="A536" s="6">
        <v>533</v>
      </c>
      <c r="B536" s="6" t="str">
        <f>"00025921"</f>
        <v>00025921</v>
      </c>
    </row>
    <row r="537" spans="1:2" x14ac:dyDescent="0.25">
      <c r="A537" s="6">
        <v>534</v>
      </c>
      <c r="B537" s="6" t="str">
        <f>"00026044"</f>
        <v>00026044</v>
      </c>
    </row>
    <row r="538" spans="1:2" x14ac:dyDescent="0.25">
      <c r="A538" s="6">
        <v>535</v>
      </c>
      <c r="B538" s="6" t="str">
        <f>"00026053"</f>
        <v>00026053</v>
      </c>
    </row>
    <row r="539" spans="1:2" x14ac:dyDescent="0.25">
      <c r="A539" s="6">
        <v>536</v>
      </c>
      <c r="B539" s="6" t="str">
        <f>"00026298"</f>
        <v>00026298</v>
      </c>
    </row>
    <row r="540" spans="1:2" x14ac:dyDescent="0.25">
      <c r="A540" s="6">
        <v>537</v>
      </c>
      <c r="B540" s="6" t="str">
        <f>"00026352"</f>
        <v>00026352</v>
      </c>
    </row>
    <row r="541" spans="1:2" x14ac:dyDescent="0.25">
      <c r="A541" s="6">
        <v>538</v>
      </c>
      <c r="B541" s="6" t="str">
        <f>"00026373"</f>
        <v>00026373</v>
      </c>
    </row>
    <row r="542" spans="1:2" x14ac:dyDescent="0.25">
      <c r="A542" s="6">
        <v>539</v>
      </c>
      <c r="B542" s="6" t="str">
        <f>"00026556"</f>
        <v>00026556</v>
      </c>
    </row>
    <row r="543" spans="1:2" x14ac:dyDescent="0.25">
      <c r="A543" s="6">
        <v>540</v>
      </c>
      <c r="B543" s="6" t="str">
        <f>"00026570"</f>
        <v>00026570</v>
      </c>
    </row>
    <row r="544" spans="1:2" x14ac:dyDescent="0.25">
      <c r="A544" s="6">
        <v>541</v>
      </c>
      <c r="B544" s="6" t="str">
        <f>"00026912"</f>
        <v>00026912</v>
      </c>
    </row>
    <row r="545" spans="1:2" x14ac:dyDescent="0.25">
      <c r="A545" s="6">
        <v>542</v>
      </c>
      <c r="B545" s="6" t="str">
        <f>"00026957"</f>
        <v>00026957</v>
      </c>
    </row>
    <row r="546" spans="1:2" x14ac:dyDescent="0.25">
      <c r="A546" s="6">
        <v>543</v>
      </c>
      <c r="B546" s="6" t="str">
        <f>"00027247"</f>
        <v>00027247</v>
      </c>
    </row>
    <row r="547" spans="1:2" x14ac:dyDescent="0.25">
      <c r="A547" s="6">
        <v>544</v>
      </c>
      <c r="B547" s="6" t="str">
        <f>"00027401"</f>
        <v>00027401</v>
      </c>
    </row>
    <row r="548" spans="1:2" x14ac:dyDescent="0.25">
      <c r="A548" s="6">
        <v>545</v>
      </c>
      <c r="B548" s="6" t="str">
        <f>"00027675"</f>
        <v>00027675</v>
      </c>
    </row>
    <row r="549" spans="1:2" x14ac:dyDescent="0.25">
      <c r="A549" s="6">
        <v>546</v>
      </c>
      <c r="B549" s="6" t="str">
        <f>"00027716"</f>
        <v>00027716</v>
      </c>
    </row>
    <row r="550" spans="1:2" x14ac:dyDescent="0.25">
      <c r="A550" s="6">
        <v>547</v>
      </c>
      <c r="B550" s="6" t="str">
        <f>"00027759"</f>
        <v>00027759</v>
      </c>
    </row>
    <row r="551" spans="1:2" x14ac:dyDescent="0.25">
      <c r="A551" s="6">
        <v>548</v>
      </c>
      <c r="B551" s="6" t="str">
        <f>"00027824"</f>
        <v>00027824</v>
      </c>
    </row>
    <row r="552" spans="1:2" x14ac:dyDescent="0.25">
      <c r="A552" s="6">
        <v>549</v>
      </c>
      <c r="B552" s="6" t="str">
        <f>"00027944"</f>
        <v>00027944</v>
      </c>
    </row>
    <row r="553" spans="1:2" x14ac:dyDescent="0.25">
      <c r="A553" s="6">
        <v>550</v>
      </c>
      <c r="B553" s="6" t="str">
        <f>"00028438"</f>
        <v>00028438</v>
      </c>
    </row>
    <row r="554" spans="1:2" x14ac:dyDescent="0.25">
      <c r="A554" s="6">
        <v>551</v>
      </c>
      <c r="B554" s="6" t="str">
        <f>"00028440"</f>
        <v>00028440</v>
      </c>
    </row>
    <row r="555" spans="1:2" x14ac:dyDescent="0.25">
      <c r="A555" s="6">
        <v>552</v>
      </c>
      <c r="B555" s="6" t="str">
        <f>"00028478"</f>
        <v>00028478</v>
      </c>
    </row>
    <row r="556" spans="1:2" x14ac:dyDescent="0.25">
      <c r="A556" s="6">
        <v>553</v>
      </c>
      <c r="B556" s="6" t="str">
        <f>"00028640"</f>
        <v>00028640</v>
      </c>
    </row>
    <row r="557" spans="1:2" x14ac:dyDescent="0.25">
      <c r="A557" s="6">
        <v>554</v>
      </c>
      <c r="B557" s="6" t="str">
        <f>"00028709"</f>
        <v>00028709</v>
      </c>
    </row>
    <row r="558" spans="1:2" x14ac:dyDescent="0.25">
      <c r="A558" s="6">
        <v>555</v>
      </c>
      <c r="B558" s="6" t="str">
        <f>"00028771"</f>
        <v>00028771</v>
      </c>
    </row>
    <row r="559" spans="1:2" x14ac:dyDescent="0.25">
      <c r="A559" s="6">
        <v>556</v>
      </c>
      <c r="B559" s="6" t="str">
        <f>"00028774"</f>
        <v>00028774</v>
      </c>
    </row>
    <row r="560" spans="1:2" x14ac:dyDescent="0.25">
      <c r="A560" s="6">
        <v>557</v>
      </c>
      <c r="B560" s="6" t="str">
        <f>"00028870"</f>
        <v>00028870</v>
      </c>
    </row>
    <row r="561" spans="1:2" x14ac:dyDescent="0.25">
      <c r="A561" s="6">
        <v>558</v>
      </c>
      <c r="B561" s="6" t="str">
        <f>"00028877"</f>
        <v>00028877</v>
      </c>
    </row>
    <row r="562" spans="1:2" x14ac:dyDescent="0.25">
      <c r="A562" s="6">
        <v>559</v>
      </c>
      <c r="B562" s="6" t="str">
        <f>"00028922"</f>
        <v>00028922</v>
      </c>
    </row>
    <row r="563" spans="1:2" x14ac:dyDescent="0.25">
      <c r="A563" s="6">
        <v>560</v>
      </c>
      <c r="B563" s="6" t="str">
        <f>"00029003"</f>
        <v>00029003</v>
      </c>
    </row>
    <row r="564" spans="1:2" x14ac:dyDescent="0.25">
      <c r="A564" s="6">
        <v>561</v>
      </c>
      <c r="B564" s="6" t="str">
        <f>"00029030"</f>
        <v>00029030</v>
      </c>
    </row>
    <row r="565" spans="1:2" x14ac:dyDescent="0.25">
      <c r="A565" s="6">
        <v>562</v>
      </c>
      <c r="B565" s="6" t="str">
        <f>"00029032"</f>
        <v>00029032</v>
      </c>
    </row>
    <row r="566" spans="1:2" x14ac:dyDescent="0.25">
      <c r="A566" s="6">
        <v>563</v>
      </c>
      <c r="B566" s="6" t="str">
        <f>"00029171"</f>
        <v>00029171</v>
      </c>
    </row>
    <row r="567" spans="1:2" x14ac:dyDescent="0.25">
      <c r="A567" s="6">
        <v>564</v>
      </c>
      <c r="B567" s="6" t="str">
        <f>"00029230"</f>
        <v>00029230</v>
      </c>
    </row>
    <row r="568" spans="1:2" x14ac:dyDescent="0.25">
      <c r="A568" s="6">
        <v>565</v>
      </c>
      <c r="B568" s="6" t="str">
        <f>"00029516"</f>
        <v>00029516</v>
      </c>
    </row>
    <row r="569" spans="1:2" x14ac:dyDescent="0.25">
      <c r="A569" s="6">
        <v>566</v>
      </c>
      <c r="B569" s="6" t="str">
        <f>"00029569"</f>
        <v>00029569</v>
      </c>
    </row>
    <row r="570" spans="1:2" x14ac:dyDescent="0.25">
      <c r="A570" s="6">
        <v>567</v>
      </c>
      <c r="B570" s="6" t="str">
        <f>"00029775"</f>
        <v>00029775</v>
      </c>
    </row>
    <row r="571" spans="1:2" x14ac:dyDescent="0.25">
      <c r="A571" s="6">
        <v>568</v>
      </c>
      <c r="B571" s="6" t="str">
        <f>"00029795"</f>
        <v>00029795</v>
      </c>
    </row>
    <row r="572" spans="1:2" x14ac:dyDescent="0.25">
      <c r="A572" s="6">
        <v>569</v>
      </c>
      <c r="B572" s="6" t="str">
        <f>"00030376"</f>
        <v>00030376</v>
      </c>
    </row>
    <row r="573" spans="1:2" x14ac:dyDescent="0.25">
      <c r="A573" s="6">
        <v>570</v>
      </c>
      <c r="B573" s="6" t="str">
        <f>"00030453"</f>
        <v>00030453</v>
      </c>
    </row>
    <row r="574" spans="1:2" x14ac:dyDescent="0.25">
      <c r="A574" s="6">
        <v>571</v>
      </c>
      <c r="B574" s="6" t="str">
        <f>"00030538"</f>
        <v>00030538</v>
      </c>
    </row>
    <row r="575" spans="1:2" x14ac:dyDescent="0.25">
      <c r="A575" s="6">
        <v>572</v>
      </c>
      <c r="B575" s="6" t="str">
        <f>"00030549"</f>
        <v>00030549</v>
      </c>
    </row>
    <row r="576" spans="1:2" x14ac:dyDescent="0.25">
      <c r="A576" s="6">
        <v>573</v>
      </c>
      <c r="B576" s="6" t="str">
        <f>"00030602"</f>
        <v>00030602</v>
      </c>
    </row>
    <row r="577" spans="1:2" x14ac:dyDescent="0.25">
      <c r="A577" s="6">
        <v>574</v>
      </c>
      <c r="B577" s="6" t="str">
        <f>"00031192"</f>
        <v>00031192</v>
      </c>
    </row>
    <row r="578" spans="1:2" x14ac:dyDescent="0.25">
      <c r="A578" s="6">
        <v>575</v>
      </c>
      <c r="B578" s="6" t="str">
        <f>"00031277"</f>
        <v>00031277</v>
      </c>
    </row>
    <row r="579" spans="1:2" x14ac:dyDescent="0.25">
      <c r="A579" s="6">
        <v>576</v>
      </c>
      <c r="B579" s="6" t="str">
        <f>"00031703"</f>
        <v>00031703</v>
      </c>
    </row>
    <row r="580" spans="1:2" x14ac:dyDescent="0.25">
      <c r="A580" s="6">
        <v>577</v>
      </c>
      <c r="B580" s="6" t="str">
        <f>"00032305"</f>
        <v>00032305</v>
      </c>
    </row>
    <row r="581" spans="1:2" x14ac:dyDescent="0.25">
      <c r="A581" s="6">
        <v>578</v>
      </c>
      <c r="B581" s="6" t="str">
        <f>"00032527"</f>
        <v>00032527</v>
      </c>
    </row>
    <row r="582" spans="1:2" x14ac:dyDescent="0.25">
      <c r="A582" s="6">
        <v>579</v>
      </c>
      <c r="B582" s="6" t="str">
        <f>"00032536"</f>
        <v>00032536</v>
      </c>
    </row>
    <row r="583" spans="1:2" x14ac:dyDescent="0.25">
      <c r="A583" s="6">
        <v>580</v>
      </c>
      <c r="B583" s="6" t="str">
        <f>"00032636"</f>
        <v>00032636</v>
      </c>
    </row>
    <row r="584" spans="1:2" x14ac:dyDescent="0.25">
      <c r="A584" s="6">
        <v>581</v>
      </c>
      <c r="B584" s="6" t="str">
        <f>"00032652"</f>
        <v>00032652</v>
      </c>
    </row>
    <row r="585" spans="1:2" x14ac:dyDescent="0.25">
      <c r="A585" s="6">
        <v>582</v>
      </c>
      <c r="B585" s="6" t="str">
        <f>"00033045"</f>
        <v>00033045</v>
      </c>
    </row>
    <row r="586" spans="1:2" x14ac:dyDescent="0.25">
      <c r="A586" s="6">
        <v>583</v>
      </c>
      <c r="B586" s="6" t="str">
        <f>"00033091"</f>
        <v>00033091</v>
      </c>
    </row>
    <row r="587" spans="1:2" x14ac:dyDescent="0.25">
      <c r="A587" s="6">
        <v>584</v>
      </c>
      <c r="B587" s="6" t="str">
        <f>"00033104"</f>
        <v>00033104</v>
      </c>
    </row>
    <row r="588" spans="1:2" x14ac:dyDescent="0.25">
      <c r="A588" s="6">
        <v>585</v>
      </c>
      <c r="B588" s="6" t="str">
        <f>"00033281"</f>
        <v>00033281</v>
      </c>
    </row>
    <row r="589" spans="1:2" x14ac:dyDescent="0.25">
      <c r="A589" s="6">
        <v>586</v>
      </c>
      <c r="B589" s="6" t="str">
        <f>"00033607"</f>
        <v>00033607</v>
      </c>
    </row>
    <row r="590" spans="1:2" x14ac:dyDescent="0.25">
      <c r="A590" s="6">
        <v>587</v>
      </c>
      <c r="B590" s="6" t="str">
        <f>"00033805"</f>
        <v>00033805</v>
      </c>
    </row>
    <row r="591" spans="1:2" x14ac:dyDescent="0.25">
      <c r="A591" s="6">
        <v>588</v>
      </c>
      <c r="B591" s="6" t="str">
        <f>"00034363"</f>
        <v>00034363</v>
      </c>
    </row>
    <row r="592" spans="1:2" x14ac:dyDescent="0.25">
      <c r="A592" s="6">
        <v>589</v>
      </c>
      <c r="B592" s="6" t="str">
        <f>"00034486"</f>
        <v>00034486</v>
      </c>
    </row>
    <row r="593" spans="1:2" x14ac:dyDescent="0.25">
      <c r="A593" s="6">
        <v>590</v>
      </c>
      <c r="B593" s="6" t="str">
        <f>"00034557"</f>
        <v>00034557</v>
      </c>
    </row>
    <row r="594" spans="1:2" x14ac:dyDescent="0.25">
      <c r="A594" s="6">
        <v>591</v>
      </c>
      <c r="B594" s="6" t="str">
        <f>"00034966"</f>
        <v>00034966</v>
      </c>
    </row>
    <row r="595" spans="1:2" x14ac:dyDescent="0.25">
      <c r="A595" s="6">
        <v>592</v>
      </c>
      <c r="B595" s="6" t="str">
        <f>"00035816"</f>
        <v>00035816</v>
      </c>
    </row>
    <row r="596" spans="1:2" x14ac:dyDescent="0.25">
      <c r="A596" s="6">
        <v>593</v>
      </c>
      <c r="B596" s="6" t="str">
        <f>"00035880"</f>
        <v>00035880</v>
      </c>
    </row>
    <row r="597" spans="1:2" x14ac:dyDescent="0.25">
      <c r="A597" s="6">
        <v>594</v>
      </c>
      <c r="B597" s="6" t="str">
        <f>"00035991"</f>
        <v>00035991</v>
      </c>
    </row>
    <row r="598" spans="1:2" x14ac:dyDescent="0.25">
      <c r="A598" s="6">
        <v>595</v>
      </c>
      <c r="B598" s="6" t="str">
        <f>"00036092"</f>
        <v>00036092</v>
      </c>
    </row>
    <row r="599" spans="1:2" x14ac:dyDescent="0.25">
      <c r="A599" s="6">
        <v>596</v>
      </c>
      <c r="B599" s="6" t="str">
        <f>"00036290"</f>
        <v>00036290</v>
      </c>
    </row>
    <row r="600" spans="1:2" x14ac:dyDescent="0.25">
      <c r="A600" s="6">
        <v>597</v>
      </c>
      <c r="B600" s="6" t="str">
        <f>"00036648"</f>
        <v>00036648</v>
      </c>
    </row>
    <row r="601" spans="1:2" x14ac:dyDescent="0.25">
      <c r="A601" s="6">
        <v>598</v>
      </c>
      <c r="B601" s="6" t="str">
        <f>"00036827"</f>
        <v>00036827</v>
      </c>
    </row>
    <row r="602" spans="1:2" x14ac:dyDescent="0.25">
      <c r="A602" s="6">
        <v>599</v>
      </c>
      <c r="B602" s="6" t="str">
        <f>"00036922"</f>
        <v>00036922</v>
      </c>
    </row>
    <row r="603" spans="1:2" x14ac:dyDescent="0.25">
      <c r="A603" s="6">
        <v>600</v>
      </c>
      <c r="B603" s="6" t="str">
        <f>"00036949"</f>
        <v>00036949</v>
      </c>
    </row>
    <row r="604" spans="1:2" x14ac:dyDescent="0.25">
      <c r="A604" s="6">
        <v>601</v>
      </c>
      <c r="B604" s="6" t="str">
        <f>"00036980"</f>
        <v>00036980</v>
      </c>
    </row>
    <row r="605" spans="1:2" x14ac:dyDescent="0.25">
      <c r="A605" s="6">
        <v>602</v>
      </c>
      <c r="B605" s="6" t="str">
        <f>"00036994"</f>
        <v>00036994</v>
      </c>
    </row>
    <row r="606" spans="1:2" x14ac:dyDescent="0.25">
      <c r="A606" s="6">
        <v>603</v>
      </c>
      <c r="B606" s="6" t="str">
        <f>"00037142"</f>
        <v>00037142</v>
      </c>
    </row>
    <row r="607" spans="1:2" x14ac:dyDescent="0.25">
      <c r="A607" s="6">
        <v>604</v>
      </c>
      <c r="B607" s="6" t="str">
        <f>"00037377"</f>
        <v>00037377</v>
      </c>
    </row>
    <row r="608" spans="1:2" x14ac:dyDescent="0.25">
      <c r="A608" s="6">
        <v>605</v>
      </c>
      <c r="B608" s="6" t="str">
        <f>"00037456"</f>
        <v>00037456</v>
      </c>
    </row>
    <row r="609" spans="1:2" x14ac:dyDescent="0.25">
      <c r="A609" s="6">
        <v>606</v>
      </c>
      <c r="B609" s="6" t="str">
        <f>"00037528"</f>
        <v>00037528</v>
      </c>
    </row>
    <row r="610" spans="1:2" x14ac:dyDescent="0.25">
      <c r="A610" s="6">
        <v>607</v>
      </c>
      <c r="B610" s="6" t="str">
        <f>"00037705"</f>
        <v>00037705</v>
      </c>
    </row>
    <row r="611" spans="1:2" x14ac:dyDescent="0.25">
      <c r="A611" s="6">
        <v>608</v>
      </c>
      <c r="B611" s="6" t="str">
        <f>"00037729"</f>
        <v>00037729</v>
      </c>
    </row>
    <row r="612" spans="1:2" x14ac:dyDescent="0.25">
      <c r="A612" s="6">
        <v>609</v>
      </c>
      <c r="B612" s="6" t="str">
        <f>"00037783"</f>
        <v>00037783</v>
      </c>
    </row>
    <row r="613" spans="1:2" x14ac:dyDescent="0.25">
      <c r="A613" s="6">
        <v>610</v>
      </c>
      <c r="B613" s="6" t="str">
        <f>"00037923"</f>
        <v>00037923</v>
      </c>
    </row>
    <row r="614" spans="1:2" x14ac:dyDescent="0.25">
      <c r="A614" s="6">
        <v>611</v>
      </c>
      <c r="B614" s="6" t="str">
        <f>"00037973"</f>
        <v>00037973</v>
      </c>
    </row>
    <row r="615" spans="1:2" x14ac:dyDescent="0.25">
      <c r="A615" s="6">
        <v>612</v>
      </c>
      <c r="B615" s="6" t="str">
        <f>"00038020"</f>
        <v>00038020</v>
      </c>
    </row>
    <row r="616" spans="1:2" x14ac:dyDescent="0.25">
      <c r="A616" s="6">
        <v>613</v>
      </c>
      <c r="B616" s="6" t="str">
        <f>"00038034"</f>
        <v>00038034</v>
      </c>
    </row>
    <row r="617" spans="1:2" x14ac:dyDescent="0.25">
      <c r="A617" s="6">
        <v>614</v>
      </c>
      <c r="B617" s="6" t="str">
        <f>"00038048"</f>
        <v>00038048</v>
      </c>
    </row>
    <row r="618" spans="1:2" x14ac:dyDescent="0.25">
      <c r="A618" s="6">
        <v>615</v>
      </c>
      <c r="B618" s="6" t="str">
        <f>"00038053"</f>
        <v>00038053</v>
      </c>
    </row>
    <row r="619" spans="1:2" x14ac:dyDescent="0.25">
      <c r="A619" s="6">
        <v>616</v>
      </c>
      <c r="B619" s="6" t="str">
        <f>"00038067"</f>
        <v>00038067</v>
      </c>
    </row>
    <row r="620" spans="1:2" x14ac:dyDescent="0.25">
      <c r="A620" s="6">
        <v>617</v>
      </c>
      <c r="B620" s="6" t="str">
        <f>"00038124"</f>
        <v>00038124</v>
      </c>
    </row>
    <row r="621" spans="1:2" x14ac:dyDescent="0.25">
      <c r="A621" s="6">
        <v>618</v>
      </c>
      <c r="B621" s="6" t="str">
        <f>"00038126"</f>
        <v>00038126</v>
      </c>
    </row>
    <row r="622" spans="1:2" x14ac:dyDescent="0.25">
      <c r="A622" s="6">
        <v>619</v>
      </c>
      <c r="B622" s="6" t="str">
        <f>"00038670"</f>
        <v>00038670</v>
      </c>
    </row>
    <row r="623" spans="1:2" x14ac:dyDescent="0.25">
      <c r="A623" s="6">
        <v>620</v>
      </c>
      <c r="B623" s="6" t="str">
        <f>"00039034"</f>
        <v>00039034</v>
      </c>
    </row>
    <row r="624" spans="1:2" x14ac:dyDescent="0.25">
      <c r="A624" s="6">
        <v>621</v>
      </c>
      <c r="B624" s="6" t="str">
        <f>"00039070"</f>
        <v>00039070</v>
      </c>
    </row>
    <row r="625" spans="1:2" x14ac:dyDescent="0.25">
      <c r="A625" s="6">
        <v>622</v>
      </c>
      <c r="B625" s="6" t="str">
        <f>"00039131"</f>
        <v>00039131</v>
      </c>
    </row>
    <row r="626" spans="1:2" x14ac:dyDescent="0.25">
      <c r="A626" s="6">
        <v>623</v>
      </c>
      <c r="B626" s="6" t="str">
        <f>"00039143"</f>
        <v>00039143</v>
      </c>
    </row>
    <row r="627" spans="1:2" x14ac:dyDescent="0.25">
      <c r="A627" s="6">
        <v>624</v>
      </c>
      <c r="B627" s="6" t="str">
        <f>"00039423"</f>
        <v>00039423</v>
      </c>
    </row>
    <row r="628" spans="1:2" x14ac:dyDescent="0.25">
      <c r="A628" s="6">
        <v>625</v>
      </c>
      <c r="B628" s="6" t="str">
        <f>"00039564"</f>
        <v>00039564</v>
      </c>
    </row>
    <row r="629" spans="1:2" x14ac:dyDescent="0.25">
      <c r="A629" s="6">
        <v>626</v>
      </c>
      <c r="B629" s="6" t="str">
        <f>"00039687"</f>
        <v>00039687</v>
      </c>
    </row>
    <row r="630" spans="1:2" x14ac:dyDescent="0.25">
      <c r="A630" s="6">
        <v>627</v>
      </c>
      <c r="B630" s="6" t="str">
        <f>"00039737"</f>
        <v>00039737</v>
      </c>
    </row>
    <row r="631" spans="1:2" x14ac:dyDescent="0.25">
      <c r="A631" s="6">
        <v>628</v>
      </c>
      <c r="B631" s="6" t="str">
        <f>"00039808"</f>
        <v>00039808</v>
      </c>
    </row>
    <row r="632" spans="1:2" x14ac:dyDescent="0.25">
      <c r="A632" s="6">
        <v>629</v>
      </c>
      <c r="B632" s="6" t="str">
        <f>"00040080"</f>
        <v>00040080</v>
      </c>
    </row>
    <row r="633" spans="1:2" x14ac:dyDescent="0.25">
      <c r="A633" s="6">
        <v>630</v>
      </c>
      <c r="B633" s="6" t="str">
        <f>"00040103"</f>
        <v>00040103</v>
      </c>
    </row>
    <row r="634" spans="1:2" x14ac:dyDescent="0.25">
      <c r="A634" s="6">
        <v>631</v>
      </c>
      <c r="B634" s="6" t="str">
        <f>"00040177"</f>
        <v>00040177</v>
      </c>
    </row>
    <row r="635" spans="1:2" x14ac:dyDescent="0.25">
      <c r="A635" s="6">
        <v>632</v>
      </c>
      <c r="B635" s="6" t="str">
        <f>"00040246"</f>
        <v>00040246</v>
      </c>
    </row>
    <row r="636" spans="1:2" x14ac:dyDescent="0.25">
      <c r="A636" s="6">
        <v>633</v>
      </c>
      <c r="B636" s="6" t="str">
        <f>"00040282"</f>
        <v>00040282</v>
      </c>
    </row>
    <row r="637" spans="1:2" x14ac:dyDescent="0.25">
      <c r="A637" s="6">
        <v>634</v>
      </c>
      <c r="B637" s="6" t="str">
        <f>"00040530"</f>
        <v>00040530</v>
      </c>
    </row>
    <row r="638" spans="1:2" x14ac:dyDescent="0.25">
      <c r="A638" s="6">
        <v>635</v>
      </c>
      <c r="B638" s="6" t="str">
        <f>"00040532"</f>
        <v>00040532</v>
      </c>
    </row>
    <row r="639" spans="1:2" x14ac:dyDescent="0.25">
      <c r="A639" s="6">
        <v>636</v>
      </c>
      <c r="B639" s="6" t="str">
        <f>"00040601"</f>
        <v>00040601</v>
      </c>
    </row>
    <row r="640" spans="1:2" x14ac:dyDescent="0.25">
      <c r="A640" s="6">
        <v>637</v>
      </c>
      <c r="B640" s="6" t="str">
        <f>"00040802"</f>
        <v>00040802</v>
      </c>
    </row>
    <row r="641" spans="1:2" x14ac:dyDescent="0.25">
      <c r="A641" s="6">
        <v>638</v>
      </c>
      <c r="B641" s="6" t="str">
        <f>"00040851"</f>
        <v>00040851</v>
      </c>
    </row>
    <row r="642" spans="1:2" x14ac:dyDescent="0.25">
      <c r="A642" s="6">
        <v>639</v>
      </c>
      <c r="B642" s="6" t="str">
        <f>"00040906"</f>
        <v>00040906</v>
      </c>
    </row>
    <row r="643" spans="1:2" x14ac:dyDescent="0.25">
      <c r="A643" s="6">
        <v>640</v>
      </c>
      <c r="B643" s="6" t="str">
        <f>"00040931"</f>
        <v>00040931</v>
      </c>
    </row>
    <row r="644" spans="1:2" x14ac:dyDescent="0.25">
      <c r="A644" s="6">
        <v>641</v>
      </c>
      <c r="B644" s="6" t="str">
        <f>"00040979"</f>
        <v>00040979</v>
      </c>
    </row>
    <row r="645" spans="1:2" x14ac:dyDescent="0.25">
      <c r="A645" s="6">
        <v>642</v>
      </c>
      <c r="B645" s="6" t="str">
        <f>"00041056"</f>
        <v>00041056</v>
      </c>
    </row>
    <row r="646" spans="1:2" x14ac:dyDescent="0.25">
      <c r="A646" s="6">
        <v>643</v>
      </c>
      <c r="B646" s="6" t="str">
        <f>"00041221"</f>
        <v>00041221</v>
      </c>
    </row>
    <row r="647" spans="1:2" x14ac:dyDescent="0.25">
      <c r="A647" s="6">
        <v>644</v>
      </c>
      <c r="B647" s="6" t="str">
        <f>"00041376"</f>
        <v>00041376</v>
      </c>
    </row>
    <row r="648" spans="1:2" x14ac:dyDescent="0.25">
      <c r="A648" s="6">
        <v>645</v>
      </c>
      <c r="B648" s="6" t="str">
        <f>"00041384"</f>
        <v>00041384</v>
      </c>
    </row>
    <row r="649" spans="1:2" x14ac:dyDescent="0.25">
      <c r="A649" s="6">
        <v>646</v>
      </c>
      <c r="B649" s="6" t="str">
        <f>"00041772"</f>
        <v>00041772</v>
      </c>
    </row>
    <row r="650" spans="1:2" x14ac:dyDescent="0.25">
      <c r="A650" s="6">
        <v>647</v>
      </c>
      <c r="B650" s="6" t="str">
        <f>"00041820"</f>
        <v>00041820</v>
      </c>
    </row>
    <row r="651" spans="1:2" x14ac:dyDescent="0.25">
      <c r="A651" s="6">
        <v>648</v>
      </c>
      <c r="B651" s="6" t="str">
        <f>"00041916"</f>
        <v>00041916</v>
      </c>
    </row>
    <row r="652" spans="1:2" x14ac:dyDescent="0.25">
      <c r="A652" s="6">
        <v>649</v>
      </c>
      <c r="B652" s="6" t="str">
        <f>"00042776"</f>
        <v>00042776</v>
      </c>
    </row>
    <row r="653" spans="1:2" x14ac:dyDescent="0.25">
      <c r="A653" s="6">
        <v>650</v>
      </c>
      <c r="B653" s="6" t="str">
        <f>"00042858"</f>
        <v>00042858</v>
      </c>
    </row>
    <row r="654" spans="1:2" x14ac:dyDescent="0.25">
      <c r="A654" s="6">
        <v>651</v>
      </c>
      <c r="B654" s="6" t="str">
        <f>"00043003"</f>
        <v>00043003</v>
      </c>
    </row>
    <row r="655" spans="1:2" x14ac:dyDescent="0.25">
      <c r="A655" s="6">
        <v>652</v>
      </c>
      <c r="B655" s="6" t="str">
        <f>"00043133"</f>
        <v>00043133</v>
      </c>
    </row>
    <row r="656" spans="1:2" x14ac:dyDescent="0.25">
      <c r="A656" s="6">
        <v>653</v>
      </c>
      <c r="B656" s="6" t="str">
        <f>"00044221"</f>
        <v>00044221</v>
      </c>
    </row>
    <row r="657" spans="1:2" x14ac:dyDescent="0.25">
      <c r="A657" s="6">
        <v>654</v>
      </c>
      <c r="B657" s="6" t="str">
        <f>"00044232"</f>
        <v>00044232</v>
      </c>
    </row>
    <row r="658" spans="1:2" x14ac:dyDescent="0.25">
      <c r="A658" s="6">
        <v>655</v>
      </c>
      <c r="B658" s="6" t="str">
        <f>"00044546"</f>
        <v>00044546</v>
      </c>
    </row>
    <row r="659" spans="1:2" x14ac:dyDescent="0.25">
      <c r="A659" s="6">
        <v>656</v>
      </c>
      <c r="B659" s="6" t="str">
        <f>"00044850"</f>
        <v>00044850</v>
      </c>
    </row>
    <row r="660" spans="1:2" x14ac:dyDescent="0.25">
      <c r="A660" s="6">
        <v>657</v>
      </c>
      <c r="B660" s="6" t="str">
        <f>"00044879"</f>
        <v>00044879</v>
      </c>
    </row>
    <row r="661" spans="1:2" x14ac:dyDescent="0.25">
      <c r="A661" s="6">
        <v>658</v>
      </c>
      <c r="B661" s="6" t="str">
        <f>"00045028"</f>
        <v>00045028</v>
      </c>
    </row>
    <row r="662" spans="1:2" x14ac:dyDescent="0.25">
      <c r="A662" s="6">
        <v>659</v>
      </c>
      <c r="B662" s="6" t="str">
        <f>"00045185"</f>
        <v>00045185</v>
      </c>
    </row>
    <row r="663" spans="1:2" x14ac:dyDescent="0.25">
      <c r="A663" s="6">
        <v>660</v>
      </c>
      <c r="B663" s="6" t="str">
        <f>"00045211"</f>
        <v>00045211</v>
      </c>
    </row>
    <row r="664" spans="1:2" x14ac:dyDescent="0.25">
      <c r="A664" s="6">
        <v>661</v>
      </c>
      <c r="B664" s="6" t="str">
        <f>"00045249"</f>
        <v>00045249</v>
      </c>
    </row>
    <row r="665" spans="1:2" x14ac:dyDescent="0.25">
      <c r="A665" s="6">
        <v>662</v>
      </c>
      <c r="B665" s="6" t="str">
        <f>"00045476"</f>
        <v>00045476</v>
      </c>
    </row>
    <row r="666" spans="1:2" x14ac:dyDescent="0.25">
      <c r="A666" s="6">
        <v>663</v>
      </c>
      <c r="B666" s="6" t="str">
        <f>"00045742"</f>
        <v>00045742</v>
      </c>
    </row>
    <row r="667" spans="1:2" x14ac:dyDescent="0.25">
      <c r="A667" s="6">
        <v>664</v>
      </c>
      <c r="B667" s="6" t="str">
        <f>"00045771"</f>
        <v>00045771</v>
      </c>
    </row>
    <row r="668" spans="1:2" x14ac:dyDescent="0.25">
      <c r="A668" s="6">
        <v>665</v>
      </c>
      <c r="B668" s="6" t="str">
        <f>"00045855"</f>
        <v>00045855</v>
      </c>
    </row>
    <row r="669" spans="1:2" x14ac:dyDescent="0.25">
      <c r="A669" s="6">
        <v>666</v>
      </c>
      <c r="B669" s="6" t="str">
        <f>"00046387"</f>
        <v>00046387</v>
      </c>
    </row>
    <row r="670" spans="1:2" x14ac:dyDescent="0.25">
      <c r="A670" s="6">
        <v>667</v>
      </c>
      <c r="B670" s="6" t="str">
        <f>"00046485"</f>
        <v>00046485</v>
      </c>
    </row>
    <row r="671" spans="1:2" x14ac:dyDescent="0.25">
      <c r="A671" s="6">
        <v>668</v>
      </c>
      <c r="B671" s="6" t="str">
        <f>"00046588"</f>
        <v>00046588</v>
      </c>
    </row>
    <row r="672" spans="1:2" x14ac:dyDescent="0.25">
      <c r="A672" s="6">
        <v>669</v>
      </c>
      <c r="B672" s="6" t="str">
        <f>"00046931"</f>
        <v>00046931</v>
      </c>
    </row>
    <row r="673" spans="1:2" x14ac:dyDescent="0.25">
      <c r="A673" s="6">
        <v>670</v>
      </c>
      <c r="B673" s="6" t="str">
        <f>"00047195"</f>
        <v>00047195</v>
      </c>
    </row>
    <row r="674" spans="1:2" x14ac:dyDescent="0.25">
      <c r="A674" s="6">
        <v>671</v>
      </c>
      <c r="B674" s="6" t="str">
        <f>"00047988"</f>
        <v>00047988</v>
      </c>
    </row>
    <row r="675" spans="1:2" x14ac:dyDescent="0.25">
      <c r="A675" s="6">
        <v>672</v>
      </c>
      <c r="B675" s="6" t="str">
        <f>"00048110"</f>
        <v>00048110</v>
      </c>
    </row>
    <row r="676" spans="1:2" x14ac:dyDescent="0.25">
      <c r="A676" s="6">
        <v>673</v>
      </c>
      <c r="B676" s="6" t="str">
        <f>"00048229"</f>
        <v>00048229</v>
      </c>
    </row>
    <row r="677" spans="1:2" x14ac:dyDescent="0.25">
      <c r="A677" s="6">
        <v>674</v>
      </c>
      <c r="B677" s="6" t="str">
        <f>"00049353"</f>
        <v>00049353</v>
      </c>
    </row>
    <row r="678" spans="1:2" x14ac:dyDescent="0.25">
      <c r="A678" s="6">
        <v>675</v>
      </c>
      <c r="B678" s="6" t="str">
        <f>"00049741"</f>
        <v>00049741</v>
      </c>
    </row>
    <row r="679" spans="1:2" x14ac:dyDescent="0.25">
      <c r="A679" s="6">
        <v>676</v>
      </c>
      <c r="B679" s="6" t="str">
        <f>"00049965"</f>
        <v>00049965</v>
      </c>
    </row>
    <row r="680" spans="1:2" x14ac:dyDescent="0.25">
      <c r="A680" s="6">
        <v>677</v>
      </c>
      <c r="B680" s="6" t="str">
        <f>"00050464"</f>
        <v>00050464</v>
      </c>
    </row>
    <row r="681" spans="1:2" x14ac:dyDescent="0.25">
      <c r="A681" s="6">
        <v>678</v>
      </c>
      <c r="B681" s="6" t="str">
        <f>"00050475"</f>
        <v>00050475</v>
      </c>
    </row>
    <row r="682" spans="1:2" x14ac:dyDescent="0.25">
      <c r="A682" s="6">
        <v>679</v>
      </c>
      <c r="B682" s="6" t="str">
        <f>"00050793"</f>
        <v>00050793</v>
      </c>
    </row>
    <row r="683" spans="1:2" x14ac:dyDescent="0.25">
      <c r="A683" s="6">
        <v>680</v>
      </c>
      <c r="B683" s="6" t="str">
        <f>"00050914"</f>
        <v>00050914</v>
      </c>
    </row>
    <row r="684" spans="1:2" x14ac:dyDescent="0.25">
      <c r="A684" s="6">
        <v>681</v>
      </c>
      <c r="B684" s="6" t="str">
        <f>"00051369"</f>
        <v>00051369</v>
      </c>
    </row>
    <row r="685" spans="1:2" x14ac:dyDescent="0.25">
      <c r="A685" s="6">
        <v>682</v>
      </c>
      <c r="B685" s="6" t="str">
        <f>"00051739"</f>
        <v>00051739</v>
      </c>
    </row>
    <row r="686" spans="1:2" x14ac:dyDescent="0.25">
      <c r="A686" s="6">
        <v>683</v>
      </c>
      <c r="B686" s="6" t="str">
        <f>"00053754"</f>
        <v>00053754</v>
      </c>
    </row>
    <row r="687" spans="1:2" x14ac:dyDescent="0.25">
      <c r="A687" s="6">
        <v>684</v>
      </c>
      <c r="B687" s="6" t="str">
        <f>"00053991"</f>
        <v>00053991</v>
      </c>
    </row>
    <row r="688" spans="1:2" x14ac:dyDescent="0.25">
      <c r="A688" s="6">
        <v>685</v>
      </c>
      <c r="B688" s="6" t="str">
        <f>"00060087"</f>
        <v>00060087</v>
      </c>
    </row>
    <row r="689" spans="1:2" x14ac:dyDescent="0.25">
      <c r="A689" s="6">
        <v>686</v>
      </c>
      <c r="B689" s="6" t="str">
        <f>"00061241"</f>
        <v>00061241</v>
      </c>
    </row>
    <row r="690" spans="1:2" x14ac:dyDescent="0.25">
      <c r="A690" s="6">
        <v>687</v>
      </c>
      <c r="B690" s="6" t="str">
        <f>"00061504"</f>
        <v>00061504</v>
      </c>
    </row>
    <row r="691" spans="1:2" x14ac:dyDescent="0.25">
      <c r="A691" s="6">
        <v>688</v>
      </c>
      <c r="B691" s="6" t="str">
        <f>"00062633"</f>
        <v>00062633</v>
      </c>
    </row>
    <row r="692" spans="1:2" x14ac:dyDescent="0.25">
      <c r="A692" s="6">
        <v>689</v>
      </c>
      <c r="B692" s="6" t="str">
        <f>"00067134"</f>
        <v>00067134</v>
      </c>
    </row>
    <row r="693" spans="1:2" x14ac:dyDescent="0.25">
      <c r="A693" s="6">
        <v>690</v>
      </c>
      <c r="B693" s="6" t="str">
        <f>"00067649"</f>
        <v>00067649</v>
      </c>
    </row>
    <row r="694" spans="1:2" x14ac:dyDescent="0.25">
      <c r="A694" s="6">
        <v>691</v>
      </c>
      <c r="B694" s="6" t="str">
        <f>"00069911"</f>
        <v>00069911</v>
      </c>
    </row>
    <row r="695" spans="1:2" x14ac:dyDescent="0.25">
      <c r="A695" s="6">
        <v>692</v>
      </c>
      <c r="B695" s="6" t="str">
        <f>"00069930"</f>
        <v>00069930</v>
      </c>
    </row>
    <row r="696" spans="1:2" x14ac:dyDescent="0.25">
      <c r="A696" s="6">
        <v>693</v>
      </c>
      <c r="B696" s="6" t="str">
        <f>"00070244"</f>
        <v>00070244</v>
      </c>
    </row>
    <row r="697" spans="1:2" x14ac:dyDescent="0.25">
      <c r="A697" s="6">
        <v>694</v>
      </c>
      <c r="B697" s="6" t="str">
        <f>"00071078"</f>
        <v>00071078</v>
      </c>
    </row>
    <row r="698" spans="1:2" x14ac:dyDescent="0.25">
      <c r="A698" s="6">
        <v>695</v>
      </c>
      <c r="B698" s="6" t="str">
        <f>"00071972"</f>
        <v>00071972</v>
      </c>
    </row>
    <row r="699" spans="1:2" x14ac:dyDescent="0.25">
      <c r="A699" s="6">
        <v>696</v>
      </c>
      <c r="B699" s="6" t="str">
        <f>"00072356"</f>
        <v>00072356</v>
      </c>
    </row>
    <row r="700" spans="1:2" x14ac:dyDescent="0.25">
      <c r="A700" s="6">
        <v>697</v>
      </c>
      <c r="B700" s="6" t="str">
        <f>"00072748"</f>
        <v>00072748</v>
      </c>
    </row>
    <row r="701" spans="1:2" x14ac:dyDescent="0.25">
      <c r="A701" s="6">
        <v>698</v>
      </c>
      <c r="B701" s="6" t="str">
        <f>"00072784"</f>
        <v>00072784</v>
      </c>
    </row>
    <row r="702" spans="1:2" x14ac:dyDescent="0.25">
      <c r="A702" s="6">
        <v>699</v>
      </c>
      <c r="B702" s="6" t="str">
        <f>"00073030"</f>
        <v>00073030</v>
      </c>
    </row>
    <row r="703" spans="1:2" x14ac:dyDescent="0.25">
      <c r="A703" s="6">
        <v>700</v>
      </c>
      <c r="B703" s="6" t="str">
        <f>"00073039"</f>
        <v>00073039</v>
      </c>
    </row>
    <row r="704" spans="1:2" x14ac:dyDescent="0.25">
      <c r="A704" s="6">
        <v>701</v>
      </c>
      <c r="B704" s="6" t="str">
        <f>"00073491"</f>
        <v>00073491</v>
      </c>
    </row>
    <row r="705" spans="1:2" x14ac:dyDescent="0.25">
      <c r="A705" s="6">
        <v>702</v>
      </c>
      <c r="B705" s="6" t="str">
        <f>"00073514"</f>
        <v>00073514</v>
      </c>
    </row>
    <row r="706" spans="1:2" x14ac:dyDescent="0.25">
      <c r="A706" s="6">
        <v>703</v>
      </c>
      <c r="B706" s="6" t="str">
        <f>"00073881"</f>
        <v>00073881</v>
      </c>
    </row>
    <row r="707" spans="1:2" x14ac:dyDescent="0.25">
      <c r="A707" s="6">
        <v>704</v>
      </c>
      <c r="B707" s="6" t="str">
        <f>"00073891"</f>
        <v>00073891</v>
      </c>
    </row>
    <row r="708" spans="1:2" x14ac:dyDescent="0.25">
      <c r="A708" s="6">
        <v>705</v>
      </c>
      <c r="B708" s="6" t="str">
        <f>"00073916"</f>
        <v>00073916</v>
      </c>
    </row>
    <row r="709" spans="1:2" x14ac:dyDescent="0.25">
      <c r="A709" s="6">
        <v>706</v>
      </c>
      <c r="B709" s="6" t="str">
        <f>"00074811"</f>
        <v>00074811</v>
      </c>
    </row>
    <row r="710" spans="1:2" x14ac:dyDescent="0.25">
      <c r="A710" s="6">
        <v>707</v>
      </c>
      <c r="B710" s="6" t="str">
        <f>"00075039"</f>
        <v>00075039</v>
      </c>
    </row>
    <row r="711" spans="1:2" x14ac:dyDescent="0.25">
      <c r="A711" s="6">
        <v>708</v>
      </c>
      <c r="B711" s="6" t="str">
        <f>"00075043"</f>
        <v>00075043</v>
      </c>
    </row>
    <row r="712" spans="1:2" x14ac:dyDescent="0.25">
      <c r="A712" s="6">
        <v>709</v>
      </c>
      <c r="B712" s="6" t="str">
        <f>"00075370"</f>
        <v>00075370</v>
      </c>
    </row>
    <row r="713" spans="1:2" x14ac:dyDescent="0.25">
      <c r="A713" s="6">
        <v>710</v>
      </c>
      <c r="B713" s="6" t="str">
        <f>"00075449"</f>
        <v>00075449</v>
      </c>
    </row>
    <row r="714" spans="1:2" x14ac:dyDescent="0.25">
      <c r="A714" s="6">
        <v>711</v>
      </c>
      <c r="B714" s="6" t="str">
        <f>"00075585"</f>
        <v>00075585</v>
      </c>
    </row>
    <row r="715" spans="1:2" x14ac:dyDescent="0.25">
      <c r="A715" s="6">
        <v>712</v>
      </c>
      <c r="B715" s="6" t="str">
        <f>"00075661"</f>
        <v>00075661</v>
      </c>
    </row>
    <row r="716" spans="1:2" x14ac:dyDescent="0.25">
      <c r="A716" s="6">
        <v>713</v>
      </c>
      <c r="B716" s="6" t="str">
        <f>"00075783"</f>
        <v>00075783</v>
      </c>
    </row>
    <row r="717" spans="1:2" x14ac:dyDescent="0.25">
      <c r="A717" s="6">
        <v>714</v>
      </c>
      <c r="B717" s="6" t="str">
        <f>"00076843"</f>
        <v>00076843</v>
      </c>
    </row>
    <row r="718" spans="1:2" x14ac:dyDescent="0.25">
      <c r="A718" s="6">
        <v>715</v>
      </c>
      <c r="B718" s="6" t="str">
        <f>"00077095"</f>
        <v>00077095</v>
      </c>
    </row>
    <row r="719" spans="1:2" x14ac:dyDescent="0.25">
      <c r="A719" s="6">
        <v>716</v>
      </c>
      <c r="B719" s="6" t="str">
        <f>"00077280"</f>
        <v>00077280</v>
      </c>
    </row>
    <row r="720" spans="1:2" x14ac:dyDescent="0.25">
      <c r="A720" s="6">
        <v>717</v>
      </c>
      <c r="B720" s="6" t="str">
        <f>"00077507"</f>
        <v>00077507</v>
      </c>
    </row>
    <row r="721" spans="1:2" x14ac:dyDescent="0.25">
      <c r="A721" s="6">
        <v>718</v>
      </c>
      <c r="B721" s="6" t="str">
        <f>"00077697"</f>
        <v>00077697</v>
      </c>
    </row>
    <row r="722" spans="1:2" x14ac:dyDescent="0.25">
      <c r="A722" s="6">
        <v>719</v>
      </c>
      <c r="B722" s="6" t="str">
        <f>"00077802"</f>
        <v>00077802</v>
      </c>
    </row>
    <row r="723" spans="1:2" x14ac:dyDescent="0.25">
      <c r="A723" s="6">
        <v>720</v>
      </c>
      <c r="B723" s="6" t="str">
        <f>"00077819"</f>
        <v>00077819</v>
      </c>
    </row>
    <row r="724" spans="1:2" x14ac:dyDescent="0.25">
      <c r="A724" s="6">
        <v>721</v>
      </c>
      <c r="B724" s="6" t="str">
        <f>"00077998"</f>
        <v>00077998</v>
      </c>
    </row>
    <row r="725" spans="1:2" x14ac:dyDescent="0.25">
      <c r="A725" s="6">
        <v>722</v>
      </c>
      <c r="B725" s="6" t="str">
        <f>"00078365"</f>
        <v>00078365</v>
      </c>
    </row>
    <row r="726" spans="1:2" x14ac:dyDescent="0.25">
      <c r="A726" s="6">
        <v>723</v>
      </c>
      <c r="B726" s="6" t="str">
        <f>"00079307"</f>
        <v>00079307</v>
      </c>
    </row>
    <row r="727" spans="1:2" x14ac:dyDescent="0.25">
      <c r="A727" s="6">
        <v>724</v>
      </c>
      <c r="B727" s="6" t="str">
        <f>"00079864"</f>
        <v>00079864</v>
      </c>
    </row>
    <row r="728" spans="1:2" x14ac:dyDescent="0.25">
      <c r="A728" s="6">
        <v>725</v>
      </c>
      <c r="B728" s="6" t="str">
        <f>"00080074"</f>
        <v>00080074</v>
      </c>
    </row>
    <row r="729" spans="1:2" x14ac:dyDescent="0.25">
      <c r="A729" s="6">
        <v>726</v>
      </c>
      <c r="B729" s="6" t="str">
        <f>"00080102"</f>
        <v>00080102</v>
      </c>
    </row>
    <row r="730" spans="1:2" x14ac:dyDescent="0.25">
      <c r="A730" s="6">
        <v>727</v>
      </c>
      <c r="B730" s="6" t="str">
        <f>"00080171"</f>
        <v>00080171</v>
      </c>
    </row>
    <row r="731" spans="1:2" x14ac:dyDescent="0.25">
      <c r="A731" s="6">
        <v>728</v>
      </c>
      <c r="B731" s="6" t="str">
        <f>"00080212"</f>
        <v>00080212</v>
      </c>
    </row>
    <row r="732" spans="1:2" x14ac:dyDescent="0.25">
      <c r="A732" s="6">
        <v>729</v>
      </c>
      <c r="B732" s="6" t="str">
        <f>"00080329"</f>
        <v>00080329</v>
      </c>
    </row>
    <row r="733" spans="1:2" x14ac:dyDescent="0.25">
      <c r="A733" s="6">
        <v>730</v>
      </c>
      <c r="B733" s="6" t="str">
        <f>"00080439"</f>
        <v>00080439</v>
      </c>
    </row>
    <row r="734" spans="1:2" x14ac:dyDescent="0.25">
      <c r="A734" s="6">
        <v>731</v>
      </c>
      <c r="B734" s="6" t="str">
        <f>"00080915"</f>
        <v>00080915</v>
      </c>
    </row>
    <row r="735" spans="1:2" x14ac:dyDescent="0.25">
      <c r="A735" s="6">
        <v>732</v>
      </c>
      <c r="B735" s="6" t="str">
        <f>"00081897"</f>
        <v>00081897</v>
      </c>
    </row>
    <row r="736" spans="1:2" x14ac:dyDescent="0.25">
      <c r="A736" s="6">
        <v>733</v>
      </c>
      <c r="B736" s="6" t="str">
        <f>"00082807"</f>
        <v>00082807</v>
      </c>
    </row>
    <row r="737" spans="1:2" x14ac:dyDescent="0.25">
      <c r="A737" s="6">
        <v>734</v>
      </c>
      <c r="B737" s="6" t="str">
        <f>"00082841"</f>
        <v>00082841</v>
      </c>
    </row>
    <row r="738" spans="1:2" x14ac:dyDescent="0.25">
      <c r="A738" s="6">
        <v>735</v>
      </c>
      <c r="B738" s="6" t="str">
        <f>"00083204"</f>
        <v>00083204</v>
      </c>
    </row>
    <row r="739" spans="1:2" x14ac:dyDescent="0.25">
      <c r="A739" s="6">
        <v>736</v>
      </c>
      <c r="B739" s="6" t="str">
        <f>"00083233"</f>
        <v>00083233</v>
      </c>
    </row>
    <row r="740" spans="1:2" x14ac:dyDescent="0.25">
      <c r="A740" s="6">
        <v>737</v>
      </c>
      <c r="B740" s="6" t="str">
        <f>"00083330"</f>
        <v>00083330</v>
      </c>
    </row>
    <row r="741" spans="1:2" x14ac:dyDescent="0.25">
      <c r="A741" s="6">
        <v>738</v>
      </c>
      <c r="B741" s="6" t="str">
        <f>"00083339"</f>
        <v>00083339</v>
      </c>
    </row>
    <row r="742" spans="1:2" x14ac:dyDescent="0.25">
      <c r="A742" s="6">
        <v>739</v>
      </c>
      <c r="B742" s="6" t="str">
        <f>"00083407"</f>
        <v>00083407</v>
      </c>
    </row>
    <row r="743" spans="1:2" x14ac:dyDescent="0.25">
      <c r="A743" s="6">
        <v>740</v>
      </c>
      <c r="B743" s="6" t="str">
        <f>"00083410"</f>
        <v>00083410</v>
      </c>
    </row>
    <row r="744" spans="1:2" x14ac:dyDescent="0.25">
      <c r="A744" s="6">
        <v>741</v>
      </c>
      <c r="B744" s="6" t="str">
        <f>"00083454"</f>
        <v>00083454</v>
      </c>
    </row>
    <row r="745" spans="1:2" x14ac:dyDescent="0.25">
      <c r="A745" s="6">
        <v>742</v>
      </c>
      <c r="B745" s="6" t="str">
        <f>"00083548"</f>
        <v>00083548</v>
      </c>
    </row>
    <row r="746" spans="1:2" x14ac:dyDescent="0.25">
      <c r="A746" s="6">
        <v>743</v>
      </c>
      <c r="B746" s="6" t="str">
        <f>"00083601"</f>
        <v>00083601</v>
      </c>
    </row>
    <row r="747" spans="1:2" x14ac:dyDescent="0.25">
      <c r="A747" s="6">
        <v>744</v>
      </c>
      <c r="B747" s="6" t="str">
        <f>"00083735"</f>
        <v>00083735</v>
      </c>
    </row>
    <row r="748" spans="1:2" x14ac:dyDescent="0.25">
      <c r="A748" s="6">
        <v>745</v>
      </c>
      <c r="B748" s="6" t="str">
        <f>"00083917"</f>
        <v>00083917</v>
      </c>
    </row>
    <row r="749" spans="1:2" x14ac:dyDescent="0.25">
      <c r="A749" s="6">
        <v>746</v>
      </c>
      <c r="B749" s="6" t="str">
        <f>"00083943"</f>
        <v>00083943</v>
      </c>
    </row>
    <row r="750" spans="1:2" x14ac:dyDescent="0.25">
      <c r="A750" s="6">
        <v>747</v>
      </c>
      <c r="B750" s="6" t="str">
        <f>"00084204"</f>
        <v>00084204</v>
      </c>
    </row>
    <row r="751" spans="1:2" x14ac:dyDescent="0.25">
      <c r="A751" s="6">
        <v>748</v>
      </c>
      <c r="B751" s="6" t="str">
        <f>"00084208"</f>
        <v>00084208</v>
      </c>
    </row>
    <row r="752" spans="1:2" x14ac:dyDescent="0.25">
      <c r="A752" s="6">
        <v>749</v>
      </c>
      <c r="B752" s="6" t="str">
        <f>"00084251"</f>
        <v>00084251</v>
      </c>
    </row>
    <row r="753" spans="1:2" x14ac:dyDescent="0.25">
      <c r="A753" s="6">
        <v>750</v>
      </c>
      <c r="B753" s="6" t="str">
        <f>"00084816"</f>
        <v>00084816</v>
      </c>
    </row>
    <row r="754" spans="1:2" x14ac:dyDescent="0.25">
      <c r="A754" s="6">
        <v>751</v>
      </c>
      <c r="B754" s="6" t="str">
        <f>"00084893"</f>
        <v>00084893</v>
      </c>
    </row>
    <row r="755" spans="1:2" x14ac:dyDescent="0.25">
      <c r="A755" s="6">
        <v>752</v>
      </c>
      <c r="B755" s="6" t="str">
        <f>"00084896"</f>
        <v>00084896</v>
      </c>
    </row>
    <row r="756" spans="1:2" x14ac:dyDescent="0.25">
      <c r="A756" s="6">
        <v>753</v>
      </c>
      <c r="B756" s="6" t="str">
        <f>"00084926"</f>
        <v>00084926</v>
      </c>
    </row>
    <row r="757" spans="1:2" x14ac:dyDescent="0.25">
      <c r="A757" s="6">
        <v>754</v>
      </c>
      <c r="B757" s="6" t="str">
        <f>"00084963"</f>
        <v>00084963</v>
      </c>
    </row>
    <row r="758" spans="1:2" x14ac:dyDescent="0.25">
      <c r="A758" s="6">
        <v>755</v>
      </c>
      <c r="B758" s="6" t="str">
        <f>"00085045"</f>
        <v>00085045</v>
      </c>
    </row>
    <row r="759" spans="1:2" x14ac:dyDescent="0.25">
      <c r="A759" s="6">
        <v>756</v>
      </c>
      <c r="B759" s="6" t="str">
        <f>"00085282"</f>
        <v>00085282</v>
      </c>
    </row>
    <row r="760" spans="1:2" x14ac:dyDescent="0.25">
      <c r="A760" s="6">
        <v>757</v>
      </c>
      <c r="B760" s="6" t="str">
        <f>"00085290"</f>
        <v>00085290</v>
      </c>
    </row>
    <row r="761" spans="1:2" x14ac:dyDescent="0.25">
      <c r="A761" s="6">
        <v>758</v>
      </c>
      <c r="B761" s="6" t="str">
        <f>"00085299"</f>
        <v>00085299</v>
      </c>
    </row>
    <row r="762" spans="1:2" x14ac:dyDescent="0.25">
      <c r="A762" s="6">
        <v>759</v>
      </c>
      <c r="B762" s="6" t="str">
        <f>"00085567"</f>
        <v>00085567</v>
      </c>
    </row>
    <row r="763" spans="1:2" x14ac:dyDescent="0.25">
      <c r="A763" s="6">
        <v>760</v>
      </c>
      <c r="B763" s="6" t="str">
        <f>"00085676"</f>
        <v>00085676</v>
      </c>
    </row>
    <row r="764" spans="1:2" x14ac:dyDescent="0.25">
      <c r="A764" s="6">
        <v>761</v>
      </c>
      <c r="B764" s="6" t="str">
        <f>"00085755"</f>
        <v>00085755</v>
      </c>
    </row>
    <row r="765" spans="1:2" x14ac:dyDescent="0.25">
      <c r="A765" s="6">
        <v>762</v>
      </c>
      <c r="B765" s="6" t="str">
        <f>"00085798"</f>
        <v>00085798</v>
      </c>
    </row>
    <row r="766" spans="1:2" x14ac:dyDescent="0.25">
      <c r="A766" s="6">
        <v>763</v>
      </c>
      <c r="B766" s="6" t="str">
        <f>"00085869"</f>
        <v>00085869</v>
      </c>
    </row>
    <row r="767" spans="1:2" x14ac:dyDescent="0.25">
      <c r="A767" s="6">
        <v>764</v>
      </c>
      <c r="B767" s="6" t="str">
        <f>"00085901"</f>
        <v>00085901</v>
      </c>
    </row>
    <row r="768" spans="1:2" x14ac:dyDescent="0.25">
      <c r="A768" s="6">
        <v>765</v>
      </c>
      <c r="B768" s="6" t="str">
        <f>"00085990"</f>
        <v>00085990</v>
      </c>
    </row>
    <row r="769" spans="1:2" x14ac:dyDescent="0.25">
      <c r="A769" s="6">
        <v>766</v>
      </c>
      <c r="B769" s="6" t="str">
        <f>"00086167"</f>
        <v>00086167</v>
      </c>
    </row>
    <row r="770" spans="1:2" x14ac:dyDescent="0.25">
      <c r="A770" s="6">
        <v>767</v>
      </c>
      <c r="B770" s="6" t="str">
        <f>"00086434"</f>
        <v>00086434</v>
      </c>
    </row>
    <row r="771" spans="1:2" x14ac:dyDescent="0.25">
      <c r="A771" s="6">
        <v>768</v>
      </c>
      <c r="B771" s="6" t="str">
        <f>"00086443"</f>
        <v>00086443</v>
      </c>
    </row>
    <row r="772" spans="1:2" x14ac:dyDescent="0.25">
      <c r="A772" s="6">
        <v>769</v>
      </c>
      <c r="B772" s="6" t="str">
        <f>"00086658"</f>
        <v>00086658</v>
      </c>
    </row>
    <row r="773" spans="1:2" x14ac:dyDescent="0.25">
      <c r="A773" s="6">
        <v>770</v>
      </c>
      <c r="B773" s="6" t="str">
        <f>"00086892"</f>
        <v>00086892</v>
      </c>
    </row>
    <row r="774" spans="1:2" x14ac:dyDescent="0.25">
      <c r="A774" s="6">
        <v>771</v>
      </c>
      <c r="B774" s="6" t="str">
        <f>"00087021"</f>
        <v>00087021</v>
      </c>
    </row>
    <row r="775" spans="1:2" x14ac:dyDescent="0.25">
      <c r="A775" s="6">
        <v>772</v>
      </c>
      <c r="B775" s="6" t="str">
        <f>"00087034"</f>
        <v>00087034</v>
      </c>
    </row>
    <row r="776" spans="1:2" x14ac:dyDescent="0.25">
      <c r="A776" s="6">
        <v>773</v>
      </c>
      <c r="B776" s="6" t="str">
        <f>"00087085"</f>
        <v>00087085</v>
      </c>
    </row>
    <row r="777" spans="1:2" x14ac:dyDescent="0.25">
      <c r="A777" s="6">
        <v>774</v>
      </c>
      <c r="B777" s="6" t="str">
        <f>"00087091"</f>
        <v>00087091</v>
      </c>
    </row>
    <row r="778" spans="1:2" x14ac:dyDescent="0.25">
      <c r="A778" s="6">
        <v>775</v>
      </c>
      <c r="B778" s="6" t="str">
        <f>"00087295"</f>
        <v>00087295</v>
      </c>
    </row>
    <row r="779" spans="1:2" x14ac:dyDescent="0.25">
      <c r="A779" s="6">
        <v>776</v>
      </c>
      <c r="B779" s="6" t="str">
        <f>"00087440"</f>
        <v>00087440</v>
      </c>
    </row>
    <row r="780" spans="1:2" x14ac:dyDescent="0.25">
      <c r="A780" s="6">
        <v>777</v>
      </c>
      <c r="B780" s="6" t="str">
        <f>"00087484"</f>
        <v>00087484</v>
      </c>
    </row>
    <row r="781" spans="1:2" x14ac:dyDescent="0.25">
      <c r="A781" s="6">
        <v>778</v>
      </c>
      <c r="B781" s="6" t="str">
        <f>"00087507"</f>
        <v>00087507</v>
      </c>
    </row>
    <row r="782" spans="1:2" x14ac:dyDescent="0.25">
      <c r="A782" s="6">
        <v>779</v>
      </c>
      <c r="B782" s="6" t="str">
        <f>"00087534"</f>
        <v>00087534</v>
      </c>
    </row>
    <row r="783" spans="1:2" x14ac:dyDescent="0.25">
      <c r="A783" s="6">
        <v>780</v>
      </c>
      <c r="B783" s="6" t="str">
        <f>"00087988"</f>
        <v>00087988</v>
      </c>
    </row>
    <row r="784" spans="1:2" x14ac:dyDescent="0.25">
      <c r="A784" s="6">
        <v>781</v>
      </c>
      <c r="B784" s="6" t="str">
        <f>"00088004"</f>
        <v>00088004</v>
      </c>
    </row>
    <row r="785" spans="1:2" x14ac:dyDescent="0.25">
      <c r="A785" s="6">
        <v>782</v>
      </c>
      <c r="B785" s="6" t="str">
        <f>"00088013"</f>
        <v>00088013</v>
      </c>
    </row>
    <row r="786" spans="1:2" x14ac:dyDescent="0.25">
      <c r="A786" s="6">
        <v>783</v>
      </c>
      <c r="B786" s="6" t="str">
        <f>"00088053"</f>
        <v>00088053</v>
      </c>
    </row>
    <row r="787" spans="1:2" x14ac:dyDescent="0.25">
      <c r="A787" s="6">
        <v>784</v>
      </c>
      <c r="B787" s="6" t="str">
        <f>"00088056"</f>
        <v>00088056</v>
      </c>
    </row>
    <row r="788" spans="1:2" x14ac:dyDescent="0.25">
      <c r="A788" s="6">
        <v>785</v>
      </c>
      <c r="B788" s="6" t="str">
        <f>"00088138"</f>
        <v>00088138</v>
      </c>
    </row>
    <row r="789" spans="1:2" x14ac:dyDescent="0.25">
      <c r="A789" s="6">
        <v>786</v>
      </c>
      <c r="B789" s="6" t="str">
        <f>"00088218"</f>
        <v>00088218</v>
      </c>
    </row>
    <row r="790" spans="1:2" x14ac:dyDescent="0.25">
      <c r="A790" s="6">
        <v>787</v>
      </c>
      <c r="B790" s="6" t="str">
        <f>"00088409"</f>
        <v>00088409</v>
      </c>
    </row>
    <row r="791" spans="1:2" x14ac:dyDescent="0.25">
      <c r="A791" s="6">
        <v>788</v>
      </c>
      <c r="B791" s="6" t="str">
        <f>"00088544"</f>
        <v>00088544</v>
      </c>
    </row>
    <row r="792" spans="1:2" x14ac:dyDescent="0.25">
      <c r="A792" s="6">
        <v>789</v>
      </c>
      <c r="B792" s="6" t="str">
        <f>"00088662"</f>
        <v>00088662</v>
      </c>
    </row>
    <row r="793" spans="1:2" x14ac:dyDescent="0.25">
      <c r="A793" s="6">
        <v>790</v>
      </c>
      <c r="B793" s="6" t="str">
        <f>"00088838"</f>
        <v>00088838</v>
      </c>
    </row>
    <row r="794" spans="1:2" x14ac:dyDescent="0.25">
      <c r="A794" s="6">
        <v>791</v>
      </c>
      <c r="B794" s="6" t="str">
        <f>"00088872"</f>
        <v>00088872</v>
      </c>
    </row>
    <row r="795" spans="1:2" x14ac:dyDescent="0.25">
      <c r="A795" s="6">
        <v>792</v>
      </c>
      <c r="B795" s="6" t="str">
        <f>"00089075"</f>
        <v>00089075</v>
      </c>
    </row>
    <row r="796" spans="1:2" x14ac:dyDescent="0.25">
      <c r="A796" s="6">
        <v>793</v>
      </c>
      <c r="B796" s="6" t="str">
        <f>"00089077"</f>
        <v>00089077</v>
      </c>
    </row>
    <row r="797" spans="1:2" x14ac:dyDescent="0.25">
      <c r="A797" s="6">
        <v>794</v>
      </c>
      <c r="B797" s="6" t="str">
        <f>"00089292"</f>
        <v>00089292</v>
      </c>
    </row>
    <row r="798" spans="1:2" x14ac:dyDescent="0.25">
      <c r="A798" s="6">
        <v>795</v>
      </c>
      <c r="B798" s="6" t="str">
        <f>"00089657"</f>
        <v>00089657</v>
      </c>
    </row>
    <row r="799" spans="1:2" x14ac:dyDescent="0.25">
      <c r="A799" s="6">
        <v>796</v>
      </c>
      <c r="B799" s="6" t="str">
        <f>"00090138"</f>
        <v>00090138</v>
      </c>
    </row>
    <row r="800" spans="1:2" x14ac:dyDescent="0.25">
      <c r="A800" s="6">
        <v>797</v>
      </c>
      <c r="B800" s="6" t="str">
        <f>"00090211"</f>
        <v>00090211</v>
      </c>
    </row>
    <row r="801" spans="1:2" x14ac:dyDescent="0.25">
      <c r="A801" s="6">
        <v>798</v>
      </c>
      <c r="B801" s="6" t="str">
        <f>"00090639"</f>
        <v>00090639</v>
      </c>
    </row>
    <row r="802" spans="1:2" x14ac:dyDescent="0.25">
      <c r="A802" s="6">
        <v>799</v>
      </c>
      <c r="B802" s="6" t="str">
        <f>"00090717"</f>
        <v>00090717</v>
      </c>
    </row>
    <row r="803" spans="1:2" x14ac:dyDescent="0.25">
      <c r="A803" s="6">
        <v>800</v>
      </c>
      <c r="B803" s="6" t="str">
        <f>"00090922"</f>
        <v>00090922</v>
      </c>
    </row>
    <row r="804" spans="1:2" x14ac:dyDescent="0.25">
      <c r="A804" s="6">
        <v>801</v>
      </c>
      <c r="B804" s="6" t="str">
        <f>"00091602"</f>
        <v>00091602</v>
      </c>
    </row>
    <row r="805" spans="1:2" x14ac:dyDescent="0.25">
      <c r="A805" s="6">
        <v>802</v>
      </c>
      <c r="B805" s="6" t="str">
        <f>"00092025"</f>
        <v>00092025</v>
      </c>
    </row>
    <row r="806" spans="1:2" x14ac:dyDescent="0.25">
      <c r="A806" s="6">
        <v>803</v>
      </c>
      <c r="B806" s="6" t="str">
        <f>"00092027"</f>
        <v>00092027</v>
      </c>
    </row>
    <row r="807" spans="1:2" x14ac:dyDescent="0.25">
      <c r="A807" s="6">
        <v>804</v>
      </c>
      <c r="B807" s="6" t="str">
        <f>"00092166"</f>
        <v>00092166</v>
      </c>
    </row>
    <row r="808" spans="1:2" x14ac:dyDescent="0.25">
      <c r="A808" s="6">
        <v>805</v>
      </c>
      <c r="B808" s="6" t="str">
        <f>"00092253"</f>
        <v>00092253</v>
      </c>
    </row>
    <row r="809" spans="1:2" x14ac:dyDescent="0.25">
      <c r="A809" s="6">
        <v>806</v>
      </c>
      <c r="B809" s="6" t="str">
        <f>"00092570"</f>
        <v>00092570</v>
      </c>
    </row>
    <row r="810" spans="1:2" x14ac:dyDescent="0.25">
      <c r="A810" s="6">
        <v>807</v>
      </c>
      <c r="B810" s="6" t="str">
        <f>"00092704"</f>
        <v>00092704</v>
      </c>
    </row>
    <row r="811" spans="1:2" x14ac:dyDescent="0.25">
      <c r="A811" s="6">
        <v>808</v>
      </c>
      <c r="B811" s="6" t="str">
        <f>"00093192"</f>
        <v>00093192</v>
      </c>
    </row>
    <row r="812" spans="1:2" x14ac:dyDescent="0.25">
      <c r="A812" s="6">
        <v>809</v>
      </c>
      <c r="B812" s="6" t="str">
        <f>"00093246"</f>
        <v>00093246</v>
      </c>
    </row>
    <row r="813" spans="1:2" x14ac:dyDescent="0.25">
      <c r="A813" s="6">
        <v>810</v>
      </c>
      <c r="B813" s="6" t="str">
        <f>"00093281"</f>
        <v>00093281</v>
      </c>
    </row>
    <row r="814" spans="1:2" x14ac:dyDescent="0.25">
      <c r="A814" s="6">
        <v>811</v>
      </c>
      <c r="B814" s="6" t="str">
        <f>"00093414"</f>
        <v>00093414</v>
      </c>
    </row>
    <row r="815" spans="1:2" x14ac:dyDescent="0.25">
      <c r="A815" s="6">
        <v>812</v>
      </c>
      <c r="B815" s="6" t="str">
        <f>"00093822"</f>
        <v>00093822</v>
      </c>
    </row>
    <row r="816" spans="1:2" x14ac:dyDescent="0.25">
      <c r="A816" s="6">
        <v>813</v>
      </c>
      <c r="B816" s="6" t="str">
        <f>"00093827"</f>
        <v>00093827</v>
      </c>
    </row>
    <row r="817" spans="1:2" x14ac:dyDescent="0.25">
      <c r="A817" s="6">
        <v>814</v>
      </c>
      <c r="B817" s="6" t="str">
        <f>"00093873"</f>
        <v>00093873</v>
      </c>
    </row>
    <row r="818" spans="1:2" x14ac:dyDescent="0.25">
      <c r="A818" s="6">
        <v>815</v>
      </c>
      <c r="B818" s="6" t="str">
        <f>"00094381"</f>
        <v>00094381</v>
      </c>
    </row>
    <row r="819" spans="1:2" x14ac:dyDescent="0.25">
      <c r="A819" s="6">
        <v>816</v>
      </c>
      <c r="B819" s="6" t="str">
        <f>"00094482"</f>
        <v>00094482</v>
      </c>
    </row>
    <row r="820" spans="1:2" x14ac:dyDescent="0.25">
      <c r="A820" s="6">
        <v>817</v>
      </c>
      <c r="B820" s="6" t="str">
        <f>"00094624"</f>
        <v>00094624</v>
      </c>
    </row>
    <row r="821" spans="1:2" x14ac:dyDescent="0.25">
      <c r="A821" s="6">
        <v>818</v>
      </c>
      <c r="B821" s="6" t="str">
        <f>"00095084"</f>
        <v>00095084</v>
      </c>
    </row>
    <row r="822" spans="1:2" x14ac:dyDescent="0.25">
      <c r="A822" s="6">
        <v>819</v>
      </c>
      <c r="B822" s="6" t="str">
        <f>"00095217"</f>
        <v>00095217</v>
      </c>
    </row>
    <row r="823" spans="1:2" x14ac:dyDescent="0.25">
      <c r="A823" s="6">
        <v>820</v>
      </c>
      <c r="B823" s="6" t="str">
        <f>"00095238"</f>
        <v>00095238</v>
      </c>
    </row>
    <row r="824" spans="1:2" x14ac:dyDescent="0.25">
      <c r="A824" s="6">
        <v>821</v>
      </c>
      <c r="B824" s="6" t="str">
        <f>"00095369"</f>
        <v>00095369</v>
      </c>
    </row>
    <row r="825" spans="1:2" x14ac:dyDescent="0.25">
      <c r="A825" s="6">
        <v>822</v>
      </c>
      <c r="B825" s="6" t="str">
        <f>"00095444"</f>
        <v>00095444</v>
      </c>
    </row>
    <row r="826" spans="1:2" x14ac:dyDescent="0.25">
      <c r="A826" s="6">
        <v>823</v>
      </c>
      <c r="B826" s="6" t="str">
        <f>"00095472"</f>
        <v>00095472</v>
      </c>
    </row>
    <row r="827" spans="1:2" x14ac:dyDescent="0.25">
      <c r="A827" s="6">
        <v>824</v>
      </c>
      <c r="B827" s="6" t="str">
        <f>"00095695"</f>
        <v>00095695</v>
      </c>
    </row>
    <row r="828" spans="1:2" x14ac:dyDescent="0.25">
      <c r="A828" s="6">
        <v>825</v>
      </c>
      <c r="B828" s="6" t="str">
        <f>"00095794"</f>
        <v>00095794</v>
      </c>
    </row>
    <row r="829" spans="1:2" x14ac:dyDescent="0.25">
      <c r="A829" s="6">
        <v>826</v>
      </c>
      <c r="B829" s="6" t="str">
        <f>"00096000"</f>
        <v>00096000</v>
      </c>
    </row>
    <row r="830" spans="1:2" x14ac:dyDescent="0.25">
      <c r="A830" s="6">
        <v>827</v>
      </c>
      <c r="B830" s="6" t="str">
        <f>"00096126"</f>
        <v>00096126</v>
      </c>
    </row>
    <row r="831" spans="1:2" x14ac:dyDescent="0.25">
      <c r="A831" s="6">
        <v>828</v>
      </c>
      <c r="B831" s="6" t="str">
        <f>"00096411"</f>
        <v>00096411</v>
      </c>
    </row>
    <row r="832" spans="1:2" x14ac:dyDescent="0.25">
      <c r="A832" s="6">
        <v>829</v>
      </c>
      <c r="B832" s="6" t="str">
        <f>"00096575"</f>
        <v>00096575</v>
      </c>
    </row>
    <row r="833" spans="1:2" x14ac:dyDescent="0.25">
      <c r="A833" s="6">
        <v>830</v>
      </c>
      <c r="B833" s="6" t="str">
        <f>"00096986"</f>
        <v>00096986</v>
      </c>
    </row>
    <row r="834" spans="1:2" x14ac:dyDescent="0.25">
      <c r="A834" s="6">
        <v>831</v>
      </c>
      <c r="B834" s="6" t="str">
        <f>"00097406"</f>
        <v>00097406</v>
      </c>
    </row>
    <row r="835" spans="1:2" x14ac:dyDescent="0.25">
      <c r="A835" s="6">
        <v>832</v>
      </c>
      <c r="B835" s="6" t="str">
        <f>"00100170"</f>
        <v>00100170</v>
      </c>
    </row>
    <row r="836" spans="1:2" x14ac:dyDescent="0.25">
      <c r="A836" s="6">
        <v>833</v>
      </c>
      <c r="B836" s="6" t="str">
        <f>"00100527"</f>
        <v>00100527</v>
      </c>
    </row>
    <row r="837" spans="1:2" x14ac:dyDescent="0.25">
      <c r="A837" s="6">
        <v>834</v>
      </c>
      <c r="B837" s="6" t="str">
        <f>"00101446"</f>
        <v>00101446</v>
      </c>
    </row>
    <row r="838" spans="1:2" x14ac:dyDescent="0.25">
      <c r="A838" s="6">
        <v>835</v>
      </c>
      <c r="B838" s="6" t="str">
        <f>"00101520"</f>
        <v>00101520</v>
      </c>
    </row>
    <row r="839" spans="1:2" x14ac:dyDescent="0.25">
      <c r="A839" s="6">
        <v>836</v>
      </c>
      <c r="B839" s="6" t="str">
        <f>"00101527"</f>
        <v>00101527</v>
      </c>
    </row>
    <row r="840" spans="1:2" x14ac:dyDescent="0.25">
      <c r="A840" s="6">
        <v>837</v>
      </c>
      <c r="B840" s="6" t="str">
        <f>"00101650"</f>
        <v>00101650</v>
      </c>
    </row>
    <row r="841" spans="1:2" x14ac:dyDescent="0.25">
      <c r="A841" s="6">
        <v>838</v>
      </c>
      <c r="B841" s="6" t="str">
        <f>"00101889"</f>
        <v>00101889</v>
      </c>
    </row>
    <row r="842" spans="1:2" x14ac:dyDescent="0.25">
      <c r="A842" s="6">
        <v>839</v>
      </c>
      <c r="B842" s="6" t="str">
        <f>"00101931"</f>
        <v>00101931</v>
      </c>
    </row>
    <row r="843" spans="1:2" x14ac:dyDescent="0.25">
      <c r="A843" s="6">
        <v>840</v>
      </c>
      <c r="B843" s="6" t="str">
        <f>"00101950"</f>
        <v>00101950</v>
      </c>
    </row>
    <row r="844" spans="1:2" x14ac:dyDescent="0.25">
      <c r="A844" s="6">
        <v>841</v>
      </c>
      <c r="B844" s="6" t="str">
        <f>"00102054"</f>
        <v>00102054</v>
      </c>
    </row>
    <row r="845" spans="1:2" x14ac:dyDescent="0.25">
      <c r="A845" s="6">
        <v>842</v>
      </c>
      <c r="B845" s="6" t="str">
        <f>"00102092"</f>
        <v>00102092</v>
      </c>
    </row>
    <row r="846" spans="1:2" x14ac:dyDescent="0.25">
      <c r="A846" s="6">
        <v>843</v>
      </c>
      <c r="B846" s="6" t="str">
        <f>"00102142"</f>
        <v>00102142</v>
      </c>
    </row>
    <row r="847" spans="1:2" x14ac:dyDescent="0.25">
      <c r="A847" s="6">
        <v>844</v>
      </c>
      <c r="B847" s="6" t="str">
        <f>"00102250"</f>
        <v>00102250</v>
      </c>
    </row>
    <row r="848" spans="1:2" x14ac:dyDescent="0.25">
      <c r="A848" s="6">
        <v>845</v>
      </c>
      <c r="B848" s="6" t="str">
        <f>"00102576"</f>
        <v>00102576</v>
      </c>
    </row>
    <row r="849" spans="1:2" x14ac:dyDescent="0.25">
      <c r="A849" s="6">
        <v>846</v>
      </c>
      <c r="B849" s="6" t="str">
        <f>"00102626"</f>
        <v>00102626</v>
      </c>
    </row>
    <row r="850" spans="1:2" x14ac:dyDescent="0.25">
      <c r="A850" s="6">
        <v>847</v>
      </c>
      <c r="B850" s="6" t="str">
        <f>"00103050"</f>
        <v>00103050</v>
      </c>
    </row>
    <row r="851" spans="1:2" x14ac:dyDescent="0.25">
      <c r="A851" s="6">
        <v>848</v>
      </c>
      <c r="B851" s="6" t="str">
        <f>"00103080"</f>
        <v>00103080</v>
      </c>
    </row>
    <row r="852" spans="1:2" x14ac:dyDescent="0.25">
      <c r="A852" s="6">
        <v>849</v>
      </c>
      <c r="B852" s="6" t="str">
        <f>"00103290"</f>
        <v>00103290</v>
      </c>
    </row>
    <row r="853" spans="1:2" x14ac:dyDescent="0.25">
      <c r="A853" s="6">
        <v>850</v>
      </c>
      <c r="B853" s="6" t="str">
        <f>"00103302"</f>
        <v>00103302</v>
      </c>
    </row>
    <row r="854" spans="1:2" x14ac:dyDescent="0.25">
      <c r="A854" s="6">
        <v>851</v>
      </c>
      <c r="B854" s="6" t="str">
        <f>"00103424"</f>
        <v>00103424</v>
      </c>
    </row>
    <row r="855" spans="1:2" x14ac:dyDescent="0.25">
      <c r="A855" s="6">
        <v>852</v>
      </c>
      <c r="B855" s="6" t="str">
        <f>"00103426"</f>
        <v>00103426</v>
      </c>
    </row>
    <row r="856" spans="1:2" x14ac:dyDescent="0.25">
      <c r="A856" s="6">
        <v>853</v>
      </c>
      <c r="B856" s="6" t="str">
        <f>"00103471"</f>
        <v>00103471</v>
      </c>
    </row>
    <row r="857" spans="1:2" x14ac:dyDescent="0.25">
      <c r="A857" s="6">
        <v>854</v>
      </c>
      <c r="B857" s="6" t="str">
        <f>"00103501"</f>
        <v>00103501</v>
      </c>
    </row>
    <row r="858" spans="1:2" x14ac:dyDescent="0.25">
      <c r="A858" s="6">
        <v>855</v>
      </c>
      <c r="B858" s="6" t="str">
        <f>"00103596"</f>
        <v>00103596</v>
      </c>
    </row>
    <row r="859" spans="1:2" x14ac:dyDescent="0.25">
      <c r="A859" s="6">
        <v>856</v>
      </c>
      <c r="B859" s="6" t="str">
        <f>"00103789"</f>
        <v>00103789</v>
      </c>
    </row>
    <row r="860" spans="1:2" x14ac:dyDescent="0.25">
      <c r="A860" s="6">
        <v>857</v>
      </c>
      <c r="B860" s="6" t="str">
        <f>"00103794"</f>
        <v>00103794</v>
      </c>
    </row>
    <row r="861" spans="1:2" x14ac:dyDescent="0.25">
      <c r="A861" s="6">
        <v>858</v>
      </c>
      <c r="B861" s="6" t="str">
        <f>"00103836"</f>
        <v>00103836</v>
      </c>
    </row>
    <row r="862" spans="1:2" x14ac:dyDescent="0.25">
      <c r="A862" s="6">
        <v>859</v>
      </c>
      <c r="B862" s="6" t="str">
        <f>"00103966"</f>
        <v>00103966</v>
      </c>
    </row>
    <row r="863" spans="1:2" x14ac:dyDescent="0.25">
      <c r="A863" s="6">
        <v>860</v>
      </c>
      <c r="B863" s="6" t="str">
        <f>"00103969"</f>
        <v>00103969</v>
      </c>
    </row>
    <row r="864" spans="1:2" x14ac:dyDescent="0.25">
      <c r="A864" s="6">
        <v>861</v>
      </c>
      <c r="B864" s="6" t="str">
        <f>"00104049"</f>
        <v>00104049</v>
      </c>
    </row>
    <row r="865" spans="1:2" x14ac:dyDescent="0.25">
      <c r="A865" s="6">
        <v>862</v>
      </c>
      <c r="B865" s="6" t="str">
        <f>"00104053"</f>
        <v>00104053</v>
      </c>
    </row>
    <row r="866" spans="1:2" x14ac:dyDescent="0.25">
      <c r="A866" s="6">
        <v>863</v>
      </c>
      <c r="B866" s="6" t="str">
        <f>"00104083"</f>
        <v>00104083</v>
      </c>
    </row>
    <row r="867" spans="1:2" x14ac:dyDescent="0.25">
      <c r="A867" s="6">
        <v>864</v>
      </c>
      <c r="B867" s="6" t="str">
        <f>"00104156"</f>
        <v>00104156</v>
      </c>
    </row>
    <row r="868" spans="1:2" x14ac:dyDescent="0.25">
      <c r="A868" s="6">
        <v>865</v>
      </c>
      <c r="B868" s="6" t="str">
        <f>"00104172"</f>
        <v>00104172</v>
      </c>
    </row>
    <row r="869" spans="1:2" x14ac:dyDescent="0.25">
      <c r="A869" s="6">
        <v>866</v>
      </c>
      <c r="B869" s="6" t="str">
        <f>"00104264"</f>
        <v>00104264</v>
      </c>
    </row>
    <row r="870" spans="1:2" x14ac:dyDescent="0.25">
      <c r="A870" s="6">
        <v>867</v>
      </c>
      <c r="B870" s="6" t="str">
        <f>"00104336"</f>
        <v>00104336</v>
      </c>
    </row>
    <row r="871" spans="1:2" x14ac:dyDescent="0.25">
      <c r="A871" s="6">
        <v>868</v>
      </c>
      <c r="B871" s="6" t="str">
        <f>"00104342"</f>
        <v>00104342</v>
      </c>
    </row>
    <row r="872" spans="1:2" x14ac:dyDescent="0.25">
      <c r="A872" s="6">
        <v>869</v>
      </c>
      <c r="B872" s="6" t="str">
        <f>"00104405"</f>
        <v>00104405</v>
      </c>
    </row>
    <row r="873" spans="1:2" x14ac:dyDescent="0.25">
      <c r="A873" s="6">
        <v>870</v>
      </c>
      <c r="B873" s="6" t="str">
        <f>"00104416"</f>
        <v>00104416</v>
      </c>
    </row>
    <row r="874" spans="1:2" x14ac:dyDescent="0.25">
      <c r="A874" s="6">
        <v>871</v>
      </c>
      <c r="B874" s="6" t="str">
        <f>"00104550"</f>
        <v>00104550</v>
      </c>
    </row>
    <row r="875" spans="1:2" x14ac:dyDescent="0.25">
      <c r="A875" s="6">
        <v>872</v>
      </c>
      <c r="B875" s="6" t="str">
        <f>"00104618"</f>
        <v>00104618</v>
      </c>
    </row>
    <row r="876" spans="1:2" x14ac:dyDescent="0.25">
      <c r="A876" s="6">
        <v>873</v>
      </c>
      <c r="B876" s="6" t="str">
        <f>"00104623"</f>
        <v>00104623</v>
      </c>
    </row>
    <row r="877" spans="1:2" x14ac:dyDescent="0.25">
      <c r="A877" s="6">
        <v>874</v>
      </c>
      <c r="B877" s="6" t="str">
        <f>"00104640"</f>
        <v>00104640</v>
      </c>
    </row>
    <row r="878" spans="1:2" x14ac:dyDescent="0.25">
      <c r="A878" s="6">
        <v>875</v>
      </c>
      <c r="B878" s="6" t="str">
        <f>"00104696"</f>
        <v>00104696</v>
      </c>
    </row>
    <row r="879" spans="1:2" x14ac:dyDescent="0.25">
      <c r="A879" s="6">
        <v>876</v>
      </c>
      <c r="B879" s="6" t="str">
        <f>"00104733"</f>
        <v>00104733</v>
      </c>
    </row>
    <row r="880" spans="1:2" x14ac:dyDescent="0.25">
      <c r="A880" s="6">
        <v>877</v>
      </c>
      <c r="B880" s="6" t="str">
        <f>"00104766"</f>
        <v>00104766</v>
      </c>
    </row>
    <row r="881" spans="1:2" x14ac:dyDescent="0.25">
      <c r="A881" s="6">
        <v>878</v>
      </c>
      <c r="B881" s="6" t="str">
        <f>"00104795"</f>
        <v>00104795</v>
      </c>
    </row>
    <row r="882" spans="1:2" x14ac:dyDescent="0.25">
      <c r="A882" s="6">
        <v>879</v>
      </c>
      <c r="B882" s="6" t="str">
        <f>"00104863"</f>
        <v>00104863</v>
      </c>
    </row>
    <row r="883" spans="1:2" x14ac:dyDescent="0.25">
      <c r="A883" s="6">
        <v>880</v>
      </c>
      <c r="B883" s="6" t="str">
        <f>"00104886"</f>
        <v>00104886</v>
      </c>
    </row>
    <row r="884" spans="1:2" x14ac:dyDescent="0.25">
      <c r="A884" s="6">
        <v>881</v>
      </c>
      <c r="B884" s="6" t="str">
        <f>"00104901"</f>
        <v>00104901</v>
      </c>
    </row>
    <row r="885" spans="1:2" x14ac:dyDescent="0.25">
      <c r="A885" s="6">
        <v>882</v>
      </c>
      <c r="B885" s="6" t="str">
        <f>"00104972"</f>
        <v>00104972</v>
      </c>
    </row>
    <row r="886" spans="1:2" x14ac:dyDescent="0.25">
      <c r="A886" s="6">
        <v>883</v>
      </c>
      <c r="B886" s="6" t="str">
        <f>"00105038"</f>
        <v>00105038</v>
      </c>
    </row>
    <row r="887" spans="1:2" x14ac:dyDescent="0.25">
      <c r="A887" s="6">
        <v>884</v>
      </c>
      <c r="B887" s="6" t="str">
        <f>"00105070"</f>
        <v>00105070</v>
      </c>
    </row>
    <row r="888" spans="1:2" x14ac:dyDescent="0.25">
      <c r="A888" s="6">
        <v>885</v>
      </c>
      <c r="B888" s="6" t="str">
        <f>"00105076"</f>
        <v>00105076</v>
      </c>
    </row>
    <row r="889" spans="1:2" x14ac:dyDescent="0.25">
      <c r="A889" s="6">
        <v>886</v>
      </c>
      <c r="B889" s="6" t="str">
        <f>"00105144"</f>
        <v>00105144</v>
      </c>
    </row>
    <row r="890" spans="1:2" x14ac:dyDescent="0.25">
      <c r="A890" s="6">
        <v>887</v>
      </c>
      <c r="B890" s="6" t="str">
        <f>"00105161"</f>
        <v>00105161</v>
      </c>
    </row>
    <row r="891" spans="1:2" x14ac:dyDescent="0.25">
      <c r="A891" s="6">
        <v>888</v>
      </c>
      <c r="B891" s="6" t="str">
        <f>"00105175"</f>
        <v>00105175</v>
      </c>
    </row>
    <row r="892" spans="1:2" x14ac:dyDescent="0.25">
      <c r="A892" s="6">
        <v>889</v>
      </c>
      <c r="B892" s="6" t="str">
        <f>"00105244"</f>
        <v>00105244</v>
      </c>
    </row>
    <row r="893" spans="1:2" x14ac:dyDescent="0.25">
      <c r="A893" s="6">
        <v>890</v>
      </c>
      <c r="B893" s="6" t="str">
        <f>"00105257"</f>
        <v>00105257</v>
      </c>
    </row>
    <row r="894" spans="1:2" x14ac:dyDescent="0.25">
      <c r="A894" s="6">
        <v>891</v>
      </c>
      <c r="B894" s="6" t="str">
        <f>"00105262"</f>
        <v>00105262</v>
      </c>
    </row>
    <row r="895" spans="1:2" x14ac:dyDescent="0.25">
      <c r="A895" s="6">
        <v>892</v>
      </c>
      <c r="B895" s="6" t="str">
        <f>"00105283"</f>
        <v>00105283</v>
      </c>
    </row>
    <row r="896" spans="1:2" x14ac:dyDescent="0.25">
      <c r="A896" s="6">
        <v>893</v>
      </c>
      <c r="B896" s="6" t="str">
        <f>"00105349"</f>
        <v>00105349</v>
      </c>
    </row>
    <row r="897" spans="1:2" x14ac:dyDescent="0.25">
      <c r="A897" s="6">
        <v>894</v>
      </c>
      <c r="B897" s="6" t="str">
        <f>"00105358"</f>
        <v>00105358</v>
      </c>
    </row>
    <row r="898" spans="1:2" x14ac:dyDescent="0.25">
      <c r="A898" s="6">
        <v>895</v>
      </c>
      <c r="B898" s="6" t="str">
        <f>"00105579"</f>
        <v>00105579</v>
      </c>
    </row>
    <row r="899" spans="1:2" x14ac:dyDescent="0.25">
      <c r="A899" s="6">
        <v>896</v>
      </c>
      <c r="B899" s="6" t="str">
        <f>"00105582"</f>
        <v>00105582</v>
      </c>
    </row>
    <row r="900" spans="1:2" x14ac:dyDescent="0.25">
      <c r="A900" s="6">
        <v>897</v>
      </c>
      <c r="B900" s="6" t="str">
        <f>"00105703"</f>
        <v>00105703</v>
      </c>
    </row>
    <row r="901" spans="1:2" x14ac:dyDescent="0.25">
      <c r="A901" s="6">
        <v>898</v>
      </c>
      <c r="B901" s="6" t="str">
        <f>"00106532"</f>
        <v>00106532</v>
      </c>
    </row>
    <row r="902" spans="1:2" x14ac:dyDescent="0.25">
      <c r="A902" s="6">
        <v>899</v>
      </c>
      <c r="B902" s="6" t="str">
        <f>"00106666"</f>
        <v>00106666</v>
      </c>
    </row>
    <row r="903" spans="1:2" x14ac:dyDescent="0.25">
      <c r="A903" s="6">
        <v>900</v>
      </c>
      <c r="B903" s="6" t="str">
        <f>"00106672"</f>
        <v>00106672</v>
      </c>
    </row>
    <row r="904" spans="1:2" x14ac:dyDescent="0.25">
      <c r="A904" s="6">
        <v>901</v>
      </c>
      <c r="B904" s="6" t="str">
        <f>"00106897"</f>
        <v>00106897</v>
      </c>
    </row>
    <row r="905" spans="1:2" x14ac:dyDescent="0.25">
      <c r="A905" s="6">
        <v>902</v>
      </c>
      <c r="B905" s="6" t="str">
        <f>"00106925"</f>
        <v>00106925</v>
      </c>
    </row>
    <row r="906" spans="1:2" x14ac:dyDescent="0.25">
      <c r="A906" s="6">
        <v>903</v>
      </c>
      <c r="B906" s="6" t="str">
        <f>"00106949"</f>
        <v>00106949</v>
      </c>
    </row>
    <row r="907" spans="1:2" x14ac:dyDescent="0.25">
      <c r="A907" s="6">
        <v>904</v>
      </c>
      <c r="B907" s="6" t="str">
        <f>"00107041"</f>
        <v>00107041</v>
      </c>
    </row>
    <row r="908" spans="1:2" x14ac:dyDescent="0.25">
      <c r="A908" s="6">
        <v>905</v>
      </c>
      <c r="B908" s="6" t="str">
        <f>"00107094"</f>
        <v>00107094</v>
      </c>
    </row>
    <row r="909" spans="1:2" x14ac:dyDescent="0.25">
      <c r="A909" s="6">
        <v>906</v>
      </c>
      <c r="B909" s="6" t="str">
        <f>"00107109"</f>
        <v>00107109</v>
      </c>
    </row>
    <row r="910" spans="1:2" x14ac:dyDescent="0.25">
      <c r="A910" s="6">
        <v>907</v>
      </c>
      <c r="B910" s="6" t="str">
        <f>"00107114"</f>
        <v>00107114</v>
      </c>
    </row>
    <row r="911" spans="1:2" x14ac:dyDescent="0.25">
      <c r="A911" s="6">
        <v>908</v>
      </c>
      <c r="B911" s="6" t="str">
        <f>"00107141"</f>
        <v>00107141</v>
      </c>
    </row>
    <row r="912" spans="1:2" x14ac:dyDescent="0.25">
      <c r="A912" s="6">
        <v>909</v>
      </c>
      <c r="B912" s="6" t="str">
        <f>"00107279"</f>
        <v>00107279</v>
      </c>
    </row>
    <row r="913" spans="1:2" x14ac:dyDescent="0.25">
      <c r="A913" s="6">
        <v>910</v>
      </c>
      <c r="B913" s="6" t="str">
        <f>"00107302"</f>
        <v>00107302</v>
      </c>
    </row>
    <row r="914" spans="1:2" x14ac:dyDescent="0.25">
      <c r="A914" s="6">
        <v>911</v>
      </c>
      <c r="B914" s="6" t="str">
        <f>"00107357"</f>
        <v>00107357</v>
      </c>
    </row>
    <row r="915" spans="1:2" x14ac:dyDescent="0.25">
      <c r="A915" s="6">
        <v>912</v>
      </c>
      <c r="B915" s="6" t="str">
        <f>"00107394"</f>
        <v>00107394</v>
      </c>
    </row>
    <row r="916" spans="1:2" x14ac:dyDescent="0.25">
      <c r="A916" s="6">
        <v>913</v>
      </c>
      <c r="B916" s="6" t="str">
        <f>"00107404"</f>
        <v>00107404</v>
      </c>
    </row>
    <row r="917" spans="1:2" x14ac:dyDescent="0.25">
      <c r="A917" s="6">
        <v>914</v>
      </c>
      <c r="B917" s="6" t="str">
        <f>"00107450"</f>
        <v>00107450</v>
      </c>
    </row>
    <row r="918" spans="1:2" x14ac:dyDescent="0.25">
      <c r="A918" s="6">
        <v>915</v>
      </c>
      <c r="B918" s="6" t="str">
        <f>"00107485"</f>
        <v>00107485</v>
      </c>
    </row>
    <row r="919" spans="1:2" x14ac:dyDescent="0.25">
      <c r="A919" s="6">
        <v>916</v>
      </c>
      <c r="B919" s="6" t="str">
        <f>"00107523"</f>
        <v>00107523</v>
      </c>
    </row>
    <row r="920" spans="1:2" x14ac:dyDescent="0.25">
      <c r="A920" s="6">
        <v>917</v>
      </c>
      <c r="B920" s="6" t="str">
        <f>"00107545"</f>
        <v>00107545</v>
      </c>
    </row>
    <row r="921" spans="1:2" x14ac:dyDescent="0.25">
      <c r="A921" s="6">
        <v>918</v>
      </c>
      <c r="B921" s="6" t="str">
        <f>"00107709"</f>
        <v>00107709</v>
      </c>
    </row>
    <row r="922" spans="1:2" x14ac:dyDescent="0.25">
      <c r="A922" s="6">
        <v>919</v>
      </c>
      <c r="B922" s="6" t="str">
        <f>"00107729"</f>
        <v>00107729</v>
      </c>
    </row>
    <row r="923" spans="1:2" x14ac:dyDescent="0.25">
      <c r="A923" s="6">
        <v>920</v>
      </c>
      <c r="B923" s="6" t="str">
        <f>"00107993"</f>
        <v>00107993</v>
      </c>
    </row>
    <row r="924" spans="1:2" x14ac:dyDescent="0.25">
      <c r="A924" s="6">
        <v>921</v>
      </c>
      <c r="B924" s="6" t="str">
        <f>"00108029"</f>
        <v>00108029</v>
      </c>
    </row>
    <row r="925" spans="1:2" x14ac:dyDescent="0.25">
      <c r="A925" s="6">
        <v>922</v>
      </c>
      <c r="B925" s="6" t="str">
        <f>"00108046"</f>
        <v>00108046</v>
      </c>
    </row>
    <row r="926" spans="1:2" x14ac:dyDescent="0.25">
      <c r="A926" s="6">
        <v>923</v>
      </c>
      <c r="B926" s="6" t="str">
        <f>"00108092"</f>
        <v>00108092</v>
      </c>
    </row>
    <row r="927" spans="1:2" x14ac:dyDescent="0.25">
      <c r="A927" s="6">
        <v>924</v>
      </c>
      <c r="B927" s="6" t="str">
        <f>"00108170"</f>
        <v>00108170</v>
      </c>
    </row>
    <row r="928" spans="1:2" x14ac:dyDescent="0.25">
      <c r="A928" s="6">
        <v>925</v>
      </c>
      <c r="B928" s="6" t="str">
        <f>"00108219"</f>
        <v>00108219</v>
      </c>
    </row>
    <row r="929" spans="1:2" x14ac:dyDescent="0.25">
      <c r="A929" s="6">
        <v>926</v>
      </c>
      <c r="B929" s="6" t="str">
        <f>"00108245"</f>
        <v>00108245</v>
      </c>
    </row>
    <row r="930" spans="1:2" x14ac:dyDescent="0.25">
      <c r="A930" s="6">
        <v>927</v>
      </c>
      <c r="B930" s="6" t="str">
        <f>"00108263"</f>
        <v>00108263</v>
      </c>
    </row>
    <row r="931" spans="1:2" x14ac:dyDescent="0.25">
      <c r="A931" s="6">
        <v>928</v>
      </c>
      <c r="B931" s="6" t="str">
        <f>"00108426"</f>
        <v>00108426</v>
      </c>
    </row>
    <row r="932" spans="1:2" x14ac:dyDescent="0.25">
      <c r="A932" s="6">
        <v>929</v>
      </c>
      <c r="B932" s="6" t="str">
        <f>"00108463"</f>
        <v>00108463</v>
      </c>
    </row>
    <row r="933" spans="1:2" x14ac:dyDescent="0.25">
      <c r="A933" s="6">
        <v>930</v>
      </c>
      <c r="B933" s="6" t="str">
        <f>"00108465"</f>
        <v>00108465</v>
      </c>
    </row>
    <row r="934" spans="1:2" x14ac:dyDescent="0.25">
      <c r="A934" s="6">
        <v>931</v>
      </c>
      <c r="B934" s="6" t="str">
        <f>"00108471"</f>
        <v>00108471</v>
      </c>
    </row>
    <row r="935" spans="1:2" x14ac:dyDescent="0.25">
      <c r="A935" s="6">
        <v>932</v>
      </c>
      <c r="B935" s="6" t="str">
        <f>"00108617"</f>
        <v>00108617</v>
      </c>
    </row>
    <row r="936" spans="1:2" x14ac:dyDescent="0.25">
      <c r="A936" s="6">
        <v>933</v>
      </c>
      <c r="B936" s="6" t="str">
        <f>"00108623"</f>
        <v>00108623</v>
      </c>
    </row>
    <row r="937" spans="1:2" x14ac:dyDescent="0.25">
      <c r="A937" s="6">
        <v>934</v>
      </c>
      <c r="B937" s="6" t="str">
        <f>"00108671"</f>
        <v>00108671</v>
      </c>
    </row>
    <row r="938" spans="1:2" x14ac:dyDescent="0.25">
      <c r="A938" s="6">
        <v>935</v>
      </c>
      <c r="B938" s="6" t="str">
        <f>"00108735"</f>
        <v>00108735</v>
      </c>
    </row>
    <row r="939" spans="1:2" x14ac:dyDescent="0.25">
      <c r="A939" s="6">
        <v>936</v>
      </c>
      <c r="B939" s="6" t="str">
        <f>"00108764"</f>
        <v>00108764</v>
      </c>
    </row>
    <row r="940" spans="1:2" x14ac:dyDescent="0.25">
      <c r="A940" s="6">
        <v>937</v>
      </c>
      <c r="B940" s="6" t="str">
        <f>"00108837"</f>
        <v>00108837</v>
      </c>
    </row>
    <row r="941" spans="1:2" x14ac:dyDescent="0.25">
      <c r="A941" s="6">
        <v>938</v>
      </c>
      <c r="B941" s="6" t="str">
        <f>"00108869"</f>
        <v>00108869</v>
      </c>
    </row>
    <row r="942" spans="1:2" x14ac:dyDescent="0.25">
      <c r="A942" s="6">
        <v>939</v>
      </c>
      <c r="B942" s="6" t="str">
        <f>"00108912"</f>
        <v>00108912</v>
      </c>
    </row>
    <row r="943" spans="1:2" x14ac:dyDescent="0.25">
      <c r="A943" s="6">
        <v>940</v>
      </c>
      <c r="B943" s="6" t="str">
        <f>"00108924"</f>
        <v>00108924</v>
      </c>
    </row>
    <row r="944" spans="1:2" x14ac:dyDescent="0.25">
      <c r="A944" s="6">
        <v>941</v>
      </c>
      <c r="B944" s="6" t="str">
        <f>"00108977"</f>
        <v>00108977</v>
      </c>
    </row>
    <row r="945" spans="1:2" x14ac:dyDescent="0.25">
      <c r="A945" s="6">
        <v>942</v>
      </c>
      <c r="B945" s="6" t="str">
        <f>"00109035"</f>
        <v>00109035</v>
      </c>
    </row>
    <row r="946" spans="1:2" x14ac:dyDescent="0.25">
      <c r="A946" s="6">
        <v>943</v>
      </c>
      <c r="B946" s="6" t="str">
        <f>"00109066"</f>
        <v>00109066</v>
      </c>
    </row>
    <row r="947" spans="1:2" x14ac:dyDescent="0.25">
      <c r="A947" s="6">
        <v>944</v>
      </c>
      <c r="B947" s="6" t="str">
        <f>"00109080"</f>
        <v>00109080</v>
      </c>
    </row>
    <row r="948" spans="1:2" x14ac:dyDescent="0.25">
      <c r="A948" s="6">
        <v>945</v>
      </c>
      <c r="B948" s="6" t="str">
        <f>"00109157"</f>
        <v>00109157</v>
      </c>
    </row>
    <row r="949" spans="1:2" x14ac:dyDescent="0.25">
      <c r="A949" s="6">
        <v>946</v>
      </c>
      <c r="B949" s="6" t="str">
        <f>"00109402"</f>
        <v>00109402</v>
      </c>
    </row>
    <row r="950" spans="1:2" x14ac:dyDescent="0.25">
      <c r="A950" s="6">
        <v>947</v>
      </c>
      <c r="B950" s="6" t="str">
        <f>"00109496"</f>
        <v>00109496</v>
      </c>
    </row>
    <row r="951" spans="1:2" x14ac:dyDescent="0.25">
      <c r="A951" s="6">
        <v>948</v>
      </c>
      <c r="B951" s="6" t="str">
        <f>"00109504"</f>
        <v>00109504</v>
      </c>
    </row>
    <row r="952" spans="1:2" x14ac:dyDescent="0.25">
      <c r="A952" s="6">
        <v>949</v>
      </c>
      <c r="B952" s="6" t="str">
        <f>"00109541"</f>
        <v>00109541</v>
      </c>
    </row>
    <row r="953" spans="1:2" x14ac:dyDescent="0.25">
      <c r="A953" s="6">
        <v>950</v>
      </c>
      <c r="B953" s="6" t="str">
        <f>"00109592"</f>
        <v>00109592</v>
      </c>
    </row>
    <row r="954" spans="1:2" x14ac:dyDescent="0.25">
      <c r="A954" s="6">
        <v>951</v>
      </c>
      <c r="B954" s="6" t="str">
        <f>"00109594"</f>
        <v>00109594</v>
      </c>
    </row>
    <row r="955" spans="1:2" x14ac:dyDescent="0.25">
      <c r="A955" s="6">
        <v>952</v>
      </c>
      <c r="B955" s="6" t="str">
        <f>"00109608"</f>
        <v>00109608</v>
      </c>
    </row>
    <row r="956" spans="1:2" x14ac:dyDescent="0.25">
      <c r="A956" s="6">
        <v>953</v>
      </c>
      <c r="B956" s="6" t="str">
        <f>"00109707"</f>
        <v>00109707</v>
      </c>
    </row>
    <row r="957" spans="1:2" x14ac:dyDescent="0.25">
      <c r="A957" s="6">
        <v>954</v>
      </c>
      <c r="B957" s="6" t="str">
        <f>"00109752"</f>
        <v>00109752</v>
      </c>
    </row>
    <row r="958" spans="1:2" x14ac:dyDescent="0.25">
      <c r="A958" s="6">
        <v>955</v>
      </c>
      <c r="B958" s="6" t="str">
        <f>"00109959"</f>
        <v>00109959</v>
      </c>
    </row>
    <row r="959" spans="1:2" x14ac:dyDescent="0.25">
      <c r="A959" s="6">
        <v>956</v>
      </c>
      <c r="B959" s="6" t="str">
        <f>"00109981"</f>
        <v>00109981</v>
      </c>
    </row>
    <row r="960" spans="1:2" x14ac:dyDescent="0.25">
      <c r="A960" s="6">
        <v>957</v>
      </c>
      <c r="B960" s="6" t="str">
        <f>"00110131"</f>
        <v>00110131</v>
      </c>
    </row>
    <row r="961" spans="1:2" x14ac:dyDescent="0.25">
      <c r="A961" s="6">
        <v>958</v>
      </c>
      <c r="B961" s="6" t="str">
        <f>"00110161"</f>
        <v>00110161</v>
      </c>
    </row>
    <row r="962" spans="1:2" x14ac:dyDescent="0.25">
      <c r="A962" s="6">
        <v>959</v>
      </c>
      <c r="B962" s="6" t="str">
        <f>"00110169"</f>
        <v>00110169</v>
      </c>
    </row>
    <row r="963" spans="1:2" x14ac:dyDescent="0.25">
      <c r="A963" s="6">
        <v>960</v>
      </c>
      <c r="B963" s="6" t="str">
        <f>"00110217"</f>
        <v>00110217</v>
      </c>
    </row>
    <row r="964" spans="1:2" x14ac:dyDescent="0.25">
      <c r="A964" s="6">
        <v>961</v>
      </c>
      <c r="B964" s="6" t="str">
        <f>"00110246"</f>
        <v>00110246</v>
      </c>
    </row>
    <row r="965" spans="1:2" x14ac:dyDescent="0.25">
      <c r="A965" s="6">
        <v>962</v>
      </c>
      <c r="B965" s="6" t="str">
        <f>"00110248"</f>
        <v>00110248</v>
      </c>
    </row>
    <row r="966" spans="1:2" x14ac:dyDescent="0.25">
      <c r="A966" s="6">
        <v>963</v>
      </c>
      <c r="B966" s="6" t="str">
        <f>"00110279"</f>
        <v>00110279</v>
      </c>
    </row>
    <row r="967" spans="1:2" x14ac:dyDescent="0.25">
      <c r="A967" s="6">
        <v>964</v>
      </c>
      <c r="B967" s="6" t="str">
        <f>"00110316"</f>
        <v>00110316</v>
      </c>
    </row>
    <row r="968" spans="1:2" x14ac:dyDescent="0.25">
      <c r="A968" s="6">
        <v>965</v>
      </c>
      <c r="B968" s="6" t="str">
        <f>"00110322"</f>
        <v>00110322</v>
      </c>
    </row>
    <row r="969" spans="1:2" x14ac:dyDescent="0.25">
      <c r="A969" s="6">
        <v>966</v>
      </c>
      <c r="B969" s="6" t="str">
        <f>"00110405"</f>
        <v>00110405</v>
      </c>
    </row>
    <row r="970" spans="1:2" x14ac:dyDescent="0.25">
      <c r="A970" s="6">
        <v>967</v>
      </c>
      <c r="B970" s="6" t="str">
        <f>"00110551"</f>
        <v>00110551</v>
      </c>
    </row>
    <row r="971" spans="1:2" x14ac:dyDescent="0.25">
      <c r="A971" s="6">
        <v>968</v>
      </c>
      <c r="B971" s="6" t="str">
        <f>"00110721"</f>
        <v>00110721</v>
      </c>
    </row>
    <row r="972" spans="1:2" x14ac:dyDescent="0.25">
      <c r="A972" s="6">
        <v>969</v>
      </c>
      <c r="B972" s="6" t="str">
        <f>"00110780"</f>
        <v>00110780</v>
      </c>
    </row>
    <row r="973" spans="1:2" x14ac:dyDescent="0.25">
      <c r="A973" s="6">
        <v>970</v>
      </c>
      <c r="B973" s="6" t="str">
        <f>"00110826"</f>
        <v>00110826</v>
      </c>
    </row>
    <row r="974" spans="1:2" x14ac:dyDescent="0.25">
      <c r="A974" s="6">
        <v>971</v>
      </c>
      <c r="B974" s="6" t="str">
        <f>"00110836"</f>
        <v>00110836</v>
      </c>
    </row>
    <row r="975" spans="1:2" x14ac:dyDescent="0.25">
      <c r="A975" s="6">
        <v>972</v>
      </c>
      <c r="B975" s="6" t="str">
        <f>"00110859"</f>
        <v>00110859</v>
      </c>
    </row>
    <row r="976" spans="1:2" x14ac:dyDescent="0.25">
      <c r="A976" s="6">
        <v>973</v>
      </c>
      <c r="B976" s="6" t="str">
        <f>"00110894"</f>
        <v>00110894</v>
      </c>
    </row>
    <row r="977" spans="1:2" x14ac:dyDescent="0.25">
      <c r="A977" s="6">
        <v>974</v>
      </c>
      <c r="B977" s="6" t="str">
        <f>"00110919"</f>
        <v>00110919</v>
      </c>
    </row>
    <row r="978" spans="1:2" x14ac:dyDescent="0.25">
      <c r="A978" s="6">
        <v>975</v>
      </c>
      <c r="B978" s="6" t="str">
        <f>"00110938"</f>
        <v>00110938</v>
      </c>
    </row>
    <row r="979" spans="1:2" x14ac:dyDescent="0.25">
      <c r="A979" s="6">
        <v>976</v>
      </c>
      <c r="B979" s="6" t="str">
        <f>"00110961"</f>
        <v>00110961</v>
      </c>
    </row>
    <row r="980" spans="1:2" x14ac:dyDescent="0.25">
      <c r="A980" s="6">
        <v>977</v>
      </c>
      <c r="B980" s="6" t="str">
        <f>"00111013"</f>
        <v>00111013</v>
      </c>
    </row>
    <row r="981" spans="1:2" x14ac:dyDescent="0.25">
      <c r="A981" s="6">
        <v>978</v>
      </c>
      <c r="B981" s="6" t="str">
        <f>"00111029"</f>
        <v>00111029</v>
      </c>
    </row>
    <row r="982" spans="1:2" x14ac:dyDescent="0.25">
      <c r="A982" s="6">
        <v>979</v>
      </c>
      <c r="B982" s="6" t="str">
        <f>"00111077"</f>
        <v>00111077</v>
      </c>
    </row>
    <row r="983" spans="1:2" x14ac:dyDescent="0.25">
      <c r="A983" s="6">
        <v>980</v>
      </c>
      <c r="B983" s="6" t="str">
        <f>"00111143"</f>
        <v>00111143</v>
      </c>
    </row>
    <row r="984" spans="1:2" x14ac:dyDescent="0.25">
      <c r="A984" s="6">
        <v>981</v>
      </c>
      <c r="B984" s="6" t="str">
        <f>"00111189"</f>
        <v>00111189</v>
      </c>
    </row>
    <row r="985" spans="1:2" x14ac:dyDescent="0.25">
      <c r="A985" s="6">
        <v>982</v>
      </c>
      <c r="B985" s="6" t="str">
        <f>"00111203"</f>
        <v>00111203</v>
      </c>
    </row>
    <row r="986" spans="1:2" x14ac:dyDescent="0.25">
      <c r="A986" s="6">
        <v>983</v>
      </c>
      <c r="B986" s="6" t="str">
        <f>"00111278"</f>
        <v>00111278</v>
      </c>
    </row>
    <row r="987" spans="1:2" x14ac:dyDescent="0.25">
      <c r="A987" s="6">
        <v>984</v>
      </c>
      <c r="B987" s="6" t="str">
        <f>"00111317"</f>
        <v>00111317</v>
      </c>
    </row>
    <row r="988" spans="1:2" x14ac:dyDescent="0.25">
      <c r="A988" s="6">
        <v>985</v>
      </c>
      <c r="B988" s="6" t="str">
        <f>"00111371"</f>
        <v>00111371</v>
      </c>
    </row>
    <row r="989" spans="1:2" x14ac:dyDescent="0.25">
      <c r="A989" s="6">
        <v>986</v>
      </c>
      <c r="B989" s="6" t="str">
        <f>"00111372"</f>
        <v>00111372</v>
      </c>
    </row>
    <row r="990" spans="1:2" x14ac:dyDescent="0.25">
      <c r="A990" s="6">
        <v>987</v>
      </c>
      <c r="B990" s="6" t="str">
        <f>"00111377"</f>
        <v>00111377</v>
      </c>
    </row>
    <row r="991" spans="1:2" x14ac:dyDescent="0.25">
      <c r="A991" s="6">
        <v>988</v>
      </c>
      <c r="B991" s="6" t="str">
        <f>"00111390"</f>
        <v>00111390</v>
      </c>
    </row>
    <row r="992" spans="1:2" x14ac:dyDescent="0.25">
      <c r="A992" s="6">
        <v>989</v>
      </c>
      <c r="B992" s="6" t="str">
        <f>"00111402"</f>
        <v>00111402</v>
      </c>
    </row>
    <row r="993" spans="1:2" x14ac:dyDescent="0.25">
      <c r="A993" s="6">
        <v>990</v>
      </c>
      <c r="B993" s="6" t="str">
        <f>"00111426"</f>
        <v>00111426</v>
      </c>
    </row>
    <row r="994" spans="1:2" x14ac:dyDescent="0.25">
      <c r="A994" s="6">
        <v>991</v>
      </c>
      <c r="B994" s="6" t="str">
        <f>"00111441"</f>
        <v>00111441</v>
      </c>
    </row>
    <row r="995" spans="1:2" x14ac:dyDescent="0.25">
      <c r="A995" s="6">
        <v>992</v>
      </c>
      <c r="B995" s="6" t="str">
        <f>"00111459"</f>
        <v>00111459</v>
      </c>
    </row>
    <row r="996" spans="1:2" x14ac:dyDescent="0.25">
      <c r="A996" s="6">
        <v>993</v>
      </c>
      <c r="B996" s="6" t="str">
        <f>"00111465"</f>
        <v>00111465</v>
      </c>
    </row>
    <row r="997" spans="1:2" x14ac:dyDescent="0.25">
      <c r="A997" s="6">
        <v>994</v>
      </c>
      <c r="B997" s="6" t="str">
        <f>"00111510"</f>
        <v>00111510</v>
      </c>
    </row>
    <row r="998" spans="1:2" x14ac:dyDescent="0.25">
      <c r="A998" s="6">
        <v>995</v>
      </c>
      <c r="B998" s="6" t="str">
        <f>"00111514"</f>
        <v>00111514</v>
      </c>
    </row>
    <row r="999" spans="1:2" x14ac:dyDescent="0.25">
      <c r="A999" s="6">
        <v>996</v>
      </c>
      <c r="B999" s="6" t="str">
        <f>"00111647"</f>
        <v>00111647</v>
      </c>
    </row>
    <row r="1000" spans="1:2" x14ac:dyDescent="0.25">
      <c r="A1000" s="6">
        <v>997</v>
      </c>
      <c r="B1000" s="6" t="str">
        <f>"00111650"</f>
        <v>00111650</v>
      </c>
    </row>
    <row r="1001" spans="1:2" x14ac:dyDescent="0.25">
      <c r="A1001" s="6">
        <v>998</v>
      </c>
      <c r="B1001" s="6" t="str">
        <f>"00111672"</f>
        <v>00111672</v>
      </c>
    </row>
    <row r="1002" spans="1:2" x14ac:dyDescent="0.25">
      <c r="A1002" s="6">
        <v>999</v>
      </c>
      <c r="B1002" s="6" t="str">
        <f>"00111710"</f>
        <v>00111710</v>
      </c>
    </row>
    <row r="1003" spans="1:2" x14ac:dyDescent="0.25">
      <c r="A1003" s="6">
        <v>1000</v>
      </c>
      <c r="B1003" s="6" t="str">
        <f>"00111758"</f>
        <v>00111758</v>
      </c>
    </row>
    <row r="1004" spans="1:2" x14ac:dyDescent="0.25">
      <c r="A1004" s="6">
        <v>1001</v>
      </c>
      <c r="B1004" s="6" t="str">
        <f>"00111858"</f>
        <v>00111858</v>
      </c>
    </row>
    <row r="1005" spans="1:2" x14ac:dyDescent="0.25">
      <c r="A1005" s="6">
        <v>1002</v>
      </c>
      <c r="B1005" s="6" t="str">
        <f>"00111904"</f>
        <v>00111904</v>
      </c>
    </row>
    <row r="1006" spans="1:2" x14ac:dyDescent="0.25">
      <c r="A1006" s="6">
        <v>1003</v>
      </c>
      <c r="B1006" s="6" t="str">
        <f>"00112060"</f>
        <v>00112060</v>
      </c>
    </row>
    <row r="1007" spans="1:2" x14ac:dyDescent="0.25">
      <c r="A1007" s="6">
        <v>1004</v>
      </c>
      <c r="B1007" s="6" t="str">
        <f>"00112083"</f>
        <v>00112083</v>
      </c>
    </row>
    <row r="1008" spans="1:2" x14ac:dyDescent="0.25">
      <c r="A1008" s="6">
        <v>1005</v>
      </c>
      <c r="B1008" s="6" t="str">
        <f>"00112087"</f>
        <v>00112087</v>
      </c>
    </row>
    <row r="1009" spans="1:2" x14ac:dyDescent="0.25">
      <c r="A1009" s="6">
        <v>1006</v>
      </c>
      <c r="B1009" s="6" t="str">
        <f>"00112134"</f>
        <v>00112134</v>
      </c>
    </row>
    <row r="1010" spans="1:2" x14ac:dyDescent="0.25">
      <c r="A1010" s="6">
        <v>1007</v>
      </c>
      <c r="B1010" s="6" t="str">
        <f>"00112191"</f>
        <v>00112191</v>
      </c>
    </row>
    <row r="1011" spans="1:2" x14ac:dyDescent="0.25">
      <c r="A1011" s="6">
        <v>1008</v>
      </c>
      <c r="B1011" s="6" t="str">
        <f>"00112196"</f>
        <v>00112196</v>
      </c>
    </row>
    <row r="1012" spans="1:2" x14ac:dyDescent="0.25">
      <c r="A1012" s="6">
        <v>1009</v>
      </c>
      <c r="B1012" s="6" t="str">
        <f>"00112330"</f>
        <v>00112330</v>
      </c>
    </row>
    <row r="1013" spans="1:2" x14ac:dyDescent="0.25">
      <c r="A1013" s="6">
        <v>1010</v>
      </c>
      <c r="B1013" s="6" t="str">
        <f>"00112387"</f>
        <v>00112387</v>
      </c>
    </row>
    <row r="1014" spans="1:2" x14ac:dyDescent="0.25">
      <c r="A1014" s="6">
        <v>1011</v>
      </c>
      <c r="B1014" s="6" t="str">
        <f>"00112490"</f>
        <v>00112490</v>
      </c>
    </row>
    <row r="1015" spans="1:2" x14ac:dyDescent="0.25">
      <c r="A1015" s="6">
        <v>1012</v>
      </c>
      <c r="B1015" s="6" t="str">
        <f>"00112560"</f>
        <v>00112560</v>
      </c>
    </row>
    <row r="1016" spans="1:2" x14ac:dyDescent="0.25">
      <c r="A1016" s="6">
        <v>1013</v>
      </c>
      <c r="B1016" s="6" t="str">
        <f>"00112563"</f>
        <v>00112563</v>
      </c>
    </row>
    <row r="1017" spans="1:2" x14ac:dyDescent="0.25">
      <c r="A1017" s="6">
        <v>1014</v>
      </c>
      <c r="B1017" s="6" t="str">
        <f>"00112572"</f>
        <v>00112572</v>
      </c>
    </row>
    <row r="1018" spans="1:2" x14ac:dyDescent="0.25">
      <c r="A1018" s="6">
        <v>1015</v>
      </c>
      <c r="B1018" s="6" t="str">
        <f>"00112661"</f>
        <v>00112661</v>
      </c>
    </row>
    <row r="1019" spans="1:2" x14ac:dyDescent="0.25">
      <c r="A1019" s="6">
        <v>1016</v>
      </c>
      <c r="B1019" s="6" t="str">
        <f>"00112726"</f>
        <v>00112726</v>
      </c>
    </row>
    <row r="1020" spans="1:2" x14ac:dyDescent="0.25">
      <c r="A1020" s="6">
        <v>1017</v>
      </c>
      <c r="B1020" s="6" t="str">
        <f>"00112746"</f>
        <v>00112746</v>
      </c>
    </row>
    <row r="1021" spans="1:2" x14ac:dyDescent="0.25">
      <c r="A1021" s="6">
        <v>1018</v>
      </c>
      <c r="B1021" s="6" t="str">
        <f>"00112765"</f>
        <v>00112765</v>
      </c>
    </row>
    <row r="1022" spans="1:2" x14ac:dyDescent="0.25">
      <c r="A1022" s="6">
        <v>1019</v>
      </c>
      <c r="B1022" s="6" t="str">
        <f>"00112803"</f>
        <v>00112803</v>
      </c>
    </row>
    <row r="1023" spans="1:2" x14ac:dyDescent="0.25">
      <c r="A1023" s="6">
        <v>1020</v>
      </c>
      <c r="B1023" s="6" t="str">
        <f>"00112820"</f>
        <v>00112820</v>
      </c>
    </row>
    <row r="1024" spans="1:2" x14ac:dyDescent="0.25">
      <c r="A1024" s="6">
        <v>1021</v>
      </c>
      <c r="B1024" s="6" t="str">
        <f>"00112878"</f>
        <v>00112878</v>
      </c>
    </row>
    <row r="1025" spans="1:2" x14ac:dyDescent="0.25">
      <c r="A1025" s="6">
        <v>1022</v>
      </c>
      <c r="B1025" s="6" t="str">
        <f>"00112912"</f>
        <v>00112912</v>
      </c>
    </row>
    <row r="1026" spans="1:2" x14ac:dyDescent="0.25">
      <c r="A1026" s="6">
        <v>1023</v>
      </c>
      <c r="B1026" s="6" t="str">
        <f>"00112957"</f>
        <v>00112957</v>
      </c>
    </row>
    <row r="1027" spans="1:2" x14ac:dyDescent="0.25">
      <c r="A1027" s="6">
        <v>1024</v>
      </c>
      <c r="B1027" s="6" t="str">
        <f>"00112958"</f>
        <v>00112958</v>
      </c>
    </row>
    <row r="1028" spans="1:2" x14ac:dyDescent="0.25">
      <c r="A1028" s="6">
        <v>1025</v>
      </c>
      <c r="B1028" s="6" t="str">
        <f>"00113014"</f>
        <v>00113014</v>
      </c>
    </row>
    <row r="1029" spans="1:2" x14ac:dyDescent="0.25">
      <c r="A1029" s="6">
        <v>1026</v>
      </c>
      <c r="B1029" s="6" t="str">
        <f>"00113029"</f>
        <v>00113029</v>
      </c>
    </row>
    <row r="1030" spans="1:2" x14ac:dyDescent="0.25">
      <c r="A1030" s="6">
        <v>1027</v>
      </c>
      <c r="B1030" s="6" t="str">
        <f>"00113035"</f>
        <v>00113035</v>
      </c>
    </row>
    <row r="1031" spans="1:2" x14ac:dyDescent="0.25">
      <c r="A1031" s="6">
        <v>1028</v>
      </c>
      <c r="B1031" s="6" t="str">
        <f>"00113060"</f>
        <v>00113060</v>
      </c>
    </row>
    <row r="1032" spans="1:2" x14ac:dyDescent="0.25">
      <c r="A1032" s="6">
        <v>1029</v>
      </c>
      <c r="B1032" s="6" t="str">
        <f>"00113253"</f>
        <v>00113253</v>
      </c>
    </row>
    <row r="1033" spans="1:2" x14ac:dyDescent="0.25">
      <c r="A1033" s="6">
        <v>1030</v>
      </c>
      <c r="B1033" s="6" t="str">
        <f>"00113292"</f>
        <v>00113292</v>
      </c>
    </row>
    <row r="1034" spans="1:2" x14ac:dyDescent="0.25">
      <c r="A1034" s="6">
        <v>1031</v>
      </c>
      <c r="B1034" s="6" t="str">
        <f>"00113300"</f>
        <v>00113300</v>
      </c>
    </row>
    <row r="1035" spans="1:2" x14ac:dyDescent="0.25">
      <c r="A1035" s="6">
        <v>1032</v>
      </c>
      <c r="B1035" s="6" t="str">
        <f>"00113327"</f>
        <v>00113327</v>
      </c>
    </row>
    <row r="1036" spans="1:2" x14ac:dyDescent="0.25">
      <c r="A1036" s="6">
        <v>1033</v>
      </c>
      <c r="B1036" s="6" t="str">
        <f>"00113502"</f>
        <v>00113502</v>
      </c>
    </row>
    <row r="1037" spans="1:2" x14ac:dyDescent="0.25">
      <c r="A1037" s="6">
        <v>1034</v>
      </c>
      <c r="B1037" s="6" t="str">
        <f>"00113556"</f>
        <v>00113556</v>
      </c>
    </row>
    <row r="1038" spans="1:2" x14ac:dyDescent="0.25">
      <c r="A1038" s="6">
        <v>1035</v>
      </c>
      <c r="B1038" s="6" t="str">
        <f>"00113694"</f>
        <v>00113694</v>
      </c>
    </row>
    <row r="1039" spans="1:2" x14ac:dyDescent="0.25">
      <c r="A1039" s="6">
        <v>1036</v>
      </c>
      <c r="B1039" s="6" t="str">
        <f>"00113769"</f>
        <v>00113769</v>
      </c>
    </row>
    <row r="1040" spans="1:2" x14ac:dyDescent="0.25">
      <c r="A1040" s="6">
        <v>1037</v>
      </c>
      <c r="B1040" s="6" t="str">
        <f>"00113816"</f>
        <v>00113816</v>
      </c>
    </row>
    <row r="1041" spans="1:2" x14ac:dyDescent="0.25">
      <c r="A1041" s="6">
        <v>1038</v>
      </c>
      <c r="B1041" s="6" t="str">
        <f>"00113821"</f>
        <v>00113821</v>
      </c>
    </row>
    <row r="1042" spans="1:2" x14ac:dyDescent="0.25">
      <c r="A1042" s="6">
        <v>1039</v>
      </c>
      <c r="B1042" s="6" t="str">
        <f>"00113937"</f>
        <v>00113937</v>
      </c>
    </row>
    <row r="1043" spans="1:2" x14ac:dyDescent="0.25">
      <c r="A1043" s="6">
        <v>1040</v>
      </c>
      <c r="B1043" s="6" t="str">
        <f>"00113985"</f>
        <v>00113985</v>
      </c>
    </row>
    <row r="1044" spans="1:2" x14ac:dyDescent="0.25">
      <c r="A1044" s="6">
        <v>1041</v>
      </c>
      <c r="B1044" s="6" t="str">
        <f>"00113999"</f>
        <v>00113999</v>
      </c>
    </row>
    <row r="1045" spans="1:2" x14ac:dyDescent="0.25">
      <c r="A1045" s="6">
        <v>1042</v>
      </c>
      <c r="B1045" s="6" t="str">
        <f>"00114030"</f>
        <v>00114030</v>
      </c>
    </row>
    <row r="1046" spans="1:2" x14ac:dyDescent="0.25">
      <c r="A1046" s="6">
        <v>1043</v>
      </c>
      <c r="B1046" s="6" t="str">
        <f>"00114112"</f>
        <v>00114112</v>
      </c>
    </row>
    <row r="1047" spans="1:2" x14ac:dyDescent="0.25">
      <c r="A1047" s="6">
        <v>1044</v>
      </c>
      <c r="B1047" s="6" t="str">
        <f>"00114191"</f>
        <v>00114191</v>
      </c>
    </row>
    <row r="1048" spans="1:2" x14ac:dyDescent="0.25">
      <c r="A1048" s="6">
        <v>1045</v>
      </c>
      <c r="B1048" s="6" t="str">
        <f>"00114214"</f>
        <v>00114214</v>
      </c>
    </row>
    <row r="1049" spans="1:2" x14ac:dyDescent="0.25">
      <c r="A1049" s="6">
        <v>1046</v>
      </c>
      <c r="B1049" s="6" t="str">
        <f>"00114295"</f>
        <v>00114295</v>
      </c>
    </row>
    <row r="1050" spans="1:2" x14ac:dyDescent="0.25">
      <c r="A1050" s="6">
        <v>1047</v>
      </c>
      <c r="B1050" s="6" t="str">
        <f>"00114371"</f>
        <v>00114371</v>
      </c>
    </row>
    <row r="1051" spans="1:2" x14ac:dyDescent="0.25">
      <c r="A1051" s="6">
        <v>1048</v>
      </c>
      <c r="B1051" s="6" t="str">
        <f>"00114399"</f>
        <v>00114399</v>
      </c>
    </row>
    <row r="1052" spans="1:2" x14ac:dyDescent="0.25">
      <c r="A1052" s="6">
        <v>1049</v>
      </c>
      <c r="B1052" s="6" t="str">
        <f>"00114479"</f>
        <v>00114479</v>
      </c>
    </row>
    <row r="1053" spans="1:2" x14ac:dyDescent="0.25">
      <c r="A1053" s="6">
        <v>1050</v>
      </c>
      <c r="B1053" s="6" t="str">
        <f>"00114489"</f>
        <v>00114489</v>
      </c>
    </row>
    <row r="1054" spans="1:2" x14ac:dyDescent="0.25">
      <c r="A1054" s="6">
        <v>1051</v>
      </c>
      <c r="B1054" s="6" t="str">
        <f>"00114552"</f>
        <v>00114552</v>
      </c>
    </row>
    <row r="1055" spans="1:2" x14ac:dyDescent="0.25">
      <c r="A1055" s="6">
        <v>1052</v>
      </c>
      <c r="B1055" s="6" t="str">
        <f>"00114594"</f>
        <v>00114594</v>
      </c>
    </row>
    <row r="1056" spans="1:2" x14ac:dyDescent="0.25">
      <c r="A1056" s="6">
        <v>1053</v>
      </c>
      <c r="B1056" s="6" t="str">
        <f>"00114602"</f>
        <v>00114602</v>
      </c>
    </row>
    <row r="1057" spans="1:2" x14ac:dyDescent="0.25">
      <c r="A1057" s="6">
        <v>1054</v>
      </c>
      <c r="B1057" s="6" t="str">
        <f>"00114638"</f>
        <v>00114638</v>
      </c>
    </row>
    <row r="1058" spans="1:2" x14ac:dyDescent="0.25">
      <c r="A1058" s="6">
        <v>1055</v>
      </c>
      <c r="B1058" s="6" t="str">
        <f>"00114670"</f>
        <v>00114670</v>
      </c>
    </row>
    <row r="1059" spans="1:2" x14ac:dyDescent="0.25">
      <c r="A1059" s="6">
        <v>1056</v>
      </c>
      <c r="B1059" s="6" t="str">
        <f>"00114671"</f>
        <v>00114671</v>
      </c>
    </row>
    <row r="1060" spans="1:2" x14ac:dyDescent="0.25">
      <c r="A1060" s="6">
        <v>1057</v>
      </c>
      <c r="B1060" s="6" t="str">
        <f>"00114712"</f>
        <v>00114712</v>
      </c>
    </row>
    <row r="1061" spans="1:2" x14ac:dyDescent="0.25">
      <c r="A1061" s="6">
        <v>1058</v>
      </c>
      <c r="B1061" s="6" t="str">
        <f>"00114717"</f>
        <v>00114717</v>
      </c>
    </row>
    <row r="1062" spans="1:2" x14ac:dyDescent="0.25">
      <c r="A1062" s="6">
        <v>1059</v>
      </c>
      <c r="B1062" s="6" t="str">
        <f>"00114842"</f>
        <v>00114842</v>
      </c>
    </row>
    <row r="1063" spans="1:2" x14ac:dyDescent="0.25">
      <c r="A1063" s="6">
        <v>1060</v>
      </c>
      <c r="B1063" s="6" t="str">
        <f>"00114916"</f>
        <v>00114916</v>
      </c>
    </row>
    <row r="1064" spans="1:2" x14ac:dyDescent="0.25">
      <c r="A1064" s="6">
        <v>1061</v>
      </c>
      <c r="B1064" s="6" t="str">
        <f>"00115170"</f>
        <v>00115170</v>
      </c>
    </row>
    <row r="1065" spans="1:2" x14ac:dyDescent="0.25">
      <c r="A1065" s="6">
        <v>1062</v>
      </c>
      <c r="B1065" s="6" t="str">
        <f>"00115282"</f>
        <v>00115282</v>
      </c>
    </row>
    <row r="1066" spans="1:2" x14ac:dyDescent="0.25">
      <c r="A1066" s="6">
        <v>1063</v>
      </c>
      <c r="B1066" s="6" t="str">
        <f>"00115293"</f>
        <v>00115293</v>
      </c>
    </row>
    <row r="1067" spans="1:2" x14ac:dyDescent="0.25">
      <c r="A1067" s="6">
        <v>1064</v>
      </c>
      <c r="B1067" s="6" t="str">
        <f>"00115374"</f>
        <v>00115374</v>
      </c>
    </row>
    <row r="1068" spans="1:2" x14ac:dyDescent="0.25">
      <c r="A1068" s="6">
        <v>1065</v>
      </c>
      <c r="B1068" s="6" t="str">
        <f>"00115588"</f>
        <v>00115588</v>
      </c>
    </row>
    <row r="1069" spans="1:2" x14ac:dyDescent="0.25">
      <c r="A1069" s="6">
        <v>1066</v>
      </c>
      <c r="B1069" s="6" t="str">
        <f>"00115608"</f>
        <v>00115608</v>
      </c>
    </row>
    <row r="1070" spans="1:2" x14ac:dyDescent="0.25">
      <c r="A1070" s="6">
        <v>1067</v>
      </c>
      <c r="B1070" s="6" t="str">
        <f>"00115627"</f>
        <v>00115627</v>
      </c>
    </row>
    <row r="1071" spans="1:2" x14ac:dyDescent="0.25">
      <c r="A1071" s="6">
        <v>1068</v>
      </c>
      <c r="B1071" s="6" t="str">
        <f>"00115644"</f>
        <v>00115644</v>
      </c>
    </row>
    <row r="1072" spans="1:2" x14ac:dyDescent="0.25">
      <c r="A1072" s="6">
        <v>1069</v>
      </c>
      <c r="B1072" s="6" t="str">
        <f>"00115815"</f>
        <v>00115815</v>
      </c>
    </row>
    <row r="1073" spans="1:2" x14ac:dyDescent="0.25">
      <c r="A1073" s="6">
        <v>1070</v>
      </c>
      <c r="B1073" s="6" t="str">
        <f>"00115845"</f>
        <v>00115845</v>
      </c>
    </row>
    <row r="1074" spans="1:2" x14ac:dyDescent="0.25">
      <c r="A1074" s="6">
        <v>1071</v>
      </c>
      <c r="B1074" s="6" t="str">
        <f>"00115879"</f>
        <v>00115879</v>
      </c>
    </row>
    <row r="1075" spans="1:2" x14ac:dyDescent="0.25">
      <c r="A1075" s="6">
        <v>1072</v>
      </c>
      <c r="B1075" s="6" t="str">
        <f>"00115995"</f>
        <v>00115995</v>
      </c>
    </row>
    <row r="1076" spans="1:2" x14ac:dyDescent="0.25">
      <c r="A1076" s="6">
        <v>1073</v>
      </c>
      <c r="B1076" s="6" t="str">
        <f>"00116173"</f>
        <v>00116173</v>
      </c>
    </row>
    <row r="1077" spans="1:2" x14ac:dyDescent="0.25">
      <c r="A1077" s="6">
        <v>1074</v>
      </c>
      <c r="B1077" s="6" t="str">
        <f>"00116313"</f>
        <v>00116313</v>
      </c>
    </row>
    <row r="1078" spans="1:2" x14ac:dyDescent="0.25">
      <c r="A1078" s="6">
        <v>1075</v>
      </c>
      <c r="B1078" s="6" t="str">
        <f>"00116359"</f>
        <v>00116359</v>
      </c>
    </row>
    <row r="1079" spans="1:2" x14ac:dyDescent="0.25">
      <c r="A1079" s="6">
        <v>1076</v>
      </c>
      <c r="B1079" s="6" t="str">
        <f>"00116364"</f>
        <v>00116364</v>
      </c>
    </row>
    <row r="1080" spans="1:2" x14ac:dyDescent="0.25">
      <c r="A1080" s="6">
        <v>1077</v>
      </c>
      <c r="B1080" s="6" t="str">
        <f>"00116412"</f>
        <v>00116412</v>
      </c>
    </row>
    <row r="1081" spans="1:2" x14ac:dyDescent="0.25">
      <c r="A1081" s="6">
        <v>1078</v>
      </c>
      <c r="B1081" s="6" t="str">
        <f>"00116428"</f>
        <v>00116428</v>
      </c>
    </row>
    <row r="1082" spans="1:2" x14ac:dyDescent="0.25">
      <c r="A1082" s="6">
        <v>1079</v>
      </c>
      <c r="B1082" s="6" t="str">
        <f>"00116447"</f>
        <v>00116447</v>
      </c>
    </row>
    <row r="1083" spans="1:2" x14ac:dyDescent="0.25">
      <c r="A1083" s="6">
        <v>1080</v>
      </c>
      <c r="B1083" s="6" t="str">
        <f>"00116483"</f>
        <v>00116483</v>
      </c>
    </row>
    <row r="1084" spans="1:2" x14ac:dyDescent="0.25">
      <c r="A1084" s="6">
        <v>1081</v>
      </c>
      <c r="B1084" s="6" t="str">
        <f>"00116836"</f>
        <v>00116836</v>
      </c>
    </row>
    <row r="1085" spans="1:2" x14ac:dyDescent="0.25">
      <c r="A1085" s="6">
        <v>1082</v>
      </c>
      <c r="B1085" s="6" t="str">
        <f>"00116852"</f>
        <v>00116852</v>
      </c>
    </row>
    <row r="1086" spans="1:2" x14ac:dyDescent="0.25">
      <c r="A1086" s="6">
        <v>1083</v>
      </c>
      <c r="B1086" s="6" t="str">
        <f>"00116859"</f>
        <v>00116859</v>
      </c>
    </row>
    <row r="1087" spans="1:2" x14ac:dyDescent="0.25">
      <c r="A1087" s="6">
        <v>1084</v>
      </c>
      <c r="B1087" s="6" t="str">
        <f>"00116914"</f>
        <v>00116914</v>
      </c>
    </row>
    <row r="1088" spans="1:2" x14ac:dyDescent="0.25">
      <c r="A1088" s="6">
        <v>1085</v>
      </c>
      <c r="B1088" s="6" t="str">
        <f>"00116938"</f>
        <v>00116938</v>
      </c>
    </row>
    <row r="1089" spans="1:2" x14ac:dyDescent="0.25">
      <c r="A1089" s="6">
        <v>1086</v>
      </c>
      <c r="B1089" s="6" t="str">
        <f>"00117016"</f>
        <v>00117016</v>
      </c>
    </row>
    <row r="1090" spans="1:2" x14ac:dyDescent="0.25">
      <c r="A1090" s="6">
        <v>1087</v>
      </c>
      <c r="B1090" s="6" t="str">
        <f>"00117092"</f>
        <v>00117092</v>
      </c>
    </row>
    <row r="1091" spans="1:2" x14ac:dyDescent="0.25">
      <c r="A1091" s="6">
        <v>1088</v>
      </c>
      <c r="B1091" s="6" t="str">
        <f>"00117162"</f>
        <v>00117162</v>
      </c>
    </row>
    <row r="1092" spans="1:2" x14ac:dyDescent="0.25">
      <c r="A1092" s="6">
        <v>1089</v>
      </c>
      <c r="B1092" s="6" t="str">
        <f>"00117267"</f>
        <v>00117267</v>
      </c>
    </row>
    <row r="1093" spans="1:2" x14ac:dyDescent="0.25">
      <c r="A1093" s="6">
        <v>1090</v>
      </c>
      <c r="B1093" s="6" t="str">
        <f>"00117279"</f>
        <v>00117279</v>
      </c>
    </row>
    <row r="1094" spans="1:2" x14ac:dyDescent="0.25">
      <c r="A1094" s="6">
        <v>1091</v>
      </c>
      <c r="B1094" s="6" t="str">
        <f>"00117290"</f>
        <v>00117290</v>
      </c>
    </row>
    <row r="1095" spans="1:2" x14ac:dyDescent="0.25">
      <c r="A1095" s="6">
        <v>1092</v>
      </c>
      <c r="B1095" s="6" t="str">
        <f>"00117383"</f>
        <v>00117383</v>
      </c>
    </row>
    <row r="1096" spans="1:2" x14ac:dyDescent="0.25">
      <c r="A1096" s="6">
        <v>1093</v>
      </c>
      <c r="B1096" s="6" t="str">
        <f>"00117389"</f>
        <v>00117389</v>
      </c>
    </row>
    <row r="1097" spans="1:2" x14ac:dyDescent="0.25">
      <c r="A1097" s="6">
        <v>1094</v>
      </c>
      <c r="B1097" s="6" t="str">
        <f>"00117427"</f>
        <v>00117427</v>
      </c>
    </row>
    <row r="1098" spans="1:2" x14ac:dyDescent="0.25">
      <c r="A1098" s="6">
        <v>1095</v>
      </c>
      <c r="B1098" s="6" t="str">
        <f>"00117496"</f>
        <v>00117496</v>
      </c>
    </row>
    <row r="1099" spans="1:2" x14ac:dyDescent="0.25">
      <c r="A1099" s="6">
        <v>1096</v>
      </c>
      <c r="B1099" s="6" t="str">
        <f>"00117529"</f>
        <v>00117529</v>
      </c>
    </row>
    <row r="1100" spans="1:2" x14ac:dyDescent="0.25">
      <c r="A1100" s="6">
        <v>1097</v>
      </c>
      <c r="B1100" s="6" t="str">
        <f>"00117657"</f>
        <v>00117657</v>
      </c>
    </row>
    <row r="1101" spans="1:2" x14ac:dyDescent="0.25">
      <c r="A1101" s="6">
        <v>1098</v>
      </c>
      <c r="B1101" s="6" t="str">
        <f>"00117683"</f>
        <v>00117683</v>
      </c>
    </row>
    <row r="1102" spans="1:2" x14ac:dyDescent="0.25">
      <c r="A1102" s="6">
        <v>1099</v>
      </c>
      <c r="B1102" s="6" t="str">
        <f>"00117694"</f>
        <v>00117694</v>
      </c>
    </row>
    <row r="1103" spans="1:2" x14ac:dyDescent="0.25">
      <c r="A1103" s="6">
        <v>1100</v>
      </c>
      <c r="B1103" s="6" t="str">
        <f>"00117704"</f>
        <v>00117704</v>
      </c>
    </row>
    <row r="1104" spans="1:2" x14ac:dyDescent="0.25">
      <c r="A1104" s="6">
        <v>1101</v>
      </c>
      <c r="B1104" s="6" t="str">
        <f>"00117711"</f>
        <v>00117711</v>
      </c>
    </row>
    <row r="1105" spans="1:2" x14ac:dyDescent="0.25">
      <c r="A1105" s="6">
        <v>1102</v>
      </c>
      <c r="B1105" s="6" t="str">
        <f>"00117729"</f>
        <v>00117729</v>
      </c>
    </row>
    <row r="1106" spans="1:2" x14ac:dyDescent="0.25">
      <c r="A1106" s="6">
        <v>1103</v>
      </c>
      <c r="B1106" s="6" t="str">
        <f>"00117781"</f>
        <v>00117781</v>
      </c>
    </row>
    <row r="1107" spans="1:2" x14ac:dyDescent="0.25">
      <c r="A1107" s="6">
        <v>1104</v>
      </c>
      <c r="B1107" s="6" t="str">
        <f>"00117836"</f>
        <v>00117836</v>
      </c>
    </row>
    <row r="1108" spans="1:2" x14ac:dyDescent="0.25">
      <c r="A1108" s="6">
        <v>1105</v>
      </c>
      <c r="B1108" s="6" t="str">
        <f>"00117905"</f>
        <v>00117905</v>
      </c>
    </row>
    <row r="1109" spans="1:2" x14ac:dyDescent="0.25">
      <c r="A1109" s="6">
        <v>1106</v>
      </c>
      <c r="B1109" s="6" t="str">
        <f>"00118010"</f>
        <v>00118010</v>
      </c>
    </row>
    <row r="1110" spans="1:2" x14ac:dyDescent="0.25">
      <c r="A1110" s="6">
        <v>1107</v>
      </c>
      <c r="B1110" s="6" t="str">
        <f>"00118050"</f>
        <v>00118050</v>
      </c>
    </row>
    <row r="1111" spans="1:2" x14ac:dyDescent="0.25">
      <c r="A1111" s="6">
        <v>1108</v>
      </c>
      <c r="B1111" s="6" t="str">
        <f>"00118133"</f>
        <v>00118133</v>
      </c>
    </row>
    <row r="1112" spans="1:2" x14ac:dyDescent="0.25">
      <c r="A1112" s="6">
        <v>1109</v>
      </c>
      <c r="B1112" s="6" t="str">
        <f>"00118309"</f>
        <v>00118309</v>
      </c>
    </row>
    <row r="1113" spans="1:2" x14ac:dyDescent="0.25">
      <c r="A1113" s="6">
        <v>1110</v>
      </c>
      <c r="B1113" s="6" t="str">
        <f>"00118355"</f>
        <v>00118355</v>
      </c>
    </row>
    <row r="1114" spans="1:2" x14ac:dyDescent="0.25">
      <c r="A1114" s="6">
        <v>1111</v>
      </c>
      <c r="B1114" s="6" t="str">
        <f>"00118390"</f>
        <v>00118390</v>
      </c>
    </row>
    <row r="1115" spans="1:2" x14ac:dyDescent="0.25">
      <c r="A1115" s="6">
        <v>1112</v>
      </c>
      <c r="B1115" s="6" t="str">
        <f>"00118651"</f>
        <v>00118651</v>
      </c>
    </row>
    <row r="1116" spans="1:2" x14ac:dyDescent="0.25">
      <c r="A1116" s="6">
        <v>1113</v>
      </c>
      <c r="B1116" s="6" t="str">
        <f>"00118656"</f>
        <v>00118656</v>
      </c>
    </row>
    <row r="1117" spans="1:2" x14ac:dyDescent="0.25">
      <c r="A1117" s="6">
        <v>1114</v>
      </c>
      <c r="B1117" s="6" t="str">
        <f>"00118784"</f>
        <v>00118784</v>
      </c>
    </row>
    <row r="1118" spans="1:2" x14ac:dyDescent="0.25">
      <c r="A1118" s="6">
        <v>1115</v>
      </c>
      <c r="B1118" s="6" t="str">
        <f>"00118814"</f>
        <v>00118814</v>
      </c>
    </row>
    <row r="1119" spans="1:2" x14ac:dyDescent="0.25">
      <c r="A1119" s="6">
        <v>1116</v>
      </c>
      <c r="B1119" s="6" t="str">
        <f>"00118830"</f>
        <v>00118830</v>
      </c>
    </row>
    <row r="1120" spans="1:2" x14ac:dyDescent="0.25">
      <c r="A1120" s="6">
        <v>1117</v>
      </c>
      <c r="B1120" s="6" t="str">
        <f>"00118879"</f>
        <v>00118879</v>
      </c>
    </row>
    <row r="1121" spans="1:2" x14ac:dyDescent="0.25">
      <c r="A1121" s="6">
        <v>1118</v>
      </c>
      <c r="B1121" s="6" t="str">
        <f>"00118895"</f>
        <v>00118895</v>
      </c>
    </row>
    <row r="1122" spans="1:2" x14ac:dyDescent="0.25">
      <c r="A1122" s="6">
        <v>1119</v>
      </c>
      <c r="B1122" s="6" t="str">
        <f>"00118909"</f>
        <v>00118909</v>
      </c>
    </row>
    <row r="1123" spans="1:2" x14ac:dyDescent="0.25">
      <c r="A1123" s="6">
        <v>1120</v>
      </c>
      <c r="B1123" s="6" t="str">
        <f>"00118937"</f>
        <v>00118937</v>
      </c>
    </row>
    <row r="1124" spans="1:2" x14ac:dyDescent="0.25">
      <c r="A1124" s="6">
        <v>1121</v>
      </c>
      <c r="B1124" s="6" t="str">
        <f>"00119029"</f>
        <v>00119029</v>
      </c>
    </row>
    <row r="1125" spans="1:2" x14ac:dyDescent="0.25">
      <c r="A1125" s="6">
        <v>1122</v>
      </c>
      <c r="B1125" s="6" t="str">
        <f>"00119057"</f>
        <v>00119057</v>
      </c>
    </row>
    <row r="1126" spans="1:2" x14ac:dyDescent="0.25">
      <c r="A1126" s="6">
        <v>1123</v>
      </c>
      <c r="B1126" s="6" t="str">
        <f>"00119171"</f>
        <v>00119171</v>
      </c>
    </row>
    <row r="1127" spans="1:2" x14ac:dyDescent="0.25">
      <c r="A1127" s="6">
        <v>1124</v>
      </c>
      <c r="B1127" s="6" t="str">
        <f>"00119221"</f>
        <v>00119221</v>
      </c>
    </row>
    <row r="1128" spans="1:2" x14ac:dyDescent="0.25">
      <c r="A1128" s="6">
        <v>1125</v>
      </c>
      <c r="B1128" s="6" t="str">
        <f>"00119258"</f>
        <v>00119258</v>
      </c>
    </row>
    <row r="1129" spans="1:2" x14ac:dyDescent="0.25">
      <c r="A1129" s="6">
        <v>1126</v>
      </c>
      <c r="B1129" s="6" t="str">
        <f>"00119563"</f>
        <v>00119563</v>
      </c>
    </row>
    <row r="1130" spans="1:2" x14ac:dyDescent="0.25">
      <c r="A1130" s="6">
        <v>1127</v>
      </c>
      <c r="B1130" s="6" t="str">
        <f>"00120044"</f>
        <v>00120044</v>
      </c>
    </row>
    <row r="1131" spans="1:2" x14ac:dyDescent="0.25">
      <c r="A1131" s="6">
        <v>1128</v>
      </c>
      <c r="B1131" s="6" t="str">
        <f>"00120075"</f>
        <v>00120075</v>
      </c>
    </row>
    <row r="1132" spans="1:2" x14ac:dyDescent="0.25">
      <c r="A1132" s="6">
        <v>1129</v>
      </c>
      <c r="B1132" s="6" t="str">
        <f>"00120101"</f>
        <v>00120101</v>
      </c>
    </row>
    <row r="1133" spans="1:2" x14ac:dyDescent="0.25">
      <c r="A1133" s="6">
        <v>1130</v>
      </c>
      <c r="B1133" s="6" t="str">
        <f>"00120106"</f>
        <v>00120106</v>
      </c>
    </row>
    <row r="1134" spans="1:2" x14ac:dyDescent="0.25">
      <c r="A1134" s="6">
        <v>1131</v>
      </c>
      <c r="B1134" s="6" t="str">
        <f>"00120229"</f>
        <v>00120229</v>
      </c>
    </row>
    <row r="1135" spans="1:2" x14ac:dyDescent="0.25">
      <c r="A1135" s="6">
        <v>1132</v>
      </c>
      <c r="B1135" s="6" t="str">
        <f>"00120422"</f>
        <v>00120422</v>
      </c>
    </row>
    <row r="1136" spans="1:2" x14ac:dyDescent="0.25">
      <c r="A1136" s="6">
        <v>1133</v>
      </c>
      <c r="B1136" s="6" t="str">
        <f>"00120428"</f>
        <v>00120428</v>
      </c>
    </row>
    <row r="1137" spans="1:2" x14ac:dyDescent="0.25">
      <c r="A1137" s="6">
        <v>1134</v>
      </c>
      <c r="B1137" s="6" t="str">
        <f>"00120438"</f>
        <v>00120438</v>
      </c>
    </row>
    <row r="1138" spans="1:2" x14ac:dyDescent="0.25">
      <c r="A1138" s="6">
        <v>1135</v>
      </c>
      <c r="B1138" s="6" t="str">
        <f>"00120653"</f>
        <v>00120653</v>
      </c>
    </row>
    <row r="1139" spans="1:2" x14ac:dyDescent="0.25">
      <c r="A1139" s="6">
        <v>1136</v>
      </c>
      <c r="B1139" s="6" t="str">
        <f>"00120929"</f>
        <v>00120929</v>
      </c>
    </row>
    <row r="1140" spans="1:2" x14ac:dyDescent="0.25">
      <c r="A1140" s="6">
        <v>1137</v>
      </c>
      <c r="B1140" s="6" t="str">
        <f>"00120947"</f>
        <v>00120947</v>
      </c>
    </row>
    <row r="1141" spans="1:2" x14ac:dyDescent="0.25">
      <c r="A1141" s="6">
        <v>1138</v>
      </c>
      <c r="B1141" s="6" t="str">
        <f>"00120962"</f>
        <v>00120962</v>
      </c>
    </row>
    <row r="1142" spans="1:2" x14ac:dyDescent="0.25">
      <c r="A1142" s="6">
        <v>1139</v>
      </c>
      <c r="B1142" s="6" t="str">
        <f>"00120970"</f>
        <v>00120970</v>
      </c>
    </row>
    <row r="1143" spans="1:2" x14ac:dyDescent="0.25">
      <c r="A1143" s="6">
        <v>1140</v>
      </c>
      <c r="B1143" s="6" t="str">
        <f>"00121041"</f>
        <v>00121041</v>
      </c>
    </row>
    <row r="1144" spans="1:2" x14ac:dyDescent="0.25">
      <c r="A1144" s="6">
        <v>1141</v>
      </c>
      <c r="B1144" s="6" t="str">
        <f>"00121097"</f>
        <v>00121097</v>
      </c>
    </row>
    <row r="1145" spans="1:2" x14ac:dyDescent="0.25">
      <c r="A1145" s="6">
        <v>1142</v>
      </c>
      <c r="B1145" s="6" t="str">
        <f>"00121166"</f>
        <v>00121166</v>
      </c>
    </row>
    <row r="1146" spans="1:2" x14ac:dyDescent="0.25">
      <c r="A1146" s="6">
        <v>1143</v>
      </c>
      <c r="B1146" s="6" t="str">
        <f>"00121200"</f>
        <v>00121200</v>
      </c>
    </row>
    <row r="1147" spans="1:2" x14ac:dyDescent="0.25">
      <c r="A1147" s="6">
        <v>1144</v>
      </c>
      <c r="B1147" s="6" t="str">
        <f>"00121241"</f>
        <v>00121241</v>
      </c>
    </row>
    <row r="1148" spans="1:2" x14ac:dyDescent="0.25">
      <c r="A1148" s="6">
        <v>1145</v>
      </c>
      <c r="B1148" s="6" t="str">
        <f>"00121366"</f>
        <v>00121366</v>
      </c>
    </row>
    <row r="1149" spans="1:2" x14ac:dyDescent="0.25">
      <c r="A1149" s="6">
        <v>1146</v>
      </c>
      <c r="B1149" s="6" t="str">
        <f>"00121400"</f>
        <v>00121400</v>
      </c>
    </row>
    <row r="1150" spans="1:2" x14ac:dyDescent="0.25">
      <c r="A1150" s="6">
        <v>1147</v>
      </c>
      <c r="B1150" s="6" t="str">
        <f>"00121406"</f>
        <v>00121406</v>
      </c>
    </row>
    <row r="1151" spans="1:2" x14ac:dyDescent="0.25">
      <c r="A1151" s="6">
        <v>1148</v>
      </c>
      <c r="B1151" s="6" t="str">
        <f>"00121443"</f>
        <v>00121443</v>
      </c>
    </row>
    <row r="1152" spans="1:2" x14ac:dyDescent="0.25">
      <c r="A1152" s="6">
        <v>1149</v>
      </c>
      <c r="B1152" s="6" t="str">
        <f>"00121521"</f>
        <v>00121521</v>
      </c>
    </row>
    <row r="1153" spans="1:2" x14ac:dyDescent="0.25">
      <c r="A1153" s="6">
        <v>1150</v>
      </c>
      <c r="B1153" s="6" t="str">
        <f>"00121576"</f>
        <v>00121576</v>
      </c>
    </row>
    <row r="1154" spans="1:2" x14ac:dyDescent="0.25">
      <c r="A1154" s="6">
        <v>1151</v>
      </c>
      <c r="B1154" s="6" t="str">
        <f>"00121807"</f>
        <v>00121807</v>
      </c>
    </row>
    <row r="1155" spans="1:2" x14ac:dyDescent="0.25">
      <c r="A1155" s="6">
        <v>1152</v>
      </c>
      <c r="B1155" s="6" t="str">
        <f>"00121938"</f>
        <v>00121938</v>
      </c>
    </row>
    <row r="1156" spans="1:2" x14ac:dyDescent="0.25">
      <c r="A1156" s="6">
        <v>1153</v>
      </c>
      <c r="B1156" s="6" t="str">
        <f>"00122082"</f>
        <v>00122082</v>
      </c>
    </row>
    <row r="1157" spans="1:2" x14ac:dyDescent="0.25">
      <c r="A1157" s="6">
        <v>1154</v>
      </c>
      <c r="B1157" s="6" t="str">
        <f>"00122141"</f>
        <v>00122141</v>
      </c>
    </row>
    <row r="1158" spans="1:2" x14ac:dyDescent="0.25">
      <c r="A1158" s="6">
        <v>1155</v>
      </c>
      <c r="B1158" s="6" t="str">
        <f>"00122282"</f>
        <v>00122282</v>
      </c>
    </row>
    <row r="1159" spans="1:2" x14ac:dyDescent="0.25">
      <c r="A1159" s="6">
        <v>1156</v>
      </c>
      <c r="B1159" s="6" t="str">
        <f>"00122337"</f>
        <v>00122337</v>
      </c>
    </row>
    <row r="1160" spans="1:2" x14ac:dyDescent="0.25">
      <c r="A1160" s="6">
        <v>1157</v>
      </c>
      <c r="B1160" s="6" t="str">
        <f>"00122356"</f>
        <v>00122356</v>
      </c>
    </row>
    <row r="1161" spans="1:2" x14ac:dyDescent="0.25">
      <c r="A1161" s="6">
        <v>1158</v>
      </c>
      <c r="B1161" s="6" t="str">
        <f>"00122362"</f>
        <v>00122362</v>
      </c>
    </row>
    <row r="1162" spans="1:2" x14ac:dyDescent="0.25">
      <c r="A1162" s="6">
        <v>1159</v>
      </c>
      <c r="B1162" s="6" t="str">
        <f>"00122365"</f>
        <v>00122365</v>
      </c>
    </row>
    <row r="1163" spans="1:2" x14ac:dyDescent="0.25">
      <c r="A1163" s="6">
        <v>1160</v>
      </c>
      <c r="B1163" s="6" t="str">
        <f>"00122368"</f>
        <v>00122368</v>
      </c>
    </row>
    <row r="1164" spans="1:2" x14ac:dyDescent="0.25">
      <c r="A1164" s="6">
        <v>1161</v>
      </c>
      <c r="B1164" s="6" t="str">
        <f>"00122408"</f>
        <v>00122408</v>
      </c>
    </row>
    <row r="1165" spans="1:2" x14ac:dyDescent="0.25">
      <c r="A1165" s="6">
        <v>1162</v>
      </c>
      <c r="B1165" s="6" t="str">
        <f>"00122419"</f>
        <v>00122419</v>
      </c>
    </row>
    <row r="1166" spans="1:2" x14ac:dyDescent="0.25">
      <c r="A1166" s="6">
        <v>1163</v>
      </c>
      <c r="B1166" s="6" t="str">
        <f>"00122443"</f>
        <v>00122443</v>
      </c>
    </row>
    <row r="1167" spans="1:2" x14ac:dyDescent="0.25">
      <c r="A1167" s="6">
        <v>1164</v>
      </c>
      <c r="B1167" s="6" t="str">
        <f>"00122455"</f>
        <v>00122455</v>
      </c>
    </row>
    <row r="1168" spans="1:2" x14ac:dyDescent="0.25">
      <c r="A1168" s="6">
        <v>1165</v>
      </c>
      <c r="B1168" s="6" t="str">
        <f>"00122495"</f>
        <v>00122495</v>
      </c>
    </row>
    <row r="1169" spans="1:2" x14ac:dyDescent="0.25">
      <c r="A1169" s="6">
        <v>1166</v>
      </c>
      <c r="B1169" s="6" t="str">
        <f>"00122545"</f>
        <v>00122545</v>
      </c>
    </row>
    <row r="1170" spans="1:2" x14ac:dyDescent="0.25">
      <c r="A1170" s="6">
        <v>1167</v>
      </c>
      <c r="B1170" s="6" t="str">
        <f>"00122798"</f>
        <v>00122798</v>
      </c>
    </row>
    <row r="1171" spans="1:2" x14ac:dyDescent="0.25">
      <c r="A1171" s="6">
        <v>1168</v>
      </c>
      <c r="B1171" s="6" t="str">
        <f>"00122936"</f>
        <v>00122936</v>
      </c>
    </row>
    <row r="1172" spans="1:2" x14ac:dyDescent="0.25">
      <c r="A1172" s="6">
        <v>1169</v>
      </c>
      <c r="B1172" s="6" t="str">
        <f>"00123032"</f>
        <v>00123032</v>
      </c>
    </row>
    <row r="1173" spans="1:2" x14ac:dyDescent="0.25">
      <c r="A1173" s="6">
        <v>1170</v>
      </c>
      <c r="B1173" s="6" t="str">
        <f>"00123055"</f>
        <v>00123055</v>
      </c>
    </row>
    <row r="1174" spans="1:2" x14ac:dyDescent="0.25">
      <c r="A1174" s="6">
        <v>1171</v>
      </c>
      <c r="B1174" s="6" t="str">
        <f>"00123306"</f>
        <v>00123306</v>
      </c>
    </row>
    <row r="1175" spans="1:2" x14ac:dyDescent="0.25">
      <c r="A1175" s="6">
        <v>1172</v>
      </c>
      <c r="B1175" s="6" t="str">
        <f>"00123386"</f>
        <v>00123386</v>
      </c>
    </row>
    <row r="1176" spans="1:2" x14ac:dyDescent="0.25">
      <c r="A1176" s="6">
        <v>1173</v>
      </c>
      <c r="B1176" s="6" t="str">
        <f>"00123389"</f>
        <v>00123389</v>
      </c>
    </row>
    <row r="1177" spans="1:2" x14ac:dyDescent="0.25">
      <c r="A1177" s="6">
        <v>1174</v>
      </c>
      <c r="B1177" s="6" t="str">
        <f>"00123424"</f>
        <v>00123424</v>
      </c>
    </row>
    <row r="1178" spans="1:2" x14ac:dyDescent="0.25">
      <c r="A1178" s="6">
        <v>1175</v>
      </c>
      <c r="B1178" s="6" t="str">
        <f>"00123429"</f>
        <v>00123429</v>
      </c>
    </row>
    <row r="1179" spans="1:2" x14ac:dyDescent="0.25">
      <c r="A1179" s="6">
        <v>1176</v>
      </c>
      <c r="B1179" s="6" t="str">
        <f>"00123744"</f>
        <v>00123744</v>
      </c>
    </row>
    <row r="1180" spans="1:2" x14ac:dyDescent="0.25">
      <c r="A1180" s="6">
        <v>1177</v>
      </c>
      <c r="B1180" s="6" t="str">
        <f>"00123803"</f>
        <v>00123803</v>
      </c>
    </row>
    <row r="1181" spans="1:2" x14ac:dyDescent="0.25">
      <c r="A1181" s="6">
        <v>1178</v>
      </c>
      <c r="B1181" s="6" t="str">
        <f>"00123821"</f>
        <v>00123821</v>
      </c>
    </row>
    <row r="1182" spans="1:2" x14ac:dyDescent="0.25">
      <c r="A1182" s="6">
        <v>1179</v>
      </c>
      <c r="B1182" s="6" t="str">
        <f>"00123847"</f>
        <v>00123847</v>
      </c>
    </row>
    <row r="1183" spans="1:2" x14ac:dyDescent="0.25">
      <c r="A1183" s="6">
        <v>1180</v>
      </c>
      <c r="B1183" s="6" t="str">
        <f>"00123959"</f>
        <v>00123959</v>
      </c>
    </row>
    <row r="1184" spans="1:2" x14ac:dyDescent="0.25">
      <c r="A1184" s="6">
        <v>1181</v>
      </c>
      <c r="B1184" s="6" t="str">
        <f>"00123966"</f>
        <v>00123966</v>
      </c>
    </row>
    <row r="1185" spans="1:2" x14ac:dyDescent="0.25">
      <c r="A1185" s="6">
        <v>1182</v>
      </c>
      <c r="B1185" s="6" t="str">
        <f>"00123973"</f>
        <v>00123973</v>
      </c>
    </row>
    <row r="1186" spans="1:2" x14ac:dyDescent="0.25">
      <c r="A1186" s="6">
        <v>1183</v>
      </c>
      <c r="B1186" s="6" t="str">
        <f>"00124071"</f>
        <v>00124071</v>
      </c>
    </row>
    <row r="1187" spans="1:2" x14ac:dyDescent="0.25">
      <c r="A1187" s="6">
        <v>1184</v>
      </c>
      <c r="B1187" s="6" t="str">
        <f>"00124140"</f>
        <v>00124140</v>
      </c>
    </row>
    <row r="1188" spans="1:2" x14ac:dyDescent="0.25">
      <c r="A1188" s="6">
        <v>1185</v>
      </c>
      <c r="B1188" s="6" t="str">
        <f>"00124341"</f>
        <v>00124341</v>
      </c>
    </row>
    <row r="1189" spans="1:2" x14ac:dyDescent="0.25">
      <c r="A1189" s="6">
        <v>1186</v>
      </c>
      <c r="B1189" s="6" t="str">
        <f>"00124653"</f>
        <v>00124653</v>
      </c>
    </row>
    <row r="1190" spans="1:2" x14ac:dyDescent="0.25">
      <c r="A1190" s="6">
        <v>1187</v>
      </c>
      <c r="B1190" s="6" t="str">
        <f>"00124697"</f>
        <v>00124697</v>
      </c>
    </row>
    <row r="1191" spans="1:2" x14ac:dyDescent="0.25">
      <c r="A1191" s="6">
        <v>1188</v>
      </c>
      <c r="B1191" s="6" t="str">
        <f>"00124756"</f>
        <v>00124756</v>
      </c>
    </row>
    <row r="1192" spans="1:2" x14ac:dyDescent="0.25">
      <c r="A1192" s="6">
        <v>1189</v>
      </c>
      <c r="B1192" s="6" t="str">
        <f>"00124757"</f>
        <v>00124757</v>
      </c>
    </row>
    <row r="1193" spans="1:2" x14ac:dyDescent="0.25">
      <c r="A1193" s="6">
        <v>1190</v>
      </c>
      <c r="B1193" s="6" t="str">
        <f>"00124797"</f>
        <v>00124797</v>
      </c>
    </row>
    <row r="1194" spans="1:2" x14ac:dyDescent="0.25">
      <c r="A1194" s="6">
        <v>1191</v>
      </c>
      <c r="B1194" s="6" t="str">
        <f>"00124816"</f>
        <v>00124816</v>
      </c>
    </row>
    <row r="1195" spans="1:2" x14ac:dyDescent="0.25">
      <c r="A1195" s="6">
        <v>1192</v>
      </c>
      <c r="B1195" s="6" t="str">
        <f>"00124823"</f>
        <v>00124823</v>
      </c>
    </row>
    <row r="1196" spans="1:2" x14ac:dyDescent="0.25">
      <c r="A1196" s="6">
        <v>1193</v>
      </c>
      <c r="B1196" s="6" t="str">
        <f>"00124900"</f>
        <v>00124900</v>
      </c>
    </row>
    <row r="1197" spans="1:2" x14ac:dyDescent="0.25">
      <c r="A1197" s="6">
        <v>1194</v>
      </c>
      <c r="B1197" s="6" t="str">
        <f>"00125028"</f>
        <v>00125028</v>
      </c>
    </row>
    <row r="1198" spans="1:2" x14ac:dyDescent="0.25">
      <c r="A1198" s="6">
        <v>1195</v>
      </c>
      <c r="B1198" s="6" t="str">
        <f>"00125234"</f>
        <v>00125234</v>
      </c>
    </row>
    <row r="1199" spans="1:2" x14ac:dyDescent="0.25">
      <c r="A1199" s="6">
        <v>1196</v>
      </c>
      <c r="B1199" s="6" t="str">
        <f>"00125382"</f>
        <v>00125382</v>
      </c>
    </row>
    <row r="1200" spans="1:2" x14ac:dyDescent="0.25">
      <c r="A1200" s="6">
        <v>1197</v>
      </c>
      <c r="B1200" s="6" t="str">
        <f>"00125456"</f>
        <v>00125456</v>
      </c>
    </row>
    <row r="1201" spans="1:2" x14ac:dyDescent="0.25">
      <c r="A1201" s="6">
        <v>1198</v>
      </c>
      <c r="B1201" s="6" t="str">
        <f>"00125561"</f>
        <v>00125561</v>
      </c>
    </row>
    <row r="1202" spans="1:2" x14ac:dyDescent="0.25">
      <c r="A1202" s="6">
        <v>1199</v>
      </c>
      <c r="B1202" s="6" t="str">
        <f>"00125741"</f>
        <v>00125741</v>
      </c>
    </row>
    <row r="1203" spans="1:2" x14ac:dyDescent="0.25">
      <c r="A1203" s="6">
        <v>1200</v>
      </c>
      <c r="B1203" s="6" t="str">
        <f>"00125832"</f>
        <v>00125832</v>
      </c>
    </row>
    <row r="1204" spans="1:2" x14ac:dyDescent="0.25">
      <c r="A1204" s="6">
        <v>1201</v>
      </c>
      <c r="B1204" s="6" t="str">
        <f>"00125874"</f>
        <v>00125874</v>
      </c>
    </row>
    <row r="1205" spans="1:2" x14ac:dyDescent="0.25">
      <c r="A1205" s="6">
        <v>1202</v>
      </c>
      <c r="B1205" s="6" t="str">
        <f>"00125916"</f>
        <v>00125916</v>
      </c>
    </row>
    <row r="1206" spans="1:2" x14ac:dyDescent="0.25">
      <c r="A1206" s="6">
        <v>1203</v>
      </c>
      <c r="B1206" s="6" t="str">
        <f>"00125949"</f>
        <v>00125949</v>
      </c>
    </row>
    <row r="1207" spans="1:2" x14ac:dyDescent="0.25">
      <c r="A1207" s="6">
        <v>1204</v>
      </c>
      <c r="B1207" s="6" t="str">
        <f>"00126028"</f>
        <v>00126028</v>
      </c>
    </row>
    <row r="1208" spans="1:2" x14ac:dyDescent="0.25">
      <c r="A1208" s="6">
        <v>1205</v>
      </c>
      <c r="B1208" s="6" t="str">
        <f>"00126057"</f>
        <v>00126057</v>
      </c>
    </row>
    <row r="1209" spans="1:2" x14ac:dyDescent="0.25">
      <c r="A1209" s="6">
        <v>1206</v>
      </c>
      <c r="B1209" s="6" t="str">
        <f>"00126188"</f>
        <v>00126188</v>
      </c>
    </row>
    <row r="1210" spans="1:2" x14ac:dyDescent="0.25">
      <c r="A1210" s="6">
        <v>1207</v>
      </c>
      <c r="B1210" s="6" t="str">
        <f>"00126324"</f>
        <v>00126324</v>
      </c>
    </row>
    <row r="1211" spans="1:2" x14ac:dyDescent="0.25">
      <c r="A1211" s="6">
        <v>1208</v>
      </c>
      <c r="B1211" s="6" t="str">
        <f>"00126517"</f>
        <v>00126517</v>
      </c>
    </row>
    <row r="1212" spans="1:2" x14ac:dyDescent="0.25">
      <c r="A1212" s="6">
        <v>1209</v>
      </c>
      <c r="B1212" s="6" t="str">
        <f>"00126664"</f>
        <v>00126664</v>
      </c>
    </row>
    <row r="1213" spans="1:2" x14ac:dyDescent="0.25">
      <c r="A1213" s="6">
        <v>1210</v>
      </c>
      <c r="B1213" s="6" t="str">
        <f>"00126800"</f>
        <v>00126800</v>
      </c>
    </row>
    <row r="1214" spans="1:2" x14ac:dyDescent="0.25">
      <c r="A1214" s="6">
        <v>1211</v>
      </c>
      <c r="B1214" s="6" t="str">
        <f>"00126898"</f>
        <v>00126898</v>
      </c>
    </row>
    <row r="1215" spans="1:2" x14ac:dyDescent="0.25">
      <c r="A1215" s="6">
        <v>1212</v>
      </c>
      <c r="B1215" s="6" t="str">
        <f>"00126906"</f>
        <v>00126906</v>
      </c>
    </row>
    <row r="1216" spans="1:2" x14ac:dyDescent="0.25">
      <c r="A1216" s="6">
        <v>1213</v>
      </c>
      <c r="B1216" s="6" t="str">
        <f>"00126912"</f>
        <v>00126912</v>
      </c>
    </row>
    <row r="1217" spans="1:2" x14ac:dyDescent="0.25">
      <c r="A1217" s="6">
        <v>1214</v>
      </c>
      <c r="B1217" s="6" t="str">
        <f>"00126917"</f>
        <v>00126917</v>
      </c>
    </row>
    <row r="1218" spans="1:2" x14ac:dyDescent="0.25">
      <c r="A1218" s="6">
        <v>1215</v>
      </c>
      <c r="B1218" s="6" t="str">
        <f>"00126953"</f>
        <v>00126953</v>
      </c>
    </row>
    <row r="1219" spans="1:2" x14ac:dyDescent="0.25">
      <c r="A1219" s="6">
        <v>1216</v>
      </c>
      <c r="B1219" s="6" t="str">
        <f>"00126986"</f>
        <v>00126986</v>
      </c>
    </row>
    <row r="1220" spans="1:2" x14ac:dyDescent="0.25">
      <c r="A1220" s="6">
        <v>1217</v>
      </c>
      <c r="B1220" s="6" t="str">
        <f>"00127034"</f>
        <v>00127034</v>
      </c>
    </row>
    <row r="1221" spans="1:2" x14ac:dyDescent="0.25">
      <c r="A1221" s="6">
        <v>1218</v>
      </c>
      <c r="B1221" s="6" t="str">
        <f>"00127052"</f>
        <v>00127052</v>
      </c>
    </row>
    <row r="1222" spans="1:2" x14ac:dyDescent="0.25">
      <c r="A1222" s="6">
        <v>1219</v>
      </c>
      <c r="B1222" s="6" t="str">
        <f>"00127100"</f>
        <v>00127100</v>
      </c>
    </row>
    <row r="1223" spans="1:2" x14ac:dyDescent="0.25">
      <c r="A1223" s="6">
        <v>1220</v>
      </c>
      <c r="B1223" s="6" t="str">
        <f>"00127106"</f>
        <v>00127106</v>
      </c>
    </row>
    <row r="1224" spans="1:2" x14ac:dyDescent="0.25">
      <c r="A1224" s="6">
        <v>1221</v>
      </c>
      <c r="B1224" s="6" t="str">
        <f>"00127152"</f>
        <v>00127152</v>
      </c>
    </row>
    <row r="1225" spans="1:2" x14ac:dyDescent="0.25">
      <c r="A1225" s="6">
        <v>1222</v>
      </c>
      <c r="B1225" s="6" t="str">
        <f>"00127403"</f>
        <v>00127403</v>
      </c>
    </row>
    <row r="1226" spans="1:2" x14ac:dyDescent="0.25">
      <c r="A1226" s="6">
        <v>1223</v>
      </c>
      <c r="B1226" s="6" t="str">
        <f>"00127470"</f>
        <v>00127470</v>
      </c>
    </row>
    <row r="1227" spans="1:2" x14ac:dyDescent="0.25">
      <c r="A1227" s="6">
        <v>1224</v>
      </c>
      <c r="B1227" s="6" t="str">
        <f>"00127490"</f>
        <v>00127490</v>
      </c>
    </row>
    <row r="1228" spans="1:2" x14ac:dyDescent="0.25">
      <c r="A1228" s="6">
        <v>1225</v>
      </c>
      <c r="B1228" s="6" t="str">
        <f>"00127629"</f>
        <v>00127629</v>
      </c>
    </row>
    <row r="1229" spans="1:2" x14ac:dyDescent="0.25">
      <c r="A1229" s="6">
        <v>1226</v>
      </c>
      <c r="B1229" s="6" t="str">
        <f>"00127657"</f>
        <v>00127657</v>
      </c>
    </row>
    <row r="1230" spans="1:2" x14ac:dyDescent="0.25">
      <c r="A1230" s="6">
        <v>1227</v>
      </c>
      <c r="B1230" s="6" t="str">
        <f>"00127667"</f>
        <v>00127667</v>
      </c>
    </row>
    <row r="1231" spans="1:2" x14ac:dyDescent="0.25">
      <c r="A1231" s="6">
        <v>1228</v>
      </c>
      <c r="B1231" s="6" t="str">
        <f>"00127694"</f>
        <v>00127694</v>
      </c>
    </row>
    <row r="1232" spans="1:2" x14ac:dyDescent="0.25">
      <c r="A1232" s="6">
        <v>1229</v>
      </c>
      <c r="B1232" s="6" t="str">
        <f>"00127913"</f>
        <v>00127913</v>
      </c>
    </row>
    <row r="1233" spans="1:2" x14ac:dyDescent="0.25">
      <c r="A1233" s="6">
        <v>1230</v>
      </c>
      <c r="B1233" s="6" t="str">
        <f>"00127996"</f>
        <v>00127996</v>
      </c>
    </row>
    <row r="1234" spans="1:2" x14ac:dyDescent="0.25">
      <c r="A1234" s="6">
        <v>1231</v>
      </c>
      <c r="B1234" s="6" t="str">
        <f>"00127999"</f>
        <v>00127999</v>
      </c>
    </row>
    <row r="1235" spans="1:2" x14ac:dyDescent="0.25">
      <c r="A1235" s="6">
        <v>1232</v>
      </c>
      <c r="B1235" s="6" t="str">
        <f>"00128030"</f>
        <v>00128030</v>
      </c>
    </row>
    <row r="1236" spans="1:2" x14ac:dyDescent="0.25">
      <c r="A1236" s="6">
        <v>1233</v>
      </c>
      <c r="B1236" s="6" t="str">
        <f>"00128045"</f>
        <v>00128045</v>
      </c>
    </row>
    <row r="1237" spans="1:2" x14ac:dyDescent="0.25">
      <c r="A1237" s="6">
        <v>1234</v>
      </c>
      <c r="B1237" s="6" t="str">
        <f>"00128130"</f>
        <v>00128130</v>
      </c>
    </row>
    <row r="1238" spans="1:2" x14ac:dyDescent="0.25">
      <c r="A1238" s="6">
        <v>1235</v>
      </c>
      <c r="B1238" s="6" t="str">
        <f>"00128142"</f>
        <v>00128142</v>
      </c>
    </row>
    <row r="1239" spans="1:2" x14ac:dyDescent="0.25">
      <c r="A1239" s="6">
        <v>1236</v>
      </c>
      <c r="B1239" s="6" t="str">
        <f>"00128143"</f>
        <v>00128143</v>
      </c>
    </row>
    <row r="1240" spans="1:2" x14ac:dyDescent="0.25">
      <c r="A1240" s="6">
        <v>1237</v>
      </c>
      <c r="B1240" s="6" t="str">
        <f>"00128161"</f>
        <v>00128161</v>
      </c>
    </row>
    <row r="1241" spans="1:2" x14ac:dyDescent="0.25">
      <c r="A1241" s="6">
        <v>1238</v>
      </c>
      <c r="B1241" s="6" t="str">
        <f>"00128179"</f>
        <v>00128179</v>
      </c>
    </row>
    <row r="1242" spans="1:2" x14ac:dyDescent="0.25">
      <c r="A1242" s="6">
        <v>1239</v>
      </c>
      <c r="B1242" s="6" t="str">
        <f>"00128224"</f>
        <v>00128224</v>
      </c>
    </row>
    <row r="1243" spans="1:2" x14ac:dyDescent="0.25">
      <c r="A1243" s="6">
        <v>1240</v>
      </c>
      <c r="B1243" s="6" t="str">
        <f>"00128276"</f>
        <v>00128276</v>
      </c>
    </row>
    <row r="1244" spans="1:2" x14ac:dyDescent="0.25">
      <c r="A1244" s="6">
        <v>1241</v>
      </c>
      <c r="B1244" s="6" t="str">
        <f>"00128323"</f>
        <v>00128323</v>
      </c>
    </row>
    <row r="1245" spans="1:2" x14ac:dyDescent="0.25">
      <c r="A1245" s="6">
        <v>1242</v>
      </c>
      <c r="B1245" s="6" t="str">
        <f>"00128371"</f>
        <v>00128371</v>
      </c>
    </row>
    <row r="1246" spans="1:2" x14ac:dyDescent="0.25">
      <c r="A1246" s="6">
        <v>1243</v>
      </c>
      <c r="B1246" s="6" t="str">
        <f>"00128532"</f>
        <v>00128532</v>
      </c>
    </row>
    <row r="1247" spans="1:2" x14ac:dyDescent="0.25">
      <c r="A1247" s="6">
        <v>1244</v>
      </c>
      <c r="B1247" s="6" t="str">
        <f>"00128702"</f>
        <v>00128702</v>
      </c>
    </row>
    <row r="1248" spans="1:2" x14ac:dyDescent="0.25">
      <c r="A1248" s="6">
        <v>1245</v>
      </c>
      <c r="B1248" s="6" t="str">
        <f>"00128803"</f>
        <v>00128803</v>
      </c>
    </row>
    <row r="1249" spans="1:2" x14ac:dyDescent="0.25">
      <c r="A1249" s="6">
        <v>1246</v>
      </c>
      <c r="B1249" s="6" t="str">
        <f>"00128923"</f>
        <v>00128923</v>
      </c>
    </row>
    <row r="1250" spans="1:2" x14ac:dyDescent="0.25">
      <c r="A1250" s="6">
        <v>1247</v>
      </c>
      <c r="B1250" s="6" t="str">
        <f>"00128986"</f>
        <v>00128986</v>
      </c>
    </row>
    <row r="1251" spans="1:2" x14ac:dyDescent="0.25">
      <c r="A1251" s="6">
        <v>1248</v>
      </c>
      <c r="B1251" s="6" t="str">
        <f>"00129030"</f>
        <v>00129030</v>
      </c>
    </row>
    <row r="1252" spans="1:2" x14ac:dyDescent="0.25">
      <c r="A1252" s="6">
        <v>1249</v>
      </c>
      <c r="B1252" s="6" t="str">
        <f>"00129054"</f>
        <v>00129054</v>
      </c>
    </row>
    <row r="1253" spans="1:2" x14ac:dyDescent="0.25">
      <c r="A1253" s="6">
        <v>1250</v>
      </c>
      <c r="B1253" s="6" t="str">
        <f>"00129117"</f>
        <v>00129117</v>
      </c>
    </row>
    <row r="1254" spans="1:2" x14ac:dyDescent="0.25">
      <c r="A1254" s="6">
        <v>1251</v>
      </c>
      <c r="B1254" s="6" t="str">
        <f>"00129207"</f>
        <v>00129207</v>
      </c>
    </row>
    <row r="1255" spans="1:2" x14ac:dyDescent="0.25">
      <c r="A1255" s="6">
        <v>1252</v>
      </c>
      <c r="B1255" s="6" t="str">
        <f>"00129252"</f>
        <v>00129252</v>
      </c>
    </row>
    <row r="1256" spans="1:2" x14ac:dyDescent="0.25">
      <c r="A1256" s="6">
        <v>1253</v>
      </c>
      <c r="B1256" s="6" t="str">
        <f>"00129255"</f>
        <v>00129255</v>
      </c>
    </row>
    <row r="1257" spans="1:2" x14ac:dyDescent="0.25">
      <c r="A1257" s="6">
        <v>1254</v>
      </c>
      <c r="B1257" s="6" t="str">
        <f>"00129337"</f>
        <v>00129337</v>
      </c>
    </row>
    <row r="1258" spans="1:2" x14ac:dyDescent="0.25">
      <c r="A1258" s="6">
        <v>1255</v>
      </c>
      <c r="B1258" s="6" t="str">
        <f>"00129346"</f>
        <v>00129346</v>
      </c>
    </row>
    <row r="1259" spans="1:2" x14ac:dyDescent="0.25">
      <c r="A1259" s="6">
        <v>1256</v>
      </c>
      <c r="B1259" s="6" t="str">
        <f>"00129362"</f>
        <v>00129362</v>
      </c>
    </row>
    <row r="1260" spans="1:2" x14ac:dyDescent="0.25">
      <c r="A1260" s="6">
        <v>1257</v>
      </c>
      <c r="B1260" s="6" t="str">
        <f>"00129411"</f>
        <v>00129411</v>
      </c>
    </row>
    <row r="1261" spans="1:2" x14ac:dyDescent="0.25">
      <c r="A1261" s="6">
        <v>1258</v>
      </c>
      <c r="B1261" s="6" t="str">
        <f>"00129468"</f>
        <v>00129468</v>
      </c>
    </row>
    <row r="1262" spans="1:2" x14ac:dyDescent="0.25">
      <c r="A1262" s="6">
        <v>1259</v>
      </c>
      <c r="B1262" s="6" t="str">
        <f>"00129500"</f>
        <v>00129500</v>
      </c>
    </row>
    <row r="1263" spans="1:2" x14ac:dyDescent="0.25">
      <c r="A1263" s="6">
        <v>1260</v>
      </c>
      <c r="B1263" s="6" t="str">
        <f>"00129525"</f>
        <v>00129525</v>
      </c>
    </row>
    <row r="1264" spans="1:2" x14ac:dyDescent="0.25">
      <c r="A1264" s="6">
        <v>1261</v>
      </c>
      <c r="B1264" s="6" t="str">
        <f>"00129582"</f>
        <v>00129582</v>
      </c>
    </row>
    <row r="1265" spans="1:2" x14ac:dyDescent="0.25">
      <c r="A1265" s="6">
        <v>1262</v>
      </c>
      <c r="B1265" s="6" t="str">
        <f>"00129584"</f>
        <v>00129584</v>
      </c>
    </row>
    <row r="1266" spans="1:2" x14ac:dyDescent="0.25">
      <c r="A1266" s="6">
        <v>1263</v>
      </c>
      <c r="B1266" s="6" t="str">
        <f>"00129587"</f>
        <v>00129587</v>
      </c>
    </row>
    <row r="1267" spans="1:2" x14ac:dyDescent="0.25">
      <c r="A1267" s="6">
        <v>1264</v>
      </c>
      <c r="B1267" s="6" t="str">
        <f>"00129598"</f>
        <v>00129598</v>
      </c>
    </row>
    <row r="1268" spans="1:2" x14ac:dyDescent="0.25">
      <c r="A1268" s="6">
        <v>1265</v>
      </c>
      <c r="B1268" s="6" t="str">
        <f>"00129693"</f>
        <v>00129693</v>
      </c>
    </row>
    <row r="1269" spans="1:2" x14ac:dyDescent="0.25">
      <c r="A1269" s="6">
        <v>1266</v>
      </c>
      <c r="B1269" s="6" t="str">
        <f>"00129730"</f>
        <v>00129730</v>
      </c>
    </row>
    <row r="1270" spans="1:2" x14ac:dyDescent="0.25">
      <c r="A1270" s="6">
        <v>1267</v>
      </c>
      <c r="B1270" s="6" t="str">
        <f>"00130034"</f>
        <v>00130034</v>
      </c>
    </row>
    <row r="1271" spans="1:2" x14ac:dyDescent="0.25">
      <c r="A1271" s="6">
        <v>1268</v>
      </c>
      <c r="B1271" s="6" t="str">
        <f>"00130111"</f>
        <v>00130111</v>
      </c>
    </row>
    <row r="1272" spans="1:2" x14ac:dyDescent="0.25">
      <c r="A1272" s="6">
        <v>1269</v>
      </c>
      <c r="B1272" s="6" t="str">
        <f>"00130237"</f>
        <v>00130237</v>
      </c>
    </row>
    <row r="1273" spans="1:2" x14ac:dyDescent="0.25">
      <c r="A1273" s="6">
        <v>1270</v>
      </c>
      <c r="B1273" s="6" t="str">
        <f>"00130242"</f>
        <v>00130242</v>
      </c>
    </row>
    <row r="1274" spans="1:2" x14ac:dyDescent="0.25">
      <c r="A1274" s="6">
        <v>1271</v>
      </c>
      <c r="B1274" s="6" t="str">
        <f>"00130301"</f>
        <v>00130301</v>
      </c>
    </row>
    <row r="1275" spans="1:2" x14ac:dyDescent="0.25">
      <c r="A1275" s="6">
        <v>1272</v>
      </c>
      <c r="B1275" s="6" t="str">
        <f>"00130428"</f>
        <v>00130428</v>
      </c>
    </row>
    <row r="1276" spans="1:2" x14ac:dyDescent="0.25">
      <c r="A1276" s="6">
        <v>1273</v>
      </c>
      <c r="B1276" s="6" t="str">
        <f>"00130544"</f>
        <v>00130544</v>
      </c>
    </row>
    <row r="1277" spans="1:2" x14ac:dyDescent="0.25">
      <c r="A1277" s="6">
        <v>1274</v>
      </c>
      <c r="B1277" s="6" t="str">
        <f>"00130604"</f>
        <v>00130604</v>
      </c>
    </row>
    <row r="1278" spans="1:2" x14ac:dyDescent="0.25">
      <c r="A1278" s="6">
        <v>1275</v>
      </c>
      <c r="B1278" s="6" t="str">
        <f>"00130631"</f>
        <v>00130631</v>
      </c>
    </row>
    <row r="1279" spans="1:2" x14ac:dyDescent="0.25">
      <c r="A1279" s="6">
        <v>1276</v>
      </c>
      <c r="B1279" s="6" t="str">
        <f>"00130635"</f>
        <v>00130635</v>
      </c>
    </row>
    <row r="1280" spans="1:2" x14ac:dyDescent="0.25">
      <c r="A1280" s="6">
        <v>1277</v>
      </c>
      <c r="B1280" s="6" t="str">
        <f>"00130668"</f>
        <v>00130668</v>
      </c>
    </row>
    <row r="1281" spans="1:2" x14ac:dyDescent="0.25">
      <c r="A1281" s="6">
        <v>1278</v>
      </c>
      <c r="B1281" s="6" t="str">
        <f>"00130732"</f>
        <v>00130732</v>
      </c>
    </row>
    <row r="1282" spans="1:2" x14ac:dyDescent="0.25">
      <c r="A1282" s="6">
        <v>1279</v>
      </c>
      <c r="B1282" s="6" t="str">
        <f>"00130813"</f>
        <v>00130813</v>
      </c>
    </row>
    <row r="1283" spans="1:2" x14ac:dyDescent="0.25">
      <c r="A1283" s="6">
        <v>1280</v>
      </c>
      <c r="B1283" s="6" t="str">
        <f>"00130936"</f>
        <v>00130936</v>
      </c>
    </row>
    <row r="1284" spans="1:2" x14ac:dyDescent="0.25">
      <c r="A1284" s="6">
        <v>1281</v>
      </c>
      <c r="B1284" s="6" t="str">
        <f>"00130951"</f>
        <v>00130951</v>
      </c>
    </row>
    <row r="1285" spans="1:2" x14ac:dyDescent="0.25">
      <c r="A1285" s="6">
        <v>1282</v>
      </c>
      <c r="B1285" s="6" t="str">
        <f>"00130998"</f>
        <v>00130998</v>
      </c>
    </row>
    <row r="1286" spans="1:2" x14ac:dyDescent="0.25">
      <c r="A1286" s="6">
        <v>1283</v>
      </c>
      <c r="B1286" s="6" t="str">
        <f>"00131047"</f>
        <v>00131047</v>
      </c>
    </row>
    <row r="1287" spans="1:2" x14ac:dyDescent="0.25">
      <c r="A1287" s="6">
        <v>1284</v>
      </c>
      <c r="B1287" s="6" t="str">
        <f>"00131124"</f>
        <v>00131124</v>
      </c>
    </row>
    <row r="1288" spans="1:2" x14ac:dyDescent="0.25">
      <c r="A1288" s="6">
        <v>1285</v>
      </c>
      <c r="B1288" s="6" t="str">
        <f>"00131149"</f>
        <v>00131149</v>
      </c>
    </row>
    <row r="1289" spans="1:2" x14ac:dyDescent="0.25">
      <c r="A1289" s="6">
        <v>1286</v>
      </c>
      <c r="B1289" s="6" t="str">
        <f>"00131187"</f>
        <v>00131187</v>
      </c>
    </row>
    <row r="1290" spans="1:2" x14ac:dyDescent="0.25">
      <c r="A1290" s="6">
        <v>1287</v>
      </c>
      <c r="B1290" s="6" t="str">
        <f>"00131257"</f>
        <v>00131257</v>
      </c>
    </row>
    <row r="1291" spans="1:2" x14ac:dyDescent="0.25">
      <c r="A1291" s="6">
        <v>1288</v>
      </c>
      <c r="B1291" s="6" t="str">
        <f>"00131278"</f>
        <v>00131278</v>
      </c>
    </row>
    <row r="1292" spans="1:2" x14ac:dyDescent="0.25">
      <c r="A1292" s="6">
        <v>1289</v>
      </c>
      <c r="B1292" s="6" t="str">
        <f>"00131410"</f>
        <v>00131410</v>
      </c>
    </row>
    <row r="1293" spans="1:2" x14ac:dyDescent="0.25">
      <c r="A1293" s="6">
        <v>1290</v>
      </c>
      <c r="B1293" s="6" t="str">
        <f>"00131458"</f>
        <v>00131458</v>
      </c>
    </row>
    <row r="1294" spans="1:2" x14ac:dyDescent="0.25">
      <c r="A1294" s="6">
        <v>1291</v>
      </c>
      <c r="B1294" s="6" t="str">
        <f>"00131491"</f>
        <v>00131491</v>
      </c>
    </row>
    <row r="1295" spans="1:2" x14ac:dyDescent="0.25">
      <c r="A1295" s="6">
        <v>1292</v>
      </c>
      <c r="B1295" s="6" t="str">
        <f>"00131492"</f>
        <v>00131492</v>
      </c>
    </row>
    <row r="1296" spans="1:2" x14ac:dyDescent="0.25">
      <c r="A1296" s="6">
        <v>1293</v>
      </c>
      <c r="B1296" s="6" t="str">
        <f>"00131500"</f>
        <v>00131500</v>
      </c>
    </row>
    <row r="1297" spans="1:2" x14ac:dyDescent="0.25">
      <c r="A1297" s="6">
        <v>1294</v>
      </c>
      <c r="B1297" s="6" t="str">
        <f>"00131555"</f>
        <v>00131555</v>
      </c>
    </row>
    <row r="1298" spans="1:2" x14ac:dyDescent="0.25">
      <c r="A1298" s="6">
        <v>1295</v>
      </c>
      <c r="B1298" s="6" t="str">
        <f>"00131587"</f>
        <v>00131587</v>
      </c>
    </row>
    <row r="1299" spans="1:2" x14ac:dyDescent="0.25">
      <c r="A1299" s="6">
        <v>1296</v>
      </c>
      <c r="B1299" s="6" t="str">
        <f>"00131805"</f>
        <v>00131805</v>
      </c>
    </row>
    <row r="1300" spans="1:2" x14ac:dyDescent="0.25">
      <c r="A1300" s="6">
        <v>1297</v>
      </c>
      <c r="B1300" s="6" t="str">
        <f>"00131821"</f>
        <v>00131821</v>
      </c>
    </row>
    <row r="1301" spans="1:2" x14ac:dyDescent="0.25">
      <c r="A1301" s="6">
        <v>1298</v>
      </c>
      <c r="B1301" s="6" t="str">
        <f>"00131873"</f>
        <v>00131873</v>
      </c>
    </row>
    <row r="1302" spans="1:2" x14ac:dyDescent="0.25">
      <c r="A1302" s="6">
        <v>1299</v>
      </c>
      <c r="B1302" s="6" t="str">
        <f>"00131903"</f>
        <v>00131903</v>
      </c>
    </row>
    <row r="1303" spans="1:2" x14ac:dyDescent="0.25">
      <c r="A1303" s="6">
        <v>1300</v>
      </c>
      <c r="B1303" s="6" t="str">
        <f>"00132021"</f>
        <v>00132021</v>
      </c>
    </row>
    <row r="1304" spans="1:2" x14ac:dyDescent="0.25">
      <c r="A1304" s="6">
        <v>1301</v>
      </c>
      <c r="B1304" s="6" t="str">
        <f>"00132036"</f>
        <v>00132036</v>
      </c>
    </row>
    <row r="1305" spans="1:2" x14ac:dyDescent="0.25">
      <c r="A1305" s="6">
        <v>1302</v>
      </c>
      <c r="B1305" s="6" t="str">
        <f>"00132063"</f>
        <v>00132063</v>
      </c>
    </row>
    <row r="1306" spans="1:2" x14ac:dyDescent="0.25">
      <c r="A1306" s="6">
        <v>1303</v>
      </c>
      <c r="B1306" s="6" t="str">
        <f>"00132091"</f>
        <v>00132091</v>
      </c>
    </row>
    <row r="1307" spans="1:2" x14ac:dyDescent="0.25">
      <c r="A1307" s="6">
        <v>1304</v>
      </c>
      <c r="B1307" s="6" t="str">
        <f>"00132140"</f>
        <v>00132140</v>
      </c>
    </row>
    <row r="1308" spans="1:2" x14ac:dyDescent="0.25">
      <c r="A1308" s="6">
        <v>1305</v>
      </c>
      <c r="B1308" s="6" t="str">
        <f>"00132672"</f>
        <v>00132672</v>
      </c>
    </row>
    <row r="1309" spans="1:2" x14ac:dyDescent="0.25">
      <c r="A1309" s="6">
        <v>1306</v>
      </c>
      <c r="B1309" s="6" t="str">
        <f>"00132948"</f>
        <v>00132948</v>
      </c>
    </row>
    <row r="1310" spans="1:2" x14ac:dyDescent="0.25">
      <c r="A1310" s="6">
        <v>1307</v>
      </c>
      <c r="B1310" s="6" t="str">
        <f>"00133021"</f>
        <v>00133021</v>
      </c>
    </row>
    <row r="1311" spans="1:2" x14ac:dyDescent="0.25">
      <c r="A1311" s="6">
        <v>1308</v>
      </c>
      <c r="B1311" s="6" t="str">
        <f>"00133076"</f>
        <v>00133076</v>
      </c>
    </row>
    <row r="1312" spans="1:2" x14ac:dyDescent="0.25">
      <c r="A1312" s="6">
        <v>1309</v>
      </c>
      <c r="B1312" s="6" t="str">
        <f>"00133091"</f>
        <v>00133091</v>
      </c>
    </row>
    <row r="1313" spans="1:2" x14ac:dyDescent="0.25">
      <c r="A1313" s="6">
        <v>1310</v>
      </c>
      <c r="B1313" s="6" t="str">
        <f>"00133120"</f>
        <v>00133120</v>
      </c>
    </row>
    <row r="1314" spans="1:2" x14ac:dyDescent="0.25">
      <c r="A1314" s="6">
        <v>1311</v>
      </c>
      <c r="B1314" s="6" t="str">
        <f>"00133126"</f>
        <v>00133126</v>
      </c>
    </row>
    <row r="1315" spans="1:2" x14ac:dyDescent="0.25">
      <c r="A1315" s="6">
        <v>1312</v>
      </c>
      <c r="B1315" s="6" t="str">
        <f>"00133137"</f>
        <v>00133137</v>
      </c>
    </row>
    <row r="1316" spans="1:2" x14ac:dyDescent="0.25">
      <c r="A1316" s="6">
        <v>1313</v>
      </c>
      <c r="B1316" s="6" t="str">
        <f>"00133181"</f>
        <v>00133181</v>
      </c>
    </row>
    <row r="1317" spans="1:2" x14ac:dyDescent="0.25">
      <c r="A1317" s="6">
        <v>1314</v>
      </c>
      <c r="B1317" s="6" t="str">
        <f>"00134727"</f>
        <v>00134727</v>
      </c>
    </row>
    <row r="1318" spans="1:2" x14ac:dyDescent="0.25">
      <c r="A1318" s="6">
        <v>1315</v>
      </c>
      <c r="B1318" s="6" t="str">
        <f>"00134749"</f>
        <v>00134749</v>
      </c>
    </row>
    <row r="1319" spans="1:2" x14ac:dyDescent="0.25">
      <c r="A1319" s="6">
        <v>1316</v>
      </c>
      <c r="B1319" s="6" t="str">
        <f>"00134863"</f>
        <v>00134863</v>
      </c>
    </row>
    <row r="1320" spans="1:2" x14ac:dyDescent="0.25">
      <c r="A1320" s="6">
        <v>1317</v>
      </c>
      <c r="B1320" s="6" t="str">
        <f>"00134906"</f>
        <v>00134906</v>
      </c>
    </row>
    <row r="1321" spans="1:2" x14ac:dyDescent="0.25">
      <c r="A1321" s="6">
        <v>1318</v>
      </c>
      <c r="B1321" s="6" t="str">
        <f>"00135031"</f>
        <v>00135031</v>
      </c>
    </row>
    <row r="1322" spans="1:2" x14ac:dyDescent="0.25">
      <c r="A1322" s="6">
        <v>1319</v>
      </c>
      <c r="B1322" s="6" t="str">
        <f>"00135048"</f>
        <v>00135048</v>
      </c>
    </row>
    <row r="1323" spans="1:2" x14ac:dyDescent="0.25">
      <c r="A1323" s="6">
        <v>1320</v>
      </c>
      <c r="B1323" s="6" t="str">
        <f>"00135244"</f>
        <v>00135244</v>
      </c>
    </row>
    <row r="1324" spans="1:2" x14ac:dyDescent="0.25">
      <c r="A1324" s="6">
        <v>1321</v>
      </c>
      <c r="B1324" s="6" t="str">
        <f>"00135289"</f>
        <v>00135289</v>
      </c>
    </row>
    <row r="1325" spans="1:2" x14ac:dyDescent="0.25">
      <c r="A1325" s="6">
        <v>1322</v>
      </c>
      <c r="B1325" s="6" t="str">
        <f>"00135387"</f>
        <v>00135387</v>
      </c>
    </row>
    <row r="1326" spans="1:2" x14ac:dyDescent="0.25">
      <c r="A1326" s="6">
        <v>1323</v>
      </c>
      <c r="B1326" s="6" t="str">
        <f>"00135401"</f>
        <v>00135401</v>
      </c>
    </row>
    <row r="1327" spans="1:2" x14ac:dyDescent="0.25">
      <c r="A1327" s="6">
        <v>1324</v>
      </c>
      <c r="B1327" s="6" t="str">
        <f>"00135520"</f>
        <v>00135520</v>
      </c>
    </row>
    <row r="1328" spans="1:2" x14ac:dyDescent="0.25">
      <c r="A1328" s="6">
        <v>1325</v>
      </c>
      <c r="B1328" s="6" t="str">
        <f>"00136854"</f>
        <v>00136854</v>
      </c>
    </row>
    <row r="1329" spans="1:2" x14ac:dyDescent="0.25">
      <c r="A1329" s="6">
        <v>1326</v>
      </c>
      <c r="B1329" s="6" t="str">
        <f>"00136880"</f>
        <v>00136880</v>
      </c>
    </row>
    <row r="1330" spans="1:2" x14ac:dyDescent="0.25">
      <c r="A1330" s="6">
        <v>1327</v>
      </c>
      <c r="B1330" s="6" t="str">
        <f>"00136890"</f>
        <v>00136890</v>
      </c>
    </row>
    <row r="1331" spans="1:2" x14ac:dyDescent="0.25">
      <c r="A1331" s="6">
        <v>1328</v>
      </c>
      <c r="B1331" s="6" t="str">
        <f>"00136916"</f>
        <v>00136916</v>
      </c>
    </row>
    <row r="1332" spans="1:2" x14ac:dyDescent="0.25">
      <c r="A1332" s="6">
        <v>1329</v>
      </c>
      <c r="B1332" s="6" t="str">
        <f>"00136978"</f>
        <v>00136978</v>
      </c>
    </row>
    <row r="1333" spans="1:2" x14ac:dyDescent="0.25">
      <c r="A1333" s="6">
        <v>1330</v>
      </c>
      <c r="B1333" s="6" t="str">
        <f>"00137172"</f>
        <v>00137172</v>
      </c>
    </row>
    <row r="1334" spans="1:2" x14ac:dyDescent="0.25">
      <c r="A1334" s="6">
        <v>1331</v>
      </c>
      <c r="B1334" s="6" t="str">
        <f>"00137219"</f>
        <v>00137219</v>
      </c>
    </row>
    <row r="1335" spans="1:2" x14ac:dyDescent="0.25">
      <c r="A1335" s="6">
        <v>1332</v>
      </c>
      <c r="B1335" s="6" t="str">
        <f>"00137275"</f>
        <v>00137275</v>
      </c>
    </row>
    <row r="1336" spans="1:2" x14ac:dyDescent="0.25">
      <c r="A1336" s="6">
        <v>1333</v>
      </c>
      <c r="B1336" s="6" t="str">
        <f>"00137291"</f>
        <v>00137291</v>
      </c>
    </row>
    <row r="1337" spans="1:2" x14ac:dyDescent="0.25">
      <c r="A1337" s="6">
        <v>1334</v>
      </c>
      <c r="B1337" s="6" t="str">
        <f>"00137316"</f>
        <v>00137316</v>
      </c>
    </row>
    <row r="1338" spans="1:2" x14ac:dyDescent="0.25">
      <c r="A1338" s="6">
        <v>1335</v>
      </c>
      <c r="B1338" s="6" t="str">
        <f>"00137373"</f>
        <v>00137373</v>
      </c>
    </row>
    <row r="1339" spans="1:2" x14ac:dyDescent="0.25">
      <c r="A1339" s="6">
        <v>1336</v>
      </c>
      <c r="B1339" s="6" t="str">
        <f>"00137382"</f>
        <v>00137382</v>
      </c>
    </row>
    <row r="1340" spans="1:2" x14ac:dyDescent="0.25">
      <c r="A1340" s="6">
        <v>1337</v>
      </c>
      <c r="B1340" s="6" t="str">
        <f>"00137513"</f>
        <v>00137513</v>
      </c>
    </row>
    <row r="1341" spans="1:2" x14ac:dyDescent="0.25">
      <c r="A1341" s="6">
        <v>1338</v>
      </c>
      <c r="B1341" s="6" t="str">
        <f>"00137745"</f>
        <v>00137745</v>
      </c>
    </row>
    <row r="1342" spans="1:2" x14ac:dyDescent="0.25">
      <c r="A1342" s="6">
        <v>1339</v>
      </c>
      <c r="B1342" s="6" t="str">
        <f>"00137808"</f>
        <v>00137808</v>
      </c>
    </row>
    <row r="1343" spans="1:2" x14ac:dyDescent="0.25">
      <c r="A1343" s="6">
        <v>1340</v>
      </c>
      <c r="B1343" s="6" t="str">
        <f>"00137896"</f>
        <v>00137896</v>
      </c>
    </row>
    <row r="1344" spans="1:2" x14ac:dyDescent="0.25">
      <c r="A1344" s="6">
        <v>1341</v>
      </c>
      <c r="B1344" s="6" t="str">
        <f>"00138063"</f>
        <v>00138063</v>
      </c>
    </row>
    <row r="1345" spans="1:2" x14ac:dyDescent="0.25">
      <c r="A1345" s="6">
        <v>1342</v>
      </c>
      <c r="B1345" s="6" t="str">
        <f>"00138109"</f>
        <v>00138109</v>
      </c>
    </row>
    <row r="1346" spans="1:2" x14ac:dyDescent="0.25">
      <c r="A1346" s="6">
        <v>1343</v>
      </c>
      <c r="B1346" s="6" t="str">
        <f>"00138178"</f>
        <v>00138178</v>
      </c>
    </row>
    <row r="1347" spans="1:2" x14ac:dyDescent="0.25">
      <c r="A1347" s="6">
        <v>1344</v>
      </c>
      <c r="B1347" s="6" t="str">
        <f>"00138203"</f>
        <v>00138203</v>
      </c>
    </row>
    <row r="1348" spans="1:2" x14ac:dyDescent="0.25">
      <c r="A1348" s="6">
        <v>1345</v>
      </c>
      <c r="B1348" s="6" t="str">
        <f>"00138339"</f>
        <v>00138339</v>
      </c>
    </row>
    <row r="1349" spans="1:2" x14ac:dyDescent="0.25">
      <c r="A1349" s="6">
        <v>1346</v>
      </c>
      <c r="B1349" s="6" t="str">
        <f>"00138418"</f>
        <v>00138418</v>
      </c>
    </row>
    <row r="1350" spans="1:2" x14ac:dyDescent="0.25">
      <c r="A1350" s="6">
        <v>1347</v>
      </c>
      <c r="B1350" s="6" t="str">
        <f>"00138441"</f>
        <v>00138441</v>
      </c>
    </row>
    <row r="1351" spans="1:2" x14ac:dyDescent="0.25">
      <c r="A1351" s="6">
        <v>1348</v>
      </c>
      <c r="B1351" s="6" t="str">
        <f>"00138605"</f>
        <v>00138605</v>
      </c>
    </row>
    <row r="1352" spans="1:2" x14ac:dyDescent="0.25">
      <c r="A1352" s="6">
        <v>1349</v>
      </c>
      <c r="B1352" s="6" t="str">
        <f>"00138622"</f>
        <v>00138622</v>
      </c>
    </row>
    <row r="1353" spans="1:2" x14ac:dyDescent="0.25">
      <c r="A1353" s="6">
        <v>1350</v>
      </c>
      <c r="B1353" s="6" t="str">
        <f>"00138654"</f>
        <v>00138654</v>
      </c>
    </row>
    <row r="1354" spans="1:2" x14ac:dyDescent="0.25">
      <c r="A1354" s="6">
        <v>1351</v>
      </c>
      <c r="B1354" s="6" t="str">
        <f>"00139310"</f>
        <v>00139310</v>
      </c>
    </row>
    <row r="1355" spans="1:2" x14ac:dyDescent="0.25">
      <c r="A1355" s="6">
        <v>1352</v>
      </c>
      <c r="B1355" s="6" t="str">
        <f>"00139349"</f>
        <v>00139349</v>
      </c>
    </row>
    <row r="1356" spans="1:2" x14ac:dyDescent="0.25">
      <c r="A1356" s="6">
        <v>1353</v>
      </c>
      <c r="B1356" s="6" t="str">
        <f>"00139369"</f>
        <v>00139369</v>
      </c>
    </row>
    <row r="1357" spans="1:2" x14ac:dyDescent="0.25">
      <c r="A1357" s="6">
        <v>1354</v>
      </c>
      <c r="B1357" s="6" t="str">
        <f>"00139497"</f>
        <v>00139497</v>
      </c>
    </row>
    <row r="1358" spans="1:2" x14ac:dyDescent="0.25">
      <c r="A1358" s="6">
        <v>1355</v>
      </c>
      <c r="B1358" s="6" t="str">
        <f>"00139561"</f>
        <v>00139561</v>
      </c>
    </row>
    <row r="1359" spans="1:2" x14ac:dyDescent="0.25">
      <c r="A1359" s="6">
        <v>1356</v>
      </c>
      <c r="B1359" s="6" t="str">
        <f>"00139562"</f>
        <v>00139562</v>
      </c>
    </row>
    <row r="1360" spans="1:2" x14ac:dyDescent="0.25">
      <c r="A1360" s="6">
        <v>1357</v>
      </c>
      <c r="B1360" s="6" t="str">
        <f>"00139608"</f>
        <v>00139608</v>
      </c>
    </row>
    <row r="1361" spans="1:2" x14ac:dyDescent="0.25">
      <c r="A1361" s="6">
        <v>1358</v>
      </c>
      <c r="B1361" s="6" t="str">
        <f>"00139609"</f>
        <v>00139609</v>
      </c>
    </row>
    <row r="1362" spans="1:2" x14ac:dyDescent="0.25">
      <c r="A1362" s="6">
        <v>1359</v>
      </c>
      <c r="B1362" s="6" t="str">
        <f>"00139718"</f>
        <v>00139718</v>
      </c>
    </row>
    <row r="1363" spans="1:2" x14ac:dyDescent="0.25">
      <c r="A1363" s="6">
        <v>1360</v>
      </c>
      <c r="B1363" s="6" t="str">
        <f>"00139766"</f>
        <v>00139766</v>
      </c>
    </row>
    <row r="1364" spans="1:2" x14ac:dyDescent="0.25">
      <c r="A1364" s="6">
        <v>1361</v>
      </c>
      <c r="B1364" s="6" t="str">
        <f>"00139767"</f>
        <v>00139767</v>
      </c>
    </row>
    <row r="1365" spans="1:2" x14ac:dyDescent="0.25">
      <c r="A1365" s="6">
        <v>1362</v>
      </c>
      <c r="B1365" s="6" t="str">
        <f>"00139778"</f>
        <v>00139778</v>
      </c>
    </row>
    <row r="1366" spans="1:2" x14ac:dyDescent="0.25">
      <c r="A1366" s="6">
        <v>1363</v>
      </c>
      <c r="B1366" s="6" t="str">
        <f>"00139826"</f>
        <v>00139826</v>
      </c>
    </row>
    <row r="1367" spans="1:2" x14ac:dyDescent="0.25">
      <c r="A1367" s="6">
        <v>1364</v>
      </c>
      <c r="B1367" s="6" t="str">
        <f>"00139828"</f>
        <v>00139828</v>
      </c>
    </row>
    <row r="1368" spans="1:2" x14ac:dyDescent="0.25">
      <c r="A1368" s="6">
        <v>1365</v>
      </c>
      <c r="B1368" s="6" t="str">
        <f>"00139833"</f>
        <v>00139833</v>
      </c>
    </row>
    <row r="1369" spans="1:2" x14ac:dyDescent="0.25">
      <c r="A1369" s="6">
        <v>1366</v>
      </c>
      <c r="B1369" s="6" t="str">
        <f>"00139880"</f>
        <v>00139880</v>
      </c>
    </row>
    <row r="1370" spans="1:2" x14ac:dyDescent="0.25">
      <c r="A1370" s="6">
        <v>1367</v>
      </c>
      <c r="B1370" s="6" t="str">
        <f>"00139930"</f>
        <v>00139930</v>
      </c>
    </row>
    <row r="1371" spans="1:2" x14ac:dyDescent="0.25">
      <c r="A1371" s="6">
        <v>1368</v>
      </c>
      <c r="B1371" s="6" t="str">
        <f>"00139966"</f>
        <v>00139966</v>
      </c>
    </row>
    <row r="1372" spans="1:2" x14ac:dyDescent="0.25">
      <c r="A1372" s="6">
        <v>1369</v>
      </c>
      <c r="B1372" s="6" t="str">
        <f>"00139968"</f>
        <v>00139968</v>
      </c>
    </row>
    <row r="1373" spans="1:2" x14ac:dyDescent="0.25">
      <c r="A1373" s="6">
        <v>1370</v>
      </c>
      <c r="B1373" s="6" t="str">
        <f>"00140016"</f>
        <v>00140016</v>
      </c>
    </row>
    <row r="1374" spans="1:2" x14ac:dyDescent="0.25">
      <c r="A1374" s="6">
        <v>1371</v>
      </c>
      <c r="B1374" s="6" t="str">
        <f>"00140024"</f>
        <v>00140024</v>
      </c>
    </row>
    <row r="1375" spans="1:2" x14ac:dyDescent="0.25">
      <c r="A1375" s="6">
        <v>1372</v>
      </c>
      <c r="B1375" s="6" t="str">
        <f>"00140089"</f>
        <v>00140089</v>
      </c>
    </row>
    <row r="1376" spans="1:2" x14ac:dyDescent="0.25">
      <c r="A1376" s="6">
        <v>1373</v>
      </c>
      <c r="B1376" s="6" t="str">
        <f>"00140146"</f>
        <v>00140146</v>
      </c>
    </row>
    <row r="1377" spans="1:2" x14ac:dyDescent="0.25">
      <c r="A1377" s="6">
        <v>1374</v>
      </c>
      <c r="B1377" s="6" t="str">
        <f>"00140154"</f>
        <v>00140154</v>
      </c>
    </row>
    <row r="1378" spans="1:2" x14ac:dyDescent="0.25">
      <c r="A1378" s="6">
        <v>1375</v>
      </c>
      <c r="B1378" s="6" t="str">
        <f>"00140157"</f>
        <v>00140157</v>
      </c>
    </row>
    <row r="1379" spans="1:2" x14ac:dyDescent="0.25">
      <c r="A1379" s="6">
        <v>1376</v>
      </c>
      <c r="B1379" s="6" t="str">
        <f>"00140180"</f>
        <v>00140180</v>
      </c>
    </row>
    <row r="1380" spans="1:2" x14ac:dyDescent="0.25">
      <c r="A1380" s="6">
        <v>1377</v>
      </c>
      <c r="B1380" s="6" t="str">
        <f>"00140368"</f>
        <v>00140368</v>
      </c>
    </row>
    <row r="1381" spans="1:2" x14ac:dyDescent="0.25">
      <c r="A1381" s="6">
        <v>1378</v>
      </c>
      <c r="B1381" s="6" t="str">
        <f>"00140440"</f>
        <v>00140440</v>
      </c>
    </row>
    <row r="1382" spans="1:2" x14ac:dyDescent="0.25">
      <c r="A1382" s="6">
        <v>1379</v>
      </c>
      <c r="B1382" s="6" t="str">
        <f>"00140452"</f>
        <v>00140452</v>
      </c>
    </row>
    <row r="1383" spans="1:2" x14ac:dyDescent="0.25">
      <c r="A1383" s="6">
        <v>1380</v>
      </c>
      <c r="B1383" s="6" t="str">
        <f>"00140497"</f>
        <v>00140497</v>
      </c>
    </row>
    <row r="1384" spans="1:2" x14ac:dyDescent="0.25">
      <c r="A1384" s="6">
        <v>1381</v>
      </c>
      <c r="B1384" s="6" t="str">
        <f>"00140528"</f>
        <v>00140528</v>
      </c>
    </row>
    <row r="1385" spans="1:2" x14ac:dyDescent="0.25">
      <c r="A1385" s="6">
        <v>1382</v>
      </c>
      <c r="B1385" s="6" t="str">
        <f>"00140537"</f>
        <v>00140537</v>
      </c>
    </row>
    <row r="1386" spans="1:2" x14ac:dyDescent="0.25">
      <c r="A1386" s="6">
        <v>1383</v>
      </c>
      <c r="B1386" s="6" t="str">
        <f>"00140555"</f>
        <v>00140555</v>
      </c>
    </row>
    <row r="1387" spans="1:2" x14ac:dyDescent="0.25">
      <c r="A1387" s="6">
        <v>1384</v>
      </c>
      <c r="B1387" s="6" t="str">
        <f>"00140575"</f>
        <v>00140575</v>
      </c>
    </row>
    <row r="1388" spans="1:2" x14ac:dyDescent="0.25">
      <c r="A1388" s="6">
        <v>1385</v>
      </c>
      <c r="B1388" s="6" t="str">
        <f>"00140622"</f>
        <v>00140622</v>
      </c>
    </row>
    <row r="1389" spans="1:2" x14ac:dyDescent="0.25">
      <c r="A1389" s="6">
        <v>1386</v>
      </c>
      <c r="B1389" s="6" t="str">
        <f>"00140623"</f>
        <v>00140623</v>
      </c>
    </row>
    <row r="1390" spans="1:2" x14ac:dyDescent="0.25">
      <c r="A1390" s="6">
        <v>1387</v>
      </c>
      <c r="B1390" s="6" t="str">
        <f>"00140968"</f>
        <v>00140968</v>
      </c>
    </row>
    <row r="1391" spans="1:2" x14ac:dyDescent="0.25">
      <c r="A1391" s="6">
        <v>1388</v>
      </c>
      <c r="B1391" s="6" t="str">
        <f>"00141037"</f>
        <v>00141037</v>
      </c>
    </row>
    <row r="1392" spans="1:2" x14ac:dyDescent="0.25">
      <c r="A1392" s="6">
        <v>1389</v>
      </c>
      <c r="B1392" s="6" t="str">
        <f>"00141067"</f>
        <v>00141067</v>
      </c>
    </row>
    <row r="1393" spans="1:2" x14ac:dyDescent="0.25">
      <c r="A1393" s="6">
        <v>1390</v>
      </c>
      <c r="B1393" s="6" t="str">
        <f>"00141124"</f>
        <v>00141124</v>
      </c>
    </row>
    <row r="1394" spans="1:2" x14ac:dyDescent="0.25">
      <c r="A1394" s="6">
        <v>1391</v>
      </c>
      <c r="B1394" s="6" t="str">
        <f>"00141316"</f>
        <v>00141316</v>
      </c>
    </row>
    <row r="1395" spans="1:2" x14ac:dyDescent="0.25">
      <c r="A1395" s="6">
        <v>1392</v>
      </c>
      <c r="B1395" s="6" t="str">
        <f>"00141320"</f>
        <v>00141320</v>
      </c>
    </row>
    <row r="1396" spans="1:2" x14ac:dyDescent="0.25">
      <c r="A1396" s="6">
        <v>1393</v>
      </c>
      <c r="B1396" s="6" t="str">
        <f>"00141370"</f>
        <v>00141370</v>
      </c>
    </row>
    <row r="1397" spans="1:2" x14ac:dyDescent="0.25">
      <c r="A1397" s="6">
        <v>1394</v>
      </c>
      <c r="B1397" s="6" t="str">
        <f>"00141375"</f>
        <v>00141375</v>
      </c>
    </row>
    <row r="1398" spans="1:2" x14ac:dyDescent="0.25">
      <c r="A1398" s="6">
        <v>1395</v>
      </c>
      <c r="B1398" s="6" t="str">
        <f>"00141376"</f>
        <v>00141376</v>
      </c>
    </row>
    <row r="1399" spans="1:2" x14ac:dyDescent="0.25">
      <c r="A1399" s="6">
        <v>1396</v>
      </c>
      <c r="B1399" s="6" t="str">
        <f>"00141404"</f>
        <v>00141404</v>
      </c>
    </row>
    <row r="1400" spans="1:2" x14ac:dyDescent="0.25">
      <c r="A1400" s="6">
        <v>1397</v>
      </c>
      <c r="B1400" s="6" t="str">
        <f>"00141459"</f>
        <v>00141459</v>
      </c>
    </row>
    <row r="1401" spans="1:2" x14ac:dyDescent="0.25">
      <c r="A1401" s="6">
        <v>1398</v>
      </c>
      <c r="B1401" s="6" t="str">
        <f>"00141495"</f>
        <v>00141495</v>
      </c>
    </row>
    <row r="1402" spans="1:2" x14ac:dyDescent="0.25">
      <c r="A1402" s="6">
        <v>1399</v>
      </c>
      <c r="B1402" s="6" t="str">
        <f>"00141520"</f>
        <v>00141520</v>
      </c>
    </row>
    <row r="1403" spans="1:2" x14ac:dyDescent="0.25">
      <c r="A1403" s="6">
        <v>1400</v>
      </c>
      <c r="B1403" s="6" t="str">
        <f>"00141527"</f>
        <v>00141527</v>
      </c>
    </row>
    <row r="1404" spans="1:2" x14ac:dyDescent="0.25">
      <c r="A1404" s="6">
        <v>1401</v>
      </c>
      <c r="B1404" s="6" t="str">
        <f>"00141617"</f>
        <v>00141617</v>
      </c>
    </row>
    <row r="1405" spans="1:2" x14ac:dyDescent="0.25">
      <c r="A1405" s="6">
        <v>1402</v>
      </c>
      <c r="B1405" s="6" t="str">
        <f>"00141689"</f>
        <v>00141689</v>
      </c>
    </row>
    <row r="1406" spans="1:2" x14ac:dyDescent="0.25">
      <c r="A1406" s="6">
        <v>1403</v>
      </c>
      <c r="B1406" s="6" t="str">
        <f>"00141762"</f>
        <v>00141762</v>
      </c>
    </row>
    <row r="1407" spans="1:2" x14ac:dyDescent="0.25">
      <c r="A1407" s="6">
        <v>1404</v>
      </c>
      <c r="B1407" s="6" t="str">
        <f>"00141815"</f>
        <v>00141815</v>
      </c>
    </row>
    <row r="1408" spans="1:2" x14ac:dyDescent="0.25">
      <c r="A1408" s="6">
        <v>1405</v>
      </c>
      <c r="B1408" s="6" t="str">
        <f>"00141886"</f>
        <v>00141886</v>
      </c>
    </row>
    <row r="1409" spans="1:2" x14ac:dyDescent="0.25">
      <c r="A1409" s="6">
        <v>1406</v>
      </c>
      <c r="B1409" s="6" t="str">
        <f>"00142115"</f>
        <v>00142115</v>
      </c>
    </row>
    <row r="1410" spans="1:2" x14ac:dyDescent="0.25">
      <c r="A1410" s="6">
        <v>1407</v>
      </c>
      <c r="B1410" s="6" t="str">
        <f>"00142130"</f>
        <v>00142130</v>
      </c>
    </row>
    <row r="1411" spans="1:2" x14ac:dyDescent="0.25">
      <c r="A1411" s="6">
        <v>1408</v>
      </c>
      <c r="B1411" s="6" t="str">
        <f>"00142183"</f>
        <v>00142183</v>
      </c>
    </row>
    <row r="1412" spans="1:2" x14ac:dyDescent="0.25">
      <c r="A1412" s="6">
        <v>1409</v>
      </c>
      <c r="B1412" s="6" t="str">
        <f>"00142373"</f>
        <v>00142373</v>
      </c>
    </row>
    <row r="1413" spans="1:2" x14ac:dyDescent="0.25">
      <c r="A1413" s="6">
        <v>1410</v>
      </c>
      <c r="B1413" s="6" t="str">
        <f>"00142433"</f>
        <v>00142433</v>
      </c>
    </row>
    <row r="1414" spans="1:2" x14ac:dyDescent="0.25">
      <c r="A1414" s="6">
        <v>1411</v>
      </c>
      <c r="B1414" s="6" t="str">
        <f>"00142654"</f>
        <v>00142654</v>
      </c>
    </row>
    <row r="1415" spans="1:2" x14ac:dyDescent="0.25">
      <c r="A1415" s="6">
        <v>1412</v>
      </c>
      <c r="B1415" s="6" t="str">
        <f>"00142673"</f>
        <v>00142673</v>
      </c>
    </row>
    <row r="1416" spans="1:2" x14ac:dyDescent="0.25">
      <c r="A1416" s="6">
        <v>1413</v>
      </c>
      <c r="B1416" s="6" t="str">
        <f>"00142674"</f>
        <v>00142674</v>
      </c>
    </row>
    <row r="1417" spans="1:2" x14ac:dyDescent="0.25">
      <c r="A1417" s="6">
        <v>1414</v>
      </c>
      <c r="B1417" s="6" t="str">
        <f>"00142895"</f>
        <v>00142895</v>
      </c>
    </row>
    <row r="1418" spans="1:2" x14ac:dyDescent="0.25">
      <c r="A1418" s="6">
        <v>1415</v>
      </c>
      <c r="B1418" s="6" t="str">
        <f>"00142958"</f>
        <v>00142958</v>
      </c>
    </row>
    <row r="1419" spans="1:2" x14ac:dyDescent="0.25">
      <c r="A1419" s="6">
        <v>1416</v>
      </c>
      <c r="B1419" s="6" t="str">
        <f>"00143007"</f>
        <v>00143007</v>
      </c>
    </row>
    <row r="1420" spans="1:2" x14ac:dyDescent="0.25">
      <c r="A1420" s="6">
        <v>1417</v>
      </c>
      <c r="B1420" s="6" t="str">
        <f>"00143024"</f>
        <v>00143024</v>
      </c>
    </row>
    <row r="1421" spans="1:2" x14ac:dyDescent="0.25">
      <c r="A1421" s="6">
        <v>1418</v>
      </c>
      <c r="B1421" s="6" t="str">
        <f>"00143358"</f>
        <v>00143358</v>
      </c>
    </row>
    <row r="1422" spans="1:2" x14ac:dyDescent="0.25">
      <c r="A1422" s="6">
        <v>1419</v>
      </c>
      <c r="B1422" s="6" t="str">
        <f>"00143411"</f>
        <v>00143411</v>
      </c>
    </row>
    <row r="1423" spans="1:2" x14ac:dyDescent="0.25">
      <c r="A1423" s="6">
        <v>1420</v>
      </c>
      <c r="B1423" s="6" t="str">
        <f>"00143437"</f>
        <v>00143437</v>
      </c>
    </row>
    <row r="1424" spans="1:2" x14ac:dyDescent="0.25">
      <c r="A1424" s="6">
        <v>1421</v>
      </c>
      <c r="B1424" s="6" t="str">
        <f>"00143552"</f>
        <v>00143552</v>
      </c>
    </row>
    <row r="1425" spans="1:2" x14ac:dyDescent="0.25">
      <c r="A1425" s="6">
        <v>1422</v>
      </c>
      <c r="B1425" s="6" t="str">
        <f>"00143605"</f>
        <v>00143605</v>
      </c>
    </row>
    <row r="1426" spans="1:2" x14ac:dyDescent="0.25">
      <c r="A1426" s="6">
        <v>1423</v>
      </c>
      <c r="B1426" s="6" t="str">
        <f>"00143621"</f>
        <v>00143621</v>
      </c>
    </row>
    <row r="1427" spans="1:2" x14ac:dyDescent="0.25">
      <c r="A1427" s="6">
        <v>1424</v>
      </c>
      <c r="B1427" s="6" t="str">
        <f>"00143677"</f>
        <v>00143677</v>
      </c>
    </row>
    <row r="1428" spans="1:2" x14ac:dyDescent="0.25">
      <c r="A1428" s="6">
        <v>1425</v>
      </c>
      <c r="B1428" s="6" t="str">
        <f>"00143724"</f>
        <v>00143724</v>
      </c>
    </row>
    <row r="1429" spans="1:2" x14ac:dyDescent="0.25">
      <c r="A1429" s="6">
        <v>1426</v>
      </c>
      <c r="B1429" s="6" t="str">
        <f>"00143802"</f>
        <v>00143802</v>
      </c>
    </row>
    <row r="1430" spans="1:2" x14ac:dyDescent="0.25">
      <c r="A1430" s="6">
        <v>1427</v>
      </c>
      <c r="B1430" s="6" t="str">
        <f>"00143857"</f>
        <v>00143857</v>
      </c>
    </row>
    <row r="1431" spans="1:2" x14ac:dyDescent="0.25">
      <c r="A1431" s="6">
        <v>1428</v>
      </c>
      <c r="B1431" s="6" t="str">
        <f>"00143879"</f>
        <v>00143879</v>
      </c>
    </row>
    <row r="1432" spans="1:2" x14ac:dyDescent="0.25">
      <c r="A1432" s="6">
        <v>1429</v>
      </c>
      <c r="B1432" s="6" t="str">
        <f>"00143953"</f>
        <v>00143953</v>
      </c>
    </row>
    <row r="1433" spans="1:2" x14ac:dyDescent="0.25">
      <c r="A1433" s="6">
        <v>1430</v>
      </c>
      <c r="B1433" s="6" t="str">
        <f>"00144033"</f>
        <v>00144033</v>
      </c>
    </row>
    <row r="1434" spans="1:2" x14ac:dyDescent="0.25">
      <c r="A1434" s="6">
        <v>1431</v>
      </c>
      <c r="B1434" s="6" t="str">
        <f>"00144062"</f>
        <v>00144062</v>
      </c>
    </row>
    <row r="1435" spans="1:2" x14ac:dyDescent="0.25">
      <c r="A1435" s="6">
        <v>1432</v>
      </c>
      <c r="B1435" s="6" t="str">
        <f>"00144097"</f>
        <v>00144097</v>
      </c>
    </row>
    <row r="1436" spans="1:2" x14ac:dyDescent="0.25">
      <c r="A1436" s="6">
        <v>1433</v>
      </c>
      <c r="B1436" s="6" t="str">
        <f>"00144146"</f>
        <v>00144146</v>
      </c>
    </row>
    <row r="1437" spans="1:2" x14ac:dyDescent="0.25">
      <c r="A1437" s="6">
        <v>1434</v>
      </c>
      <c r="B1437" s="6" t="str">
        <f>"00144178"</f>
        <v>00144178</v>
      </c>
    </row>
    <row r="1438" spans="1:2" x14ac:dyDescent="0.25">
      <c r="A1438" s="6">
        <v>1435</v>
      </c>
      <c r="B1438" s="6" t="str">
        <f>"00144246"</f>
        <v>00144246</v>
      </c>
    </row>
    <row r="1439" spans="1:2" x14ac:dyDescent="0.25">
      <c r="A1439" s="6">
        <v>1436</v>
      </c>
      <c r="B1439" s="6" t="str">
        <f>"00144248"</f>
        <v>00144248</v>
      </c>
    </row>
    <row r="1440" spans="1:2" x14ac:dyDescent="0.25">
      <c r="A1440" s="6">
        <v>1437</v>
      </c>
      <c r="B1440" s="6" t="str">
        <f>"00144259"</f>
        <v>00144259</v>
      </c>
    </row>
    <row r="1441" spans="1:2" x14ac:dyDescent="0.25">
      <c r="A1441" s="6">
        <v>1438</v>
      </c>
      <c r="B1441" s="6" t="str">
        <f>"00144269"</f>
        <v>00144269</v>
      </c>
    </row>
    <row r="1442" spans="1:2" x14ac:dyDescent="0.25">
      <c r="A1442" s="6">
        <v>1439</v>
      </c>
      <c r="B1442" s="6" t="str">
        <f>"00144282"</f>
        <v>00144282</v>
      </c>
    </row>
    <row r="1443" spans="1:2" x14ac:dyDescent="0.25">
      <c r="A1443" s="6">
        <v>1440</v>
      </c>
      <c r="B1443" s="6" t="str">
        <f>"00144448"</f>
        <v>00144448</v>
      </c>
    </row>
    <row r="1444" spans="1:2" x14ac:dyDescent="0.25">
      <c r="A1444" s="6">
        <v>1441</v>
      </c>
      <c r="B1444" s="6" t="str">
        <f>"00144509"</f>
        <v>00144509</v>
      </c>
    </row>
    <row r="1445" spans="1:2" x14ac:dyDescent="0.25">
      <c r="A1445" s="6">
        <v>1442</v>
      </c>
      <c r="B1445" s="6" t="str">
        <f>"00144540"</f>
        <v>00144540</v>
      </c>
    </row>
    <row r="1446" spans="1:2" x14ac:dyDescent="0.25">
      <c r="A1446" s="6">
        <v>1443</v>
      </c>
      <c r="B1446" s="6" t="str">
        <f>"00144569"</f>
        <v>00144569</v>
      </c>
    </row>
    <row r="1447" spans="1:2" x14ac:dyDescent="0.25">
      <c r="A1447" s="6">
        <v>1444</v>
      </c>
      <c r="B1447" s="6" t="str">
        <f>"00144575"</f>
        <v>00144575</v>
      </c>
    </row>
    <row r="1448" spans="1:2" x14ac:dyDescent="0.25">
      <c r="A1448" s="6">
        <v>1445</v>
      </c>
      <c r="B1448" s="6" t="str">
        <f>"00144686"</f>
        <v>00144686</v>
      </c>
    </row>
    <row r="1449" spans="1:2" x14ac:dyDescent="0.25">
      <c r="A1449" s="6">
        <v>1446</v>
      </c>
      <c r="B1449" s="6" t="str">
        <f>"00144699"</f>
        <v>00144699</v>
      </c>
    </row>
    <row r="1450" spans="1:2" x14ac:dyDescent="0.25">
      <c r="A1450" s="6">
        <v>1447</v>
      </c>
      <c r="B1450" s="6" t="str">
        <f>"00144836"</f>
        <v>00144836</v>
      </c>
    </row>
    <row r="1451" spans="1:2" x14ac:dyDescent="0.25">
      <c r="A1451" s="6">
        <v>1448</v>
      </c>
      <c r="B1451" s="6" t="str">
        <f>"00144845"</f>
        <v>00144845</v>
      </c>
    </row>
    <row r="1452" spans="1:2" x14ac:dyDescent="0.25">
      <c r="A1452" s="6">
        <v>1449</v>
      </c>
      <c r="B1452" s="6" t="str">
        <f>"00144887"</f>
        <v>00144887</v>
      </c>
    </row>
    <row r="1453" spans="1:2" x14ac:dyDescent="0.25">
      <c r="A1453" s="6">
        <v>1450</v>
      </c>
      <c r="B1453" s="6" t="str">
        <f>"00144945"</f>
        <v>00144945</v>
      </c>
    </row>
    <row r="1454" spans="1:2" x14ac:dyDescent="0.25">
      <c r="A1454" s="6">
        <v>1451</v>
      </c>
      <c r="B1454" s="6" t="str">
        <f>"00144988"</f>
        <v>00144988</v>
      </c>
    </row>
    <row r="1455" spans="1:2" x14ac:dyDescent="0.25">
      <c r="A1455" s="6">
        <v>1452</v>
      </c>
      <c r="B1455" s="6" t="str">
        <f>"00145040"</f>
        <v>00145040</v>
      </c>
    </row>
    <row r="1456" spans="1:2" x14ac:dyDescent="0.25">
      <c r="A1456" s="6">
        <v>1453</v>
      </c>
      <c r="B1456" s="6" t="str">
        <f>"00145052"</f>
        <v>00145052</v>
      </c>
    </row>
    <row r="1457" spans="1:2" x14ac:dyDescent="0.25">
      <c r="A1457" s="6">
        <v>1454</v>
      </c>
      <c r="B1457" s="6" t="str">
        <f>"00145078"</f>
        <v>00145078</v>
      </c>
    </row>
    <row r="1458" spans="1:2" x14ac:dyDescent="0.25">
      <c r="A1458" s="6">
        <v>1455</v>
      </c>
      <c r="B1458" s="6" t="str">
        <f>"00145121"</f>
        <v>00145121</v>
      </c>
    </row>
    <row r="1459" spans="1:2" x14ac:dyDescent="0.25">
      <c r="A1459" s="6">
        <v>1456</v>
      </c>
      <c r="B1459" s="6" t="str">
        <f>"00145178"</f>
        <v>00145178</v>
      </c>
    </row>
    <row r="1460" spans="1:2" x14ac:dyDescent="0.25">
      <c r="A1460" s="6">
        <v>1457</v>
      </c>
      <c r="B1460" s="6" t="str">
        <f>"00145188"</f>
        <v>00145188</v>
      </c>
    </row>
    <row r="1461" spans="1:2" x14ac:dyDescent="0.25">
      <c r="A1461" s="6">
        <v>1458</v>
      </c>
      <c r="B1461" s="6" t="str">
        <f>"00145294"</f>
        <v>00145294</v>
      </c>
    </row>
    <row r="1462" spans="1:2" x14ac:dyDescent="0.25">
      <c r="A1462" s="6">
        <v>1459</v>
      </c>
      <c r="B1462" s="6" t="str">
        <f>"00145305"</f>
        <v>00145305</v>
      </c>
    </row>
    <row r="1463" spans="1:2" x14ac:dyDescent="0.25">
      <c r="A1463" s="6">
        <v>1460</v>
      </c>
      <c r="B1463" s="6" t="str">
        <f>"00145329"</f>
        <v>00145329</v>
      </c>
    </row>
    <row r="1464" spans="1:2" x14ac:dyDescent="0.25">
      <c r="A1464" s="6">
        <v>1461</v>
      </c>
      <c r="B1464" s="6" t="str">
        <f>"00145514"</f>
        <v>00145514</v>
      </c>
    </row>
    <row r="1465" spans="1:2" x14ac:dyDescent="0.25">
      <c r="A1465" s="6">
        <v>1462</v>
      </c>
      <c r="B1465" s="6" t="str">
        <f>"00145518"</f>
        <v>00145518</v>
      </c>
    </row>
    <row r="1466" spans="1:2" x14ac:dyDescent="0.25">
      <c r="A1466" s="6">
        <v>1463</v>
      </c>
      <c r="B1466" s="6" t="str">
        <f>"00145554"</f>
        <v>00145554</v>
      </c>
    </row>
    <row r="1467" spans="1:2" x14ac:dyDescent="0.25">
      <c r="A1467" s="6">
        <v>1464</v>
      </c>
      <c r="B1467" s="6" t="str">
        <f>"00145602"</f>
        <v>00145602</v>
      </c>
    </row>
    <row r="1468" spans="1:2" x14ac:dyDescent="0.25">
      <c r="A1468" s="6">
        <v>1465</v>
      </c>
      <c r="B1468" s="6" t="str">
        <f>"00145604"</f>
        <v>00145604</v>
      </c>
    </row>
    <row r="1469" spans="1:2" x14ac:dyDescent="0.25">
      <c r="A1469" s="6">
        <v>1466</v>
      </c>
      <c r="B1469" s="6" t="str">
        <f>"00145610"</f>
        <v>00145610</v>
      </c>
    </row>
    <row r="1470" spans="1:2" x14ac:dyDescent="0.25">
      <c r="A1470" s="6">
        <v>1467</v>
      </c>
      <c r="B1470" s="6" t="str">
        <f>"00145622"</f>
        <v>00145622</v>
      </c>
    </row>
    <row r="1471" spans="1:2" x14ac:dyDescent="0.25">
      <c r="A1471" s="6">
        <v>1468</v>
      </c>
      <c r="B1471" s="6" t="str">
        <f>"00145691"</f>
        <v>00145691</v>
      </c>
    </row>
    <row r="1472" spans="1:2" x14ac:dyDescent="0.25">
      <c r="A1472" s="6">
        <v>1469</v>
      </c>
      <c r="B1472" s="6" t="str">
        <f>"00145721"</f>
        <v>00145721</v>
      </c>
    </row>
    <row r="1473" spans="1:2" x14ac:dyDescent="0.25">
      <c r="A1473" s="6">
        <v>1470</v>
      </c>
      <c r="B1473" s="6" t="str">
        <f>"00145734"</f>
        <v>00145734</v>
      </c>
    </row>
    <row r="1474" spans="1:2" x14ac:dyDescent="0.25">
      <c r="A1474" s="6">
        <v>1471</v>
      </c>
      <c r="B1474" s="6" t="str">
        <f>"00145747"</f>
        <v>00145747</v>
      </c>
    </row>
    <row r="1475" spans="1:2" x14ac:dyDescent="0.25">
      <c r="A1475" s="6">
        <v>1472</v>
      </c>
      <c r="B1475" s="6" t="str">
        <f>"00145771"</f>
        <v>00145771</v>
      </c>
    </row>
    <row r="1476" spans="1:2" x14ac:dyDescent="0.25">
      <c r="A1476" s="6">
        <v>1473</v>
      </c>
      <c r="B1476" s="6" t="str">
        <f>"00145844"</f>
        <v>00145844</v>
      </c>
    </row>
    <row r="1477" spans="1:2" x14ac:dyDescent="0.25">
      <c r="A1477" s="6">
        <v>1474</v>
      </c>
      <c r="B1477" s="6" t="str">
        <f>"00145899"</f>
        <v>00145899</v>
      </c>
    </row>
    <row r="1478" spans="1:2" x14ac:dyDescent="0.25">
      <c r="A1478" s="6">
        <v>1475</v>
      </c>
      <c r="B1478" s="6" t="str">
        <f>"00145909"</f>
        <v>00145909</v>
      </c>
    </row>
    <row r="1479" spans="1:2" x14ac:dyDescent="0.25">
      <c r="A1479" s="6">
        <v>1476</v>
      </c>
      <c r="B1479" s="6" t="str">
        <f>"00146242"</f>
        <v>00146242</v>
      </c>
    </row>
    <row r="1480" spans="1:2" x14ac:dyDescent="0.25">
      <c r="A1480" s="6">
        <v>1477</v>
      </c>
      <c r="B1480" s="6" t="str">
        <f>"00146243"</f>
        <v>00146243</v>
      </c>
    </row>
    <row r="1481" spans="1:2" x14ac:dyDescent="0.25">
      <c r="A1481" s="6">
        <v>1478</v>
      </c>
      <c r="B1481" s="6" t="str">
        <f>"00146290"</f>
        <v>00146290</v>
      </c>
    </row>
    <row r="1482" spans="1:2" x14ac:dyDescent="0.25">
      <c r="A1482" s="6">
        <v>1479</v>
      </c>
      <c r="B1482" s="6" t="str">
        <f>"00146494"</f>
        <v>00146494</v>
      </c>
    </row>
    <row r="1483" spans="1:2" x14ac:dyDescent="0.25">
      <c r="A1483" s="6">
        <v>1480</v>
      </c>
      <c r="B1483" s="6" t="str">
        <f>"00146711"</f>
        <v>00146711</v>
      </c>
    </row>
    <row r="1484" spans="1:2" x14ac:dyDescent="0.25">
      <c r="A1484" s="6">
        <v>1481</v>
      </c>
      <c r="B1484" s="6" t="str">
        <f>"00146880"</f>
        <v>00146880</v>
      </c>
    </row>
    <row r="1485" spans="1:2" x14ac:dyDescent="0.25">
      <c r="A1485" s="6">
        <v>1482</v>
      </c>
      <c r="B1485" s="6" t="str">
        <f>"00146938"</f>
        <v>00146938</v>
      </c>
    </row>
    <row r="1486" spans="1:2" x14ac:dyDescent="0.25">
      <c r="A1486" s="6">
        <v>1483</v>
      </c>
      <c r="B1486" s="6" t="str">
        <f>"00146994"</f>
        <v>00146994</v>
      </c>
    </row>
    <row r="1487" spans="1:2" x14ac:dyDescent="0.25">
      <c r="A1487" s="6">
        <v>1484</v>
      </c>
      <c r="B1487" s="6" t="str">
        <f>"00147012"</f>
        <v>00147012</v>
      </c>
    </row>
    <row r="1488" spans="1:2" x14ac:dyDescent="0.25">
      <c r="A1488" s="6">
        <v>1485</v>
      </c>
      <c r="B1488" s="6" t="str">
        <f>"00147142"</f>
        <v>00147142</v>
      </c>
    </row>
    <row r="1489" spans="1:2" x14ac:dyDescent="0.25">
      <c r="A1489" s="6">
        <v>1486</v>
      </c>
      <c r="B1489" s="6" t="str">
        <f>"00147155"</f>
        <v>00147155</v>
      </c>
    </row>
    <row r="1490" spans="1:2" x14ac:dyDescent="0.25">
      <c r="A1490" s="6">
        <v>1487</v>
      </c>
      <c r="B1490" s="6" t="str">
        <f>"00147173"</f>
        <v>00147173</v>
      </c>
    </row>
    <row r="1491" spans="1:2" x14ac:dyDescent="0.25">
      <c r="A1491" s="6">
        <v>1488</v>
      </c>
      <c r="B1491" s="6" t="str">
        <f>"00147180"</f>
        <v>00147180</v>
      </c>
    </row>
    <row r="1492" spans="1:2" x14ac:dyDescent="0.25">
      <c r="A1492" s="6">
        <v>1489</v>
      </c>
      <c r="B1492" s="6" t="str">
        <f>"00147200"</f>
        <v>00147200</v>
      </c>
    </row>
    <row r="1493" spans="1:2" x14ac:dyDescent="0.25">
      <c r="A1493" s="6">
        <v>1490</v>
      </c>
      <c r="B1493" s="6" t="str">
        <f>"00147242"</f>
        <v>00147242</v>
      </c>
    </row>
    <row r="1494" spans="1:2" x14ac:dyDescent="0.25">
      <c r="A1494" s="6">
        <v>1491</v>
      </c>
      <c r="B1494" s="6" t="str">
        <f>"00147432"</f>
        <v>00147432</v>
      </c>
    </row>
    <row r="1495" spans="1:2" x14ac:dyDescent="0.25">
      <c r="A1495" s="6">
        <v>1492</v>
      </c>
      <c r="B1495" s="6" t="str">
        <f>"00147458"</f>
        <v>00147458</v>
      </c>
    </row>
    <row r="1496" spans="1:2" x14ac:dyDescent="0.25">
      <c r="A1496" s="6">
        <v>1493</v>
      </c>
      <c r="B1496" s="6" t="str">
        <f>"00147561"</f>
        <v>00147561</v>
      </c>
    </row>
    <row r="1497" spans="1:2" x14ac:dyDescent="0.25">
      <c r="A1497" s="6">
        <v>1494</v>
      </c>
      <c r="B1497" s="6" t="str">
        <f>"00147871"</f>
        <v>00147871</v>
      </c>
    </row>
    <row r="1498" spans="1:2" x14ac:dyDescent="0.25">
      <c r="A1498" s="6">
        <v>1495</v>
      </c>
      <c r="B1498" s="6" t="str">
        <f>"00147972"</f>
        <v>00147972</v>
      </c>
    </row>
    <row r="1499" spans="1:2" x14ac:dyDescent="0.25">
      <c r="A1499" s="6">
        <v>1496</v>
      </c>
      <c r="B1499" s="6" t="str">
        <f>"00148011"</f>
        <v>00148011</v>
      </c>
    </row>
    <row r="1500" spans="1:2" x14ac:dyDescent="0.25">
      <c r="A1500" s="6">
        <v>1497</v>
      </c>
      <c r="B1500" s="6" t="str">
        <f>"00148098"</f>
        <v>00148098</v>
      </c>
    </row>
    <row r="1501" spans="1:2" x14ac:dyDescent="0.25">
      <c r="A1501" s="6">
        <v>1498</v>
      </c>
      <c r="B1501" s="6" t="str">
        <f>"00148166"</f>
        <v>00148166</v>
      </c>
    </row>
    <row r="1502" spans="1:2" x14ac:dyDescent="0.25">
      <c r="A1502" s="6">
        <v>1499</v>
      </c>
      <c r="B1502" s="6" t="str">
        <f>"00148224"</f>
        <v>00148224</v>
      </c>
    </row>
    <row r="1503" spans="1:2" x14ac:dyDescent="0.25">
      <c r="A1503" s="6">
        <v>1500</v>
      </c>
      <c r="B1503" s="6" t="str">
        <f>"00148256"</f>
        <v>00148256</v>
      </c>
    </row>
    <row r="1504" spans="1:2" x14ac:dyDescent="0.25">
      <c r="A1504" s="6">
        <v>1501</v>
      </c>
      <c r="B1504" s="6" t="str">
        <f>"00148265"</f>
        <v>00148265</v>
      </c>
    </row>
    <row r="1505" spans="1:2" x14ac:dyDescent="0.25">
      <c r="A1505" s="6">
        <v>1502</v>
      </c>
      <c r="B1505" s="6" t="str">
        <f>"00148447"</f>
        <v>00148447</v>
      </c>
    </row>
    <row r="1506" spans="1:2" x14ac:dyDescent="0.25">
      <c r="A1506" s="6">
        <v>1503</v>
      </c>
      <c r="B1506" s="6" t="str">
        <f>"00148794"</f>
        <v>00148794</v>
      </c>
    </row>
    <row r="1507" spans="1:2" x14ac:dyDescent="0.25">
      <c r="A1507" s="6">
        <v>1504</v>
      </c>
      <c r="B1507" s="6" t="str">
        <f>"00148974"</f>
        <v>00148974</v>
      </c>
    </row>
    <row r="1508" spans="1:2" x14ac:dyDescent="0.25">
      <c r="A1508" s="6">
        <v>1505</v>
      </c>
      <c r="B1508" s="6" t="str">
        <f>"00149017"</f>
        <v>00149017</v>
      </c>
    </row>
    <row r="1509" spans="1:2" x14ac:dyDescent="0.25">
      <c r="A1509" s="6">
        <v>1506</v>
      </c>
      <c r="B1509" s="6" t="str">
        <f>"00149181"</f>
        <v>00149181</v>
      </c>
    </row>
    <row r="1510" spans="1:2" x14ac:dyDescent="0.25">
      <c r="A1510" s="6">
        <v>1507</v>
      </c>
      <c r="B1510" s="6" t="str">
        <f>"00149281"</f>
        <v>00149281</v>
      </c>
    </row>
    <row r="1511" spans="1:2" x14ac:dyDescent="0.25">
      <c r="A1511" s="6">
        <v>1508</v>
      </c>
      <c r="B1511" s="6" t="str">
        <f>"00149348"</f>
        <v>00149348</v>
      </c>
    </row>
    <row r="1512" spans="1:2" x14ac:dyDescent="0.25">
      <c r="A1512" s="6">
        <v>1509</v>
      </c>
      <c r="B1512" s="6" t="str">
        <f>"00149418"</f>
        <v>00149418</v>
      </c>
    </row>
    <row r="1513" spans="1:2" x14ac:dyDescent="0.25">
      <c r="A1513" s="6">
        <v>1510</v>
      </c>
      <c r="B1513" s="6" t="str">
        <f>"00149542"</f>
        <v>00149542</v>
      </c>
    </row>
    <row r="1514" spans="1:2" x14ac:dyDescent="0.25">
      <c r="A1514" s="6">
        <v>1511</v>
      </c>
      <c r="B1514" s="6" t="str">
        <f>"00149563"</f>
        <v>00149563</v>
      </c>
    </row>
    <row r="1515" spans="1:2" x14ac:dyDescent="0.25">
      <c r="A1515" s="6">
        <v>1512</v>
      </c>
      <c r="B1515" s="6" t="str">
        <f>"00149829"</f>
        <v>00149829</v>
      </c>
    </row>
    <row r="1516" spans="1:2" x14ac:dyDescent="0.25">
      <c r="A1516" s="6">
        <v>1513</v>
      </c>
      <c r="B1516" s="6" t="str">
        <f>"00149848"</f>
        <v>00149848</v>
      </c>
    </row>
    <row r="1517" spans="1:2" x14ac:dyDescent="0.25">
      <c r="A1517" s="6">
        <v>1514</v>
      </c>
      <c r="B1517" s="6" t="str">
        <f>"00149907"</f>
        <v>00149907</v>
      </c>
    </row>
    <row r="1518" spans="1:2" x14ac:dyDescent="0.25">
      <c r="A1518" s="6">
        <v>1515</v>
      </c>
      <c r="B1518" s="6" t="str">
        <f>"00149913"</f>
        <v>00149913</v>
      </c>
    </row>
    <row r="1519" spans="1:2" x14ac:dyDescent="0.25">
      <c r="A1519" s="6">
        <v>1516</v>
      </c>
      <c r="B1519" s="6" t="str">
        <f>"00149923"</f>
        <v>00149923</v>
      </c>
    </row>
    <row r="1520" spans="1:2" x14ac:dyDescent="0.25">
      <c r="A1520" s="6">
        <v>1517</v>
      </c>
      <c r="B1520" s="6" t="str">
        <f>"00149957"</f>
        <v>00149957</v>
      </c>
    </row>
    <row r="1521" spans="1:2" x14ac:dyDescent="0.25">
      <c r="A1521" s="6">
        <v>1518</v>
      </c>
      <c r="B1521" s="6" t="str">
        <f>"00149964"</f>
        <v>00149964</v>
      </c>
    </row>
    <row r="1522" spans="1:2" x14ac:dyDescent="0.25">
      <c r="A1522" s="6">
        <v>1519</v>
      </c>
      <c r="B1522" s="6" t="str">
        <f>"00150054"</f>
        <v>00150054</v>
      </c>
    </row>
    <row r="1523" spans="1:2" x14ac:dyDescent="0.25">
      <c r="A1523" s="6">
        <v>1520</v>
      </c>
      <c r="B1523" s="6" t="str">
        <f>"00150083"</f>
        <v>00150083</v>
      </c>
    </row>
    <row r="1524" spans="1:2" x14ac:dyDescent="0.25">
      <c r="A1524" s="6">
        <v>1521</v>
      </c>
      <c r="B1524" s="6" t="str">
        <f>"00150212"</f>
        <v>00150212</v>
      </c>
    </row>
    <row r="1525" spans="1:2" x14ac:dyDescent="0.25">
      <c r="A1525" s="6">
        <v>1522</v>
      </c>
      <c r="B1525" s="6" t="str">
        <f>"00150303"</f>
        <v>00150303</v>
      </c>
    </row>
    <row r="1526" spans="1:2" x14ac:dyDescent="0.25">
      <c r="A1526" s="6">
        <v>1523</v>
      </c>
      <c r="B1526" s="6" t="str">
        <f>"00150407"</f>
        <v>00150407</v>
      </c>
    </row>
    <row r="1527" spans="1:2" x14ac:dyDescent="0.25">
      <c r="A1527" s="6">
        <v>1524</v>
      </c>
      <c r="B1527" s="6" t="str">
        <f>"00150416"</f>
        <v>00150416</v>
      </c>
    </row>
    <row r="1528" spans="1:2" x14ac:dyDescent="0.25">
      <c r="A1528" s="6">
        <v>1525</v>
      </c>
      <c r="B1528" s="6" t="str">
        <f>"00150495"</f>
        <v>00150495</v>
      </c>
    </row>
    <row r="1529" spans="1:2" x14ac:dyDescent="0.25">
      <c r="A1529" s="6">
        <v>1526</v>
      </c>
      <c r="B1529" s="6" t="str">
        <f>"00150577"</f>
        <v>00150577</v>
      </c>
    </row>
    <row r="1530" spans="1:2" x14ac:dyDescent="0.25">
      <c r="A1530" s="6">
        <v>1527</v>
      </c>
      <c r="B1530" s="6" t="str">
        <f>"00150657"</f>
        <v>00150657</v>
      </c>
    </row>
    <row r="1531" spans="1:2" x14ac:dyDescent="0.25">
      <c r="A1531" s="6">
        <v>1528</v>
      </c>
      <c r="B1531" s="6" t="str">
        <f>"00150659"</f>
        <v>00150659</v>
      </c>
    </row>
    <row r="1532" spans="1:2" x14ac:dyDescent="0.25">
      <c r="A1532" s="6">
        <v>1529</v>
      </c>
      <c r="B1532" s="6" t="str">
        <f>"00150662"</f>
        <v>00150662</v>
      </c>
    </row>
    <row r="1533" spans="1:2" x14ac:dyDescent="0.25">
      <c r="A1533" s="6">
        <v>1530</v>
      </c>
      <c r="B1533" s="6" t="str">
        <f>"00150847"</f>
        <v>00150847</v>
      </c>
    </row>
    <row r="1534" spans="1:2" x14ac:dyDescent="0.25">
      <c r="A1534" s="6">
        <v>1531</v>
      </c>
      <c r="B1534" s="6" t="str">
        <f>"00151206"</f>
        <v>00151206</v>
      </c>
    </row>
    <row r="1535" spans="1:2" x14ac:dyDescent="0.25">
      <c r="A1535" s="6">
        <v>1532</v>
      </c>
      <c r="B1535" s="6" t="str">
        <f>"00151252"</f>
        <v>00151252</v>
      </c>
    </row>
    <row r="1536" spans="1:2" x14ac:dyDescent="0.25">
      <c r="A1536" s="6">
        <v>1533</v>
      </c>
      <c r="B1536" s="6" t="str">
        <f>"00151329"</f>
        <v>00151329</v>
      </c>
    </row>
    <row r="1537" spans="1:2" x14ac:dyDescent="0.25">
      <c r="A1537" s="6">
        <v>1534</v>
      </c>
      <c r="B1537" s="6" t="str">
        <f>"00151537"</f>
        <v>00151537</v>
      </c>
    </row>
    <row r="1538" spans="1:2" x14ac:dyDescent="0.25">
      <c r="A1538" s="6">
        <v>1535</v>
      </c>
      <c r="B1538" s="6" t="str">
        <f>"00151572"</f>
        <v>00151572</v>
      </c>
    </row>
    <row r="1539" spans="1:2" x14ac:dyDescent="0.25">
      <c r="A1539" s="6">
        <v>1536</v>
      </c>
      <c r="B1539" s="6" t="str">
        <f>"00151602"</f>
        <v>00151602</v>
      </c>
    </row>
    <row r="1540" spans="1:2" x14ac:dyDescent="0.25">
      <c r="A1540" s="6">
        <v>1537</v>
      </c>
      <c r="B1540" s="6" t="str">
        <f>"00151657"</f>
        <v>00151657</v>
      </c>
    </row>
    <row r="1541" spans="1:2" x14ac:dyDescent="0.25">
      <c r="A1541" s="6">
        <v>1538</v>
      </c>
      <c r="B1541" s="6" t="str">
        <f>"00151816"</f>
        <v>00151816</v>
      </c>
    </row>
    <row r="1542" spans="1:2" x14ac:dyDescent="0.25">
      <c r="A1542" s="6">
        <v>1539</v>
      </c>
      <c r="B1542" s="6" t="str">
        <f>"00151947"</f>
        <v>00151947</v>
      </c>
    </row>
    <row r="1543" spans="1:2" x14ac:dyDescent="0.25">
      <c r="A1543" s="6">
        <v>1540</v>
      </c>
      <c r="B1543" s="6" t="str">
        <f>"00152020"</f>
        <v>00152020</v>
      </c>
    </row>
    <row r="1544" spans="1:2" x14ac:dyDescent="0.25">
      <c r="A1544" s="6">
        <v>1541</v>
      </c>
      <c r="B1544" s="6" t="str">
        <f>"00152031"</f>
        <v>00152031</v>
      </c>
    </row>
    <row r="1545" spans="1:2" x14ac:dyDescent="0.25">
      <c r="A1545" s="6">
        <v>1542</v>
      </c>
      <c r="B1545" s="6" t="str">
        <f>"00152114"</f>
        <v>00152114</v>
      </c>
    </row>
    <row r="1546" spans="1:2" x14ac:dyDescent="0.25">
      <c r="A1546" s="6">
        <v>1543</v>
      </c>
      <c r="B1546" s="6" t="str">
        <f>"00152302"</f>
        <v>00152302</v>
      </c>
    </row>
    <row r="1547" spans="1:2" x14ac:dyDescent="0.25">
      <c r="A1547" s="6">
        <v>1544</v>
      </c>
      <c r="B1547" s="6" t="str">
        <f>"00152308"</f>
        <v>00152308</v>
      </c>
    </row>
    <row r="1548" spans="1:2" x14ac:dyDescent="0.25">
      <c r="A1548" s="6">
        <v>1545</v>
      </c>
      <c r="B1548" s="6" t="str">
        <f>"00152320"</f>
        <v>00152320</v>
      </c>
    </row>
    <row r="1549" spans="1:2" x14ac:dyDescent="0.25">
      <c r="A1549" s="6">
        <v>1546</v>
      </c>
      <c r="B1549" s="6" t="str">
        <f>"00152599"</f>
        <v>00152599</v>
      </c>
    </row>
    <row r="1550" spans="1:2" x14ac:dyDescent="0.25">
      <c r="A1550" s="6">
        <v>1547</v>
      </c>
      <c r="B1550" s="6" t="str">
        <f>"00152615"</f>
        <v>00152615</v>
      </c>
    </row>
    <row r="1551" spans="1:2" x14ac:dyDescent="0.25">
      <c r="A1551" s="6">
        <v>1548</v>
      </c>
      <c r="B1551" s="6" t="str">
        <f>"00152684"</f>
        <v>00152684</v>
      </c>
    </row>
    <row r="1552" spans="1:2" x14ac:dyDescent="0.25">
      <c r="A1552" s="6">
        <v>1549</v>
      </c>
      <c r="B1552" s="6" t="str">
        <f>"00152819"</f>
        <v>00152819</v>
      </c>
    </row>
    <row r="1553" spans="1:2" x14ac:dyDescent="0.25">
      <c r="A1553" s="6">
        <v>1550</v>
      </c>
      <c r="B1553" s="6" t="str">
        <f>"00152850"</f>
        <v>00152850</v>
      </c>
    </row>
    <row r="1554" spans="1:2" x14ac:dyDescent="0.25">
      <c r="A1554" s="6">
        <v>1551</v>
      </c>
      <c r="B1554" s="6" t="str">
        <f>"00152891"</f>
        <v>00152891</v>
      </c>
    </row>
    <row r="1555" spans="1:2" x14ac:dyDescent="0.25">
      <c r="A1555" s="6">
        <v>1552</v>
      </c>
      <c r="B1555" s="6" t="str">
        <f>"00153063"</f>
        <v>00153063</v>
      </c>
    </row>
    <row r="1556" spans="1:2" x14ac:dyDescent="0.25">
      <c r="A1556" s="6">
        <v>1553</v>
      </c>
      <c r="B1556" s="6" t="str">
        <f>"00153143"</f>
        <v>00153143</v>
      </c>
    </row>
    <row r="1557" spans="1:2" x14ac:dyDescent="0.25">
      <c r="A1557" s="6">
        <v>1554</v>
      </c>
      <c r="B1557" s="6" t="str">
        <f>"00153163"</f>
        <v>00153163</v>
      </c>
    </row>
    <row r="1558" spans="1:2" x14ac:dyDescent="0.25">
      <c r="A1558" s="6">
        <v>1555</v>
      </c>
      <c r="B1558" s="6" t="str">
        <f>"00153244"</f>
        <v>00153244</v>
      </c>
    </row>
    <row r="1559" spans="1:2" x14ac:dyDescent="0.25">
      <c r="A1559" s="6">
        <v>1556</v>
      </c>
      <c r="B1559" s="6" t="str">
        <f>"00153277"</f>
        <v>00153277</v>
      </c>
    </row>
    <row r="1560" spans="1:2" x14ac:dyDescent="0.25">
      <c r="A1560" s="6">
        <v>1557</v>
      </c>
      <c r="B1560" s="6" t="str">
        <f>"00153393"</f>
        <v>00153393</v>
      </c>
    </row>
    <row r="1561" spans="1:2" x14ac:dyDescent="0.25">
      <c r="A1561" s="6">
        <v>1558</v>
      </c>
      <c r="B1561" s="6" t="str">
        <f>"00153397"</f>
        <v>00153397</v>
      </c>
    </row>
    <row r="1562" spans="1:2" x14ac:dyDescent="0.25">
      <c r="A1562" s="6">
        <v>1559</v>
      </c>
      <c r="B1562" s="6" t="str">
        <f>"00153594"</f>
        <v>00153594</v>
      </c>
    </row>
    <row r="1563" spans="1:2" x14ac:dyDescent="0.25">
      <c r="A1563" s="6">
        <v>1560</v>
      </c>
      <c r="B1563" s="6" t="str">
        <f>"00153617"</f>
        <v>00153617</v>
      </c>
    </row>
    <row r="1564" spans="1:2" x14ac:dyDescent="0.25">
      <c r="A1564" s="6">
        <v>1561</v>
      </c>
      <c r="B1564" s="6" t="str">
        <f>"00153724"</f>
        <v>00153724</v>
      </c>
    </row>
    <row r="1565" spans="1:2" x14ac:dyDescent="0.25">
      <c r="A1565" s="6">
        <v>1562</v>
      </c>
      <c r="B1565" s="6" t="str">
        <f>"00153735"</f>
        <v>00153735</v>
      </c>
    </row>
    <row r="1566" spans="1:2" x14ac:dyDescent="0.25">
      <c r="A1566" s="6">
        <v>1563</v>
      </c>
      <c r="B1566" s="6" t="str">
        <f>"00153772"</f>
        <v>00153772</v>
      </c>
    </row>
    <row r="1567" spans="1:2" x14ac:dyDescent="0.25">
      <c r="A1567" s="6">
        <v>1564</v>
      </c>
      <c r="B1567" s="6" t="str">
        <f>"00153782"</f>
        <v>00153782</v>
      </c>
    </row>
    <row r="1568" spans="1:2" x14ac:dyDescent="0.25">
      <c r="A1568" s="6">
        <v>1565</v>
      </c>
      <c r="B1568" s="6" t="str">
        <f>"00153835"</f>
        <v>00153835</v>
      </c>
    </row>
    <row r="1569" spans="1:2" x14ac:dyDescent="0.25">
      <c r="A1569" s="6">
        <v>1566</v>
      </c>
      <c r="B1569" s="6" t="str">
        <f>"00153937"</f>
        <v>00153937</v>
      </c>
    </row>
    <row r="1570" spans="1:2" x14ac:dyDescent="0.25">
      <c r="A1570" s="6">
        <v>1567</v>
      </c>
      <c r="B1570" s="6" t="str">
        <f>"00153989"</f>
        <v>00153989</v>
      </c>
    </row>
    <row r="1571" spans="1:2" x14ac:dyDescent="0.25">
      <c r="A1571" s="6">
        <v>1568</v>
      </c>
      <c r="B1571" s="6" t="str">
        <f>"00154037"</f>
        <v>00154037</v>
      </c>
    </row>
    <row r="1572" spans="1:2" x14ac:dyDescent="0.25">
      <c r="A1572" s="6">
        <v>1569</v>
      </c>
      <c r="B1572" s="6" t="str">
        <f>"00154045"</f>
        <v>00154045</v>
      </c>
    </row>
    <row r="1573" spans="1:2" x14ac:dyDescent="0.25">
      <c r="A1573" s="6">
        <v>1570</v>
      </c>
      <c r="B1573" s="6" t="str">
        <f>"00154064"</f>
        <v>00154064</v>
      </c>
    </row>
    <row r="1574" spans="1:2" x14ac:dyDescent="0.25">
      <c r="A1574" s="6">
        <v>1571</v>
      </c>
      <c r="B1574" s="6" t="str">
        <f>"00154178"</f>
        <v>00154178</v>
      </c>
    </row>
    <row r="1575" spans="1:2" x14ac:dyDescent="0.25">
      <c r="A1575" s="6">
        <v>1572</v>
      </c>
      <c r="B1575" s="6" t="str">
        <f>"00154216"</f>
        <v>00154216</v>
      </c>
    </row>
    <row r="1576" spans="1:2" x14ac:dyDescent="0.25">
      <c r="A1576" s="6">
        <v>1573</v>
      </c>
      <c r="B1576" s="6" t="str">
        <f>"00154297"</f>
        <v>00154297</v>
      </c>
    </row>
    <row r="1577" spans="1:2" x14ac:dyDescent="0.25">
      <c r="A1577" s="6">
        <v>1574</v>
      </c>
      <c r="B1577" s="6" t="str">
        <f>"00154500"</f>
        <v>00154500</v>
      </c>
    </row>
    <row r="1578" spans="1:2" x14ac:dyDescent="0.25">
      <c r="A1578" s="6">
        <v>1575</v>
      </c>
      <c r="B1578" s="6" t="str">
        <f>"00154612"</f>
        <v>00154612</v>
      </c>
    </row>
    <row r="1579" spans="1:2" x14ac:dyDescent="0.25">
      <c r="A1579" s="6">
        <v>1576</v>
      </c>
      <c r="B1579" s="6" t="str">
        <f>"00154747"</f>
        <v>00154747</v>
      </c>
    </row>
    <row r="1580" spans="1:2" x14ac:dyDescent="0.25">
      <c r="A1580" s="6">
        <v>1577</v>
      </c>
      <c r="B1580" s="6" t="str">
        <f>"00154983"</f>
        <v>00154983</v>
      </c>
    </row>
    <row r="1581" spans="1:2" x14ac:dyDescent="0.25">
      <c r="A1581" s="6">
        <v>1578</v>
      </c>
      <c r="B1581" s="6" t="str">
        <f>"00155038"</f>
        <v>00155038</v>
      </c>
    </row>
    <row r="1582" spans="1:2" x14ac:dyDescent="0.25">
      <c r="A1582" s="6">
        <v>1579</v>
      </c>
      <c r="B1582" s="6" t="str">
        <f>"00155158"</f>
        <v>00155158</v>
      </c>
    </row>
    <row r="1583" spans="1:2" x14ac:dyDescent="0.25">
      <c r="A1583" s="6">
        <v>1580</v>
      </c>
      <c r="B1583" s="6" t="str">
        <f>"00155186"</f>
        <v>00155186</v>
      </c>
    </row>
    <row r="1584" spans="1:2" x14ac:dyDescent="0.25">
      <c r="A1584" s="6">
        <v>1581</v>
      </c>
      <c r="B1584" s="6" t="str">
        <f>"00155188"</f>
        <v>00155188</v>
      </c>
    </row>
    <row r="1585" spans="1:2" x14ac:dyDescent="0.25">
      <c r="A1585" s="6">
        <v>1582</v>
      </c>
      <c r="B1585" s="6" t="str">
        <f>"00155354"</f>
        <v>00155354</v>
      </c>
    </row>
    <row r="1586" spans="1:2" x14ac:dyDescent="0.25">
      <c r="A1586" s="6">
        <v>1583</v>
      </c>
      <c r="B1586" s="6" t="str">
        <f>"00155428"</f>
        <v>00155428</v>
      </c>
    </row>
    <row r="1587" spans="1:2" x14ac:dyDescent="0.25">
      <c r="A1587" s="6">
        <v>1584</v>
      </c>
      <c r="B1587" s="6" t="str">
        <f>"00155434"</f>
        <v>00155434</v>
      </c>
    </row>
    <row r="1588" spans="1:2" x14ac:dyDescent="0.25">
      <c r="A1588" s="6">
        <v>1585</v>
      </c>
      <c r="B1588" s="6" t="str">
        <f>"00155578"</f>
        <v>00155578</v>
      </c>
    </row>
    <row r="1589" spans="1:2" x14ac:dyDescent="0.25">
      <c r="A1589" s="6">
        <v>1586</v>
      </c>
      <c r="B1589" s="6" t="str">
        <f>"00155597"</f>
        <v>00155597</v>
      </c>
    </row>
    <row r="1590" spans="1:2" x14ac:dyDescent="0.25">
      <c r="A1590" s="6">
        <v>1587</v>
      </c>
      <c r="B1590" s="6" t="str">
        <f>"00155812"</f>
        <v>00155812</v>
      </c>
    </row>
    <row r="1591" spans="1:2" x14ac:dyDescent="0.25">
      <c r="A1591" s="6">
        <v>1588</v>
      </c>
      <c r="B1591" s="6" t="str">
        <f>"00155944"</f>
        <v>00155944</v>
      </c>
    </row>
    <row r="1592" spans="1:2" x14ac:dyDescent="0.25">
      <c r="A1592" s="6">
        <v>1589</v>
      </c>
      <c r="B1592" s="6" t="str">
        <f>"00155953"</f>
        <v>00155953</v>
      </c>
    </row>
    <row r="1593" spans="1:2" x14ac:dyDescent="0.25">
      <c r="A1593" s="6">
        <v>1590</v>
      </c>
      <c r="B1593" s="6" t="str">
        <f>"00155997"</f>
        <v>00155997</v>
      </c>
    </row>
    <row r="1594" spans="1:2" x14ac:dyDescent="0.25">
      <c r="A1594" s="6">
        <v>1591</v>
      </c>
      <c r="B1594" s="6" t="str">
        <f>"00156129"</f>
        <v>00156129</v>
      </c>
    </row>
    <row r="1595" spans="1:2" x14ac:dyDescent="0.25">
      <c r="A1595" s="6">
        <v>1592</v>
      </c>
      <c r="B1595" s="6" t="str">
        <f>"00156178"</f>
        <v>00156178</v>
      </c>
    </row>
    <row r="1596" spans="1:2" x14ac:dyDescent="0.25">
      <c r="A1596" s="6">
        <v>1593</v>
      </c>
      <c r="B1596" s="6" t="str">
        <f>"00156288"</f>
        <v>00156288</v>
      </c>
    </row>
    <row r="1597" spans="1:2" x14ac:dyDescent="0.25">
      <c r="A1597" s="6">
        <v>1594</v>
      </c>
      <c r="B1597" s="6" t="str">
        <f>"00156360"</f>
        <v>00156360</v>
      </c>
    </row>
    <row r="1598" spans="1:2" x14ac:dyDescent="0.25">
      <c r="A1598" s="6">
        <v>1595</v>
      </c>
      <c r="B1598" s="6" t="str">
        <f>"00156418"</f>
        <v>00156418</v>
      </c>
    </row>
    <row r="1599" spans="1:2" x14ac:dyDescent="0.25">
      <c r="A1599" s="6">
        <v>1596</v>
      </c>
      <c r="B1599" s="6" t="str">
        <f>"00156440"</f>
        <v>00156440</v>
      </c>
    </row>
    <row r="1600" spans="1:2" x14ac:dyDescent="0.25">
      <c r="A1600" s="6">
        <v>1597</v>
      </c>
      <c r="B1600" s="6" t="str">
        <f>"00156651"</f>
        <v>00156651</v>
      </c>
    </row>
    <row r="1601" spans="1:2" x14ac:dyDescent="0.25">
      <c r="A1601" s="6">
        <v>1598</v>
      </c>
      <c r="B1601" s="6" t="str">
        <f>"00156702"</f>
        <v>00156702</v>
      </c>
    </row>
    <row r="1602" spans="1:2" x14ac:dyDescent="0.25">
      <c r="A1602" s="6">
        <v>1599</v>
      </c>
      <c r="B1602" s="6" t="str">
        <f>"00156726"</f>
        <v>00156726</v>
      </c>
    </row>
    <row r="1603" spans="1:2" x14ac:dyDescent="0.25">
      <c r="A1603" s="6">
        <v>1600</v>
      </c>
      <c r="B1603" s="6" t="str">
        <f>"00156731"</f>
        <v>00156731</v>
      </c>
    </row>
    <row r="1604" spans="1:2" x14ac:dyDescent="0.25">
      <c r="A1604" s="6">
        <v>1601</v>
      </c>
      <c r="B1604" s="6" t="str">
        <f>"00156780"</f>
        <v>00156780</v>
      </c>
    </row>
    <row r="1605" spans="1:2" x14ac:dyDescent="0.25">
      <c r="A1605" s="6">
        <v>1602</v>
      </c>
      <c r="B1605" s="6" t="str">
        <f>"00156922"</f>
        <v>00156922</v>
      </c>
    </row>
    <row r="1606" spans="1:2" x14ac:dyDescent="0.25">
      <c r="A1606" s="6">
        <v>1603</v>
      </c>
      <c r="B1606" s="6" t="str">
        <f>"00156983"</f>
        <v>00156983</v>
      </c>
    </row>
    <row r="1607" spans="1:2" x14ac:dyDescent="0.25">
      <c r="A1607" s="6">
        <v>1604</v>
      </c>
      <c r="B1607" s="6" t="str">
        <f>"00157069"</f>
        <v>00157069</v>
      </c>
    </row>
    <row r="1608" spans="1:2" x14ac:dyDescent="0.25">
      <c r="A1608" s="6">
        <v>1605</v>
      </c>
      <c r="B1608" s="6" t="str">
        <f>"00157169"</f>
        <v>00157169</v>
      </c>
    </row>
    <row r="1609" spans="1:2" x14ac:dyDescent="0.25">
      <c r="A1609" s="6">
        <v>1606</v>
      </c>
      <c r="B1609" s="6" t="str">
        <f>"00157329"</f>
        <v>00157329</v>
      </c>
    </row>
    <row r="1610" spans="1:2" x14ac:dyDescent="0.25">
      <c r="A1610" s="6">
        <v>1607</v>
      </c>
      <c r="B1610" s="6" t="str">
        <f>"00157337"</f>
        <v>00157337</v>
      </c>
    </row>
    <row r="1611" spans="1:2" x14ac:dyDescent="0.25">
      <c r="A1611" s="6">
        <v>1608</v>
      </c>
      <c r="B1611" s="6" t="str">
        <f>"00157402"</f>
        <v>00157402</v>
      </c>
    </row>
    <row r="1612" spans="1:2" x14ac:dyDescent="0.25">
      <c r="A1612" s="6">
        <v>1609</v>
      </c>
      <c r="B1612" s="6" t="str">
        <f>"00157447"</f>
        <v>00157447</v>
      </c>
    </row>
    <row r="1613" spans="1:2" x14ac:dyDescent="0.25">
      <c r="A1613" s="6">
        <v>1610</v>
      </c>
      <c r="B1613" s="6" t="str">
        <f>"00157512"</f>
        <v>00157512</v>
      </c>
    </row>
    <row r="1614" spans="1:2" x14ac:dyDescent="0.25">
      <c r="A1614" s="6">
        <v>1611</v>
      </c>
      <c r="B1614" s="6" t="str">
        <f>"00157518"</f>
        <v>00157518</v>
      </c>
    </row>
    <row r="1615" spans="1:2" x14ac:dyDescent="0.25">
      <c r="A1615" s="6">
        <v>1612</v>
      </c>
      <c r="B1615" s="6" t="str">
        <f>"00157568"</f>
        <v>00157568</v>
      </c>
    </row>
    <row r="1616" spans="1:2" x14ac:dyDescent="0.25">
      <c r="A1616" s="6">
        <v>1613</v>
      </c>
      <c r="B1616" s="6" t="str">
        <f>"00157596"</f>
        <v>00157596</v>
      </c>
    </row>
    <row r="1617" spans="1:2" x14ac:dyDescent="0.25">
      <c r="A1617" s="6">
        <v>1614</v>
      </c>
      <c r="B1617" s="6" t="str">
        <f>"00157645"</f>
        <v>00157645</v>
      </c>
    </row>
    <row r="1618" spans="1:2" x14ac:dyDescent="0.25">
      <c r="A1618" s="6">
        <v>1615</v>
      </c>
      <c r="B1618" s="6" t="str">
        <f>"00157647"</f>
        <v>00157647</v>
      </c>
    </row>
    <row r="1619" spans="1:2" x14ac:dyDescent="0.25">
      <c r="A1619" s="6">
        <v>1616</v>
      </c>
      <c r="B1619" s="6" t="str">
        <f>"00157700"</f>
        <v>00157700</v>
      </c>
    </row>
    <row r="1620" spans="1:2" x14ac:dyDescent="0.25">
      <c r="A1620" s="6">
        <v>1617</v>
      </c>
      <c r="B1620" s="6" t="str">
        <f>"00157777"</f>
        <v>00157777</v>
      </c>
    </row>
    <row r="1621" spans="1:2" x14ac:dyDescent="0.25">
      <c r="A1621" s="6">
        <v>1618</v>
      </c>
      <c r="B1621" s="6" t="str">
        <f>"00157803"</f>
        <v>00157803</v>
      </c>
    </row>
    <row r="1622" spans="1:2" x14ac:dyDescent="0.25">
      <c r="A1622" s="6">
        <v>1619</v>
      </c>
      <c r="B1622" s="6" t="str">
        <f>"00157816"</f>
        <v>00157816</v>
      </c>
    </row>
    <row r="1623" spans="1:2" x14ac:dyDescent="0.25">
      <c r="A1623" s="6">
        <v>1620</v>
      </c>
      <c r="B1623" s="6" t="str">
        <f>"00157888"</f>
        <v>00157888</v>
      </c>
    </row>
    <row r="1624" spans="1:2" x14ac:dyDescent="0.25">
      <c r="A1624" s="6">
        <v>1621</v>
      </c>
      <c r="B1624" s="6" t="str">
        <f>"00157955"</f>
        <v>00157955</v>
      </c>
    </row>
    <row r="1625" spans="1:2" x14ac:dyDescent="0.25">
      <c r="A1625" s="6">
        <v>1622</v>
      </c>
      <c r="B1625" s="6" t="str">
        <f>"00157964"</f>
        <v>00157964</v>
      </c>
    </row>
    <row r="1626" spans="1:2" x14ac:dyDescent="0.25">
      <c r="A1626" s="6">
        <v>1623</v>
      </c>
      <c r="B1626" s="6" t="str">
        <f>"00157975"</f>
        <v>00157975</v>
      </c>
    </row>
    <row r="1627" spans="1:2" x14ac:dyDescent="0.25">
      <c r="A1627" s="6">
        <v>1624</v>
      </c>
      <c r="B1627" s="6" t="str">
        <f>"00157976"</f>
        <v>00157976</v>
      </c>
    </row>
    <row r="1628" spans="1:2" x14ac:dyDescent="0.25">
      <c r="A1628" s="6">
        <v>1625</v>
      </c>
      <c r="B1628" s="6" t="str">
        <f>"00157982"</f>
        <v>00157982</v>
      </c>
    </row>
    <row r="1629" spans="1:2" x14ac:dyDescent="0.25">
      <c r="A1629" s="6">
        <v>1626</v>
      </c>
      <c r="B1629" s="6" t="str">
        <f>"00158055"</f>
        <v>00158055</v>
      </c>
    </row>
    <row r="1630" spans="1:2" x14ac:dyDescent="0.25">
      <c r="A1630" s="6">
        <v>1627</v>
      </c>
      <c r="B1630" s="6" t="str">
        <f>"00158083"</f>
        <v>00158083</v>
      </c>
    </row>
    <row r="1631" spans="1:2" x14ac:dyDescent="0.25">
      <c r="A1631" s="6">
        <v>1628</v>
      </c>
      <c r="B1631" s="6" t="str">
        <f>"00158158"</f>
        <v>00158158</v>
      </c>
    </row>
    <row r="1632" spans="1:2" x14ac:dyDescent="0.25">
      <c r="A1632" s="6">
        <v>1629</v>
      </c>
      <c r="B1632" s="6" t="str">
        <f>"00158223"</f>
        <v>00158223</v>
      </c>
    </row>
    <row r="1633" spans="1:2" x14ac:dyDescent="0.25">
      <c r="A1633" s="6">
        <v>1630</v>
      </c>
      <c r="B1633" s="6" t="str">
        <f>"00158290"</f>
        <v>00158290</v>
      </c>
    </row>
    <row r="1634" spans="1:2" x14ac:dyDescent="0.25">
      <c r="A1634" s="6">
        <v>1631</v>
      </c>
      <c r="B1634" s="6" t="str">
        <f>"00158296"</f>
        <v>00158296</v>
      </c>
    </row>
    <row r="1635" spans="1:2" x14ac:dyDescent="0.25">
      <c r="A1635" s="6">
        <v>1632</v>
      </c>
      <c r="B1635" s="6" t="str">
        <f>"00158464"</f>
        <v>00158464</v>
      </c>
    </row>
    <row r="1636" spans="1:2" x14ac:dyDescent="0.25">
      <c r="A1636" s="6">
        <v>1633</v>
      </c>
      <c r="B1636" s="6" t="str">
        <f>"00158517"</f>
        <v>00158517</v>
      </c>
    </row>
    <row r="1637" spans="1:2" x14ac:dyDescent="0.25">
      <c r="A1637" s="6">
        <v>1634</v>
      </c>
      <c r="B1637" s="6" t="str">
        <f>"00158673"</f>
        <v>00158673</v>
      </c>
    </row>
    <row r="1638" spans="1:2" x14ac:dyDescent="0.25">
      <c r="A1638" s="6">
        <v>1635</v>
      </c>
      <c r="B1638" s="6" t="str">
        <f>"00158791"</f>
        <v>00158791</v>
      </c>
    </row>
    <row r="1639" spans="1:2" x14ac:dyDescent="0.25">
      <c r="A1639" s="6">
        <v>1636</v>
      </c>
      <c r="B1639" s="6" t="str">
        <f>"00158805"</f>
        <v>00158805</v>
      </c>
    </row>
    <row r="1640" spans="1:2" x14ac:dyDescent="0.25">
      <c r="A1640" s="6">
        <v>1637</v>
      </c>
      <c r="B1640" s="6" t="str">
        <f>"00159007"</f>
        <v>00159007</v>
      </c>
    </row>
    <row r="1641" spans="1:2" x14ac:dyDescent="0.25">
      <c r="A1641" s="6">
        <v>1638</v>
      </c>
      <c r="B1641" s="6" t="str">
        <f>"00159141"</f>
        <v>00159141</v>
      </c>
    </row>
    <row r="1642" spans="1:2" x14ac:dyDescent="0.25">
      <c r="A1642" s="6">
        <v>1639</v>
      </c>
      <c r="B1642" s="6" t="str">
        <f>"00159195"</f>
        <v>00159195</v>
      </c>
    </row>
    <row r="1643" spans="1:2" x14ac:dyDescent="0.25">
      <c r="A1643" s="6">
        <v>1640</v>
      </c>
      <c r="B1643" s="6" t="str">
        <f>"00159252"</f>
        <v>00159252</v>
      </c>
    </row>
    <row r="1644" spans="1:2" x14ac:dyDescent="0.25">
      <c r="A1644" s="6">
        <v>1641</v>
      </c>
      <c r="B1644" s="6" t="str">
        <f>"00159269"</f>
        <v>00159269</v>
      </c>
    </row>
    <row r="1645" spans="1:2" x14ac:dyDescent="0.25">
      <c r="A1645" s="6">
        <v>1642</v>
      </c>
      <c r="B1645" s="6" t="str">
        <f>"00159351"</f>
        <v>00159351</v>
      </c>
    </row>
    <row r="1646" spans="1:2" x14ac:dyDescent="0.25">
      <c r="A1646" s="6">
        <v>1643</v>
      </c>
      <c r="B1646" s="6" t="str">
        <f>"00159352"</f>
        <v>00159352</v>
      </c>
    </row>
    <row r="1647" spans="1:2" x14ac:dyDescent="0.25">
      <c r="A1647" s="6">
        <v>1644</v>
      </c>
      <c r="B1647" s="6" t="str">
        <f>"00159391"</f>
        <v>00159391</v>
      </c>
    </row>
    <row r="1648" spans="1:2" x14ac:dyDescent="0.25">
      <c r="A1648" s="6">
        <v>1645</v>
      </c>
      <c r="B1648" s="6" t="str">
        <f>"00159645"</f>
        <v>00159645</v>
      </c>
    </row>
    <row r="1649" spans="1:2" x14ac:dyDescent="0.25">
      <c r="A1649" s="6">
        <v>1646</v>
      </c>
      <c r="B1649" s="6" t="str">
        <f>"00159689"</f>
        <v>00159689</v>
      </c>
    </row>
    <row r="1650" spans="1:2" x14ac:dyDescent="0.25">
      <c r="A1650" s="6">
        <v>1647</v>
      </c>
      <c r="B1650" s="6" t="str">
        <f>"00159766"</f>
        <v>00159766</v>
      </c>
    </row>
    <row r="1651" spans="1:2" x14ac:dyDescent="0.25">
      <c r="A1651" s="6">
        <v>1648</v>
      </c>
      <c r="B1651" s="6" t="str">
        <f>"00159801"</f>
        <v>00159801</v>
      </c>
    </row>
    <row r="1652" spans="1:2" x14ac:dyDescent="0.25">
      <c r="A1652" s="6">
        <v>1649</v>
      </c>
      <c r="B1652" s="6" t="str">
        <f>"00159959"</f>
        <v>00159959</v>
      </c>
    </row>
    <row r="1653" spans="1:2" x14ac:dyDescent="0.25">
      <c r="A1653" s="6">
        <v>1650</v>
      </c>
      <c r="B1653" s="6" t="str">
        <f>"00159960"</f>
        <v>00159960</v>
      </c>
    </row>
    <row r="1654" spans="1:2" x14ac:dyDescent="0.25">
      <c r="A1654" s="6">
        <v>1651</v>
      </c>
      <c r="B1654" s="6" t="str">
        <f>"00160101"</f>
        <v>00160101</v>
      </c>
    </row>
    <row r="1655" spans="1:2" x14ac:dyDescent="0.25">
      <c r="A1655" s="6">
        <v>1652</v>
      </c>
      <c r="B1655" s="6" t="str">
        <f>"00160112"</f>
        <v>00160112</v>
      </c>
    </row>
    <row r="1656" spans="1:2" x14ac:dyDescent="0.25">
      <c r="A1656" s="6">
        <v>1653</v>
      </c>
      <c r="B1656" s="6" t="str">
        <f>"00160143"</f>
        <v>00160143</v>
      </c>
    </row>
    <row r="1657" spans="1:2" x14ac:dyDescent="0.25">
      <c r="A1657" s="6">
        <v>1654</v>
      </c>
      <c r="B1657" s="6" t="str">
        <f>"00160167"</f>
        <v>00160167</v>
      </c>
    </row>
    <row r="1658" spans="1:2" x14ac:dyDescent="0.25">
      <c r="A1658" s="6">
        <v>1655</v>
      </c>
      <c r="B1658" s="6" t="str">
        <f>"00160272"</f>
        <v>00160272</v>
      </c>
    </row>
    <row r="1659" spans="1:2" x14ac:dyDescent="0.25">
      <c r="A1659" s="6">
        <v>1656</v>
      </c>
      <c r="B1659" s="6" t="str">
        <f>"00160366"</f>
        <v>00160366</v>
      </c>
    </row>
    <row r="1660" spans="1:2" x14ac:dyDescent="0.25">
      <c r="A1660" s="6">
        <v>1657</v>
      </c>
      <c r="B1660" s="6" t="str">
        <f>"00160376"</f>
        <v>00160376</v>
      </c>
    </row>
    <row r="1661" spans="1:2" x14ac:dyDescent="0.25">
      <c r="A1661" s="6">
        <v>1658</v>
      </c>
      <c r="B1661" s="6" t="str">
        <f>"00160415"</f>
        <v>00160415</v>
      </c>
    </row>
    <row r="1662" spans="1:2" x14ac:dyDescent="0.25">
      <c r="A1662" s="6">
        <v>1659</v>
      </c>
      <c r="B1662" s="6" t="str">
        <f>"00160422"</f>
        <v>00160422</v>
      </c>
    </row>
    <row r="1663" spans="1:2" x14ac:dyDescent="0.25">
      <c r="A1663" s="6">
        <v>1660</v>
      </c>
      <c r="B1663" s="6" t="str">
        <f>"00160423"</f>
        <v>00160423</v>
      </c>
    </row>
    <row r="1664" spans="1:2" x14ac:dyDescent="0.25">
      <c r="A1664" s="6">
        <v>1661</v>
      </c>
      <c r="B1664" s="6" t="str">
        <f>"00160456"</f>
        <v>00160456</v>
      </c>
    </row>
    <row r="1665" spans="1:2" x14ac:dyDescent="0.25">
      <c r="A1665" s="6">
        <v>1662</v>
      </c>
      <c r="B1665" s="6" t="str">
        <f>"00160480"</f>
        <v>00160480</v>
      </c>
    </row>
    <row r="1666" spans="1:2" x14ac:dyDescent="0.25">
      <c r="A1666" s="6">
        <v>1663</v>
      </c>
      <c r="B1666" s="6" t="str">
        <f>"00160635"</f>
        <v>00160635</v>
      </c>
    </row>
    <row r="1667" spans="1:2" x14ac:dyDescent="0.25">
      <c r="A1667" s="6">
        <v>1664</v>
      </c>
      <c r="B1667" s="6" t="str">
        <f>"00160673"</f>
        <v>00160673</v>
      </c>
    </row>
    <row r="1668" spans="1:2" x14ac:dyDescent="0.25">
      <c r="A1668" s="6">
        <v>1665</v>
      </c>
      <c r="B1668" s="6" t="str">
        <f>"00160725"</f>
        <v>00160725</v>
      </c>
    </row>
    <row r="1669" spans="1:2" x14ac:dyDescent="0.25">
      <c r="A1669" s="6">
        <v>1666</v>
      </c>
      <c r="B1669" s="6" t="str">
        <f>"00160730"</f>
        <v>00160730</v>
      </c>
    </row>
    <row r="1670" spans="1:2" x14ac:dyDescent="0.25">
      <c r="A1670" s="6">
        <v>1667</v>
      </c>
      <c r="B1670" s="6" t="str">
        <f>"00160901"</f>
        <v>00160901</v>
      </c>
    </row>
    <row r="1671" spans="1:2" x14ac:dyDescent="0.25">
      <c r="A1671" s="6">
        <v>1668</v>
      </c>
      <c r="B1671" s="6" t="str">
        <f>"00160997"</f>
        <v>00160997</v>
      </c>
    </row>
    <row r="1672" spans="1:2" x14ac:dyDescent="0.25">
      <c r="A1672" s="6">
        <v>1669</v>
      </c>
      <c r="B1672" s="6" t="str">
        <f>"00161132"</f>
        <v>00161132</v>
      </c>
    </row>
    <row r="1673" spans="1:2" x14ac:dyDescent="0.25">
      <c r="A1673" s="6">
        <v>1670</v>
      </c>
      <c r="B1673" s="6" t="str">
        <f>"00161180"</f>
        <v>00161180</v>
      </c>
    </row>
    <row r="1674" spans="1:2" x14ac:dyDescent="0.25">
      <c r="A1674" s="6">
        <v>1671</v>
      </c>
      <c r="B1674" s="6" t="str">
        <f>"00161319"</f>
        <v>00161319</v>
      </c>
    </row>
    <row r="1675" spans="1:2" x14ac:dyDescent="0.25">
      <c r="A1675" s="6">
        <v>1672</v>
      </c>
      <c r="B1675" s="6" t="str">
        <f>"00161471"</f>
        <v>00161471</v>
      </c>
    </row>
    <row r="1676" spans="1:2" x14ac:dyDescent="0.25">
      <c r="A1676" s="6">
        <v>1673</v>
      </c>
      <c r="B1676" s="6" t="str">
        <f>"00161950"</f>
        <v>00161950</v>
      </c>
    </row>
    <row r="1677" spans="1:2" x14ac:dyDescent="0.25">
      <c r="A1677" s="6">
        <v>1674</v>
      </c>
      <c r="B1677" s="6" t="str">
        <f>"00161959"</f>
        <v>00161959</v>
      </c>
    </row>
    <row r="1678" spans="1:2" x14ac:dyDescent="0.25">
      <c r="A1678" s="6">
        <v>1675</v>
      </c>
      <c r="B1678" s="6" t="str">
        <f>"00161996"</f>
        <v>00161996</v>
      </c>
    </row>
    <row r="1679" spans="1:2" x14ac:dyDescent="0.25">
      <c r="A1679" s="6">
        <v>1676</v>
      </c>
      <c r="B1679" s="6" t="str">
        <f>"00162037"</f>
        <v>00162037</v>
      </c>
    </row>
    <row r="1680" spans="1:2" x14ac:dyDescent="0.25">
      <c r="A1680" s="6">
        <v>1677</v>
      </c>
      <c r="B1680" s="6" t="str">
        <f>"00162170"</f>
        <v>00162170</v>
      </c>
    </row>
    <row r="1681" spans="1:2" x14ac:dyDescent="0.25">
      <c r="A1681" s="6">
        <v>1678</v>
      </c>
      <c r="B1681" s="6" t="str">
        <f>"00162381"</f>
        <v>00162381</v>
      </c>
    </row>
    <row r="1682" spans="1:2" x14ac:dyDescent="0.25">
      <c r="A1682" s="6">
        <v>1679</v>
      </c>
      <c r="B1682" s="6" t="str">
        <f>"00162398"</f>
        <v>00162398</v>
      </c>
    </row>
    <row r="1683" spans="1:2" x14ac:dyDescent="0.25">
      <c r="A1683" s="6">
        <v>1680</v>
      </c>
      <c r="B1683" s="6" t="str">
        <f>"00162750"</f>
        <v>00162750</v>
      </c>
    </row>
    <row r="1684" spans="1:2" x14ac:dyDescent="0.25">
      <c r="A1684" s="6">
        <v>1681</v>
      </c>
      <c r="B1684" s="6" t="str">
        <f>"00162757"</f>
        <v>00162757</v>
      </c>
    </row>
    <row r="1685" spans="1:2" x14ac:dyDescent="0.25">
      <c r="A1685" s="6">
        <v>1682</v>
      </c>
      <c r="B1685" s="6" t="str">
        <f>"00162761"</f>
        <v>00162761</v>
      </c>
    </row>
    <row r="1686" spans="1:2" x14ac:dyDescent="0.25">
      <c r="A1686" s="6">
        <v>1683</v>
      </c>
      <c r="B1686" s="6" t="str">
        <f>"00162791"</f>
        <v>00162791</v>
      </c>
    </row>
    <row r="1687" spans="1:2" x14ac:dyDescent="0.25">
      <c r="A1687" s="6">
        <v>1684</v>
      </c>
      <c r="B1687" s="6" t="str">
        <f>"00162809"</f>
        <v>00162809</v>
      </c>
    </row>
    <row r="1688" spans="1:2" x14ac:dyDescent="0.25">
      <c r="A1688" s="6">
        <v>1685</v>
      </c>
      <c r="B1688" s="6" t="str">
        <f>"00162829"</f>
        <v>00162829</v>
      </c>
    </row>
    <row r="1689" spans="1:2" x14ac:dyDescent="0.25">
      <c r="A1689" s="6">
        <v>1686</v>
      </c>
      <c r="B1689" s="6" t="str">
        <f>"00162881"</f>
        <v>00162881</v>
      </c>
    </row>
    <row r="1690" spans="1:2" x14ac:dyDescent="0.25">
      <c r="A1690" s="6">
        <v>1687</v>
      </c>
      <c r="B1690" s="6" t="str">
        <f>"00163038"</f>
        <v>00163038</v>
      </c>
    </row>
    <row r="1691" spans="1:2" x14ac:dyDescent="0.25">
      <c r="A1691" s="6">
        <v>1688</v>
      </c>
      <c r="B1691" s="6" t="str">
        <f>"00163047"</f>
        <v>00163047</v>
      </c>
    </row>
    <row r="1692" spans="1:2" x14ac:dyDescent="0.25">
      <c r="A1692" s="6">
        <v>1689</v>
      </c>
      <c r="B1692" s="6" t="str">
        <f>"00163070"</f>
        <v>00163070</v>
      </c>
    </row>
    <row r="1693" spans="1:2" x14ac:dyDescent="0.25">
      <c r="A1693" s="6">
        <v>1690</v>
      </c>
      <c r="B1693" s="6" t="str">
        <f>"00163133"</f>
        <v>00163133</v>
      </c>
    </row>
    <row r="1694" spans="1:2" x14ac:dyDescent="0.25">
      <c r="A1694" s="6">
        <v>1691</v>
      </c>
      <c r="B1694" s="6" t="str">
        <f>"00163244"</f>
        <v>00163244</v>
      </c>
    </row>
    <row r="1695" spans="1:2" x14ac:dyDescent="0.25">
      <c r="A1695" s="6">
        <v>1692</v>
      </c>
      <c r="B1695" s="6" t="str">
        <f>"00163513"</f>
        <v>00163513</v>
      </c>
    </row>
    <row r="1696" spans="1:2" x14ac:dyDescent="0.25">
      <c r="A1696" s="6">
        <v>1693</v>
      </c>
      <c r="B1696" s="6" t="str">
        <f>"00163732"</f>
        <v>00163732</v>
      </c>
    </row>
    <row r="1697" spans="1:2" x14ac:dyDescent="0.25">
      <c r="A1697" s="6">
        <v>1694</v>
      </c>
      <c r="B1697" s="6" t="str">
        <f>"00163817"</f>
        <v>00163817</v>
      </c>
    </row>
    <row r="1698" spans="1:2" x14ac:dyDescent="0.25">
      <c r="A1698" s="6">
        <v>1695</v>
      </c>
      <c r="B1698" s="6" t="str">
        <f>"00163975"</f>
        <v>00163975</v>
      </c>
    </row>
    <row r="1699" spans="1:2" x14ac:dyDescent="0.25">
      <c r="A1699" s="6">
        <v>1696</v>
      </c>
      <c r="B1699" s="6" t="str">
        <f>"00164144"</f>
        <v>00164144</v>
      </c>
    </row>
    <row r="1700" spans="1:2" x14ac:dyDescent="0.25">
      <c r="A1700" s="6">
        <v>1697</v>
      </c>
      <c r="B1700" s="6" t="str">
        <f>"00164180"</f>
        <v>00164180</v>
      </c>
    </row>
    <row r="1701" spans="1:2" x14ac:dyDescent="0.25">
      <c r="A1701" s="6">
        <v>1698</v>
      </c>
      <c r="B1701" s="6" t="str">
        <f>"00164307"</f>
        <v>00164307</v>
      </c>
    </row>
    <row r="1702" spans="1:2" x14ac:dyDescent="0.25">
      <c r="A1702" s="6">
        <v>1699</v>
      </c>
      <c r="B1702" s="6" t="str">
        <f>"00164387"</f>
        <v>00164387</v>
      </c>
    </row>
    <row r="1703" spans="1:2" x14ac:dyDescent="0.25">
      <c r="A1703" s="6">
        <v>1700</v>
      </c>
      <c r="B1703" s="6" t="str">
        <f>"00164421"</f>
        <v>00164421</v>
      </c>
    </row>
    <row r="1704" spans="1:2" x14ac:dyDescent="0.25">
      <c r="A1704" s="6">
        <v>1701</v>
      </c>
      <c r="B1704" s="6" t="str">
        <f>"00164426"</f>
        <v>00164426</v>
      </c>
    </row>
    <row r="1705" spans="1:2" x14ac:dyDescent="0.25">
      <c r="A1705" s="6">
        <v>1702</v>
      </c>
      <c r="B1705" s="6" t="str">
        <f>"00164474"</f>
        <v>00164474</v>
      </c>
    </row>
    <row r="1706" spans="1:2" x14ac:dyDescent="0.25">
      <c r="A1706" s="6">
        <v>1703</v>
      </c>
      <c r="B1706" s="6" t="str">
        <f>"00164541"</f>
        <v>00164541</v>
      </c>
    </row>
    <row r="1707" spans="1:2" x14ac:dyDescent="0.25">
      <c r="A1707" s="6">
        <v>1704</v>
      </c>
      <c r="B1707" s="6" t="str">
        <f>"00164606"</f>
        <v>00164606</v>
      </c>
    </row>
    <row r="1708" spans="1:2" x14ac:dyDescent="0.25">
      <c r="A1708" s="6">
        <v>1705</v>
      </c>
      <c r="B1708" s="6" t="str">
        <f>"00164760"</f>
        <v>00164760</v>
      </c>
    </row>
    <row r="1709" spans="1:2" x14ac:dyDescent="0.25">
      <c r="A1709" s="6">
        <v>1706</v>
      </c>
      <c r="B1709" s="6" t="str">
        <f>"00165878"</f>
        <v>00165878</v>
      </c>
    </row>
    <row r="1710" spans="1:2" x14ac:dyDescent="0.25">
      <c r="A1710" s="6">
        <v>1707</v>
      </c>
      <c r="B1710" s="6" t="str">
        <f>"00165953"</f>
        <v>00165953</v>
      </c>
    </row>
    <row r="1711" spans="1:2" x14ac:dyDescent="0.25">
      <c r="A1711" s="6">
        <v>1708</v>
      </c>
      <c r="B1711" s="6" t="str">
        <f>"00165958"</f>
        <v>00165958</v>
      </c>
    </row>
    <row r="1712" spans="1:2" x14ac:dyDescent="0.25">
      <c r="A1712" s="6">
        <v>1709</v>
      </c>
      <c r="B1712" s="6" t="str">
        <f>"00166037"</f>
        <v>00166037</v>
      </c>
    </row>
    <row r="1713" spans="1:2" x14ac:dyDescent="0.25">
      <c r="A1713" s="6">
        <v>1710</v>
      </c>
      <c r="B1713" s="6" t="str">
        <f>"00166045"</f>
        <v>00166045</v>
      </c>
    </row>
    <row r="1714" spans="1:2" x14ac:dyDescent="0.25">
      <c r="A1714" s="6">
        <v>1711</v>
      </c>
      <c r="B1714" s="6" t="str">
        <f>"00166158"</f>
        <v>00166158</v>
      </c>
    </row>
    <row r="1715" spans="1:2" x14ac:dyDescent="0.25">
      <c r="A1715" s="6">
        <v>1712</v>
      </c>
      <c r="B1715" s="6" t="str">
        <f>"00166166"</f>
        <v>00166166</v>
      </c>
    </row>
    <row r="1716" spans="1:2" x14ac:dyDescent="0.25">
      <c r="A1716" s="6">
        <v>1713</v>
      </c>
      <c r="B1716" s="6" t="str">
        <f>"00166183"</f>
        <v>00166183</v>
      </c>
    </row>
    <row r="1717" spans="1:2" x14ac:dyDescent="0.25">
      <c r="A1717" s="6">
        <v>1714</v>
      </c>
      <c r="B1717" s="6" t="str">
        <f>"00166519"</f>
        <v>00166519</v>
      </c>
    </row>
    <row r="1718" spans="1:2" x14ac:dyDescent="0.25">
      <c r="A1718" s="6">
        <v>1715</v>
      </c>
      <c r="B1718" s="6" t="str">
        <f>"00167505"</f>
        <v>00167505</v>
      </c>
    </row>
    <row r="1719" spans="1:2" x14ac:dyDescent="0.25">
      <c r="A1719" s="6">
        <v>1716</v>
      </c>
      <c r="B1719" s="6" t="str">
        <f>"00167590"</f>
        <v>00167590</v>
      </c>
    </row>
    <row r="1720" spans="1:2" x14ac:dyDescent="0.25">
      <c r="A1720" s="6">
        <v>1717</v>
      </c>
      <c r="B1720" s="6" t="str">
        <f>"00167787"</f>
        <v>00167787</v>
      </c>
    </row>
    <row r="1721" spans="1:2" x14ac:dyDescent="0.25">
      <c r="A1721" s="6">
        <v>1718</v>
      </c>
      <c r="B1721" s="6" t="str">
        <f>"00167810"</f>
        <v>00167810</v>
      </c>
    </row>
    <row r="1722" spans="1:2" x14ac:dyDescent="0.25">
      <c r="A1722" s="6">
        <v>1719</v>
      </c>
      <c r="B1722" s="6" t="str">
        <f>"00167819"</f>
        <v>00167819</v>
      </c>
    </row>
    <row r="1723" spans="1:2" x14ac:dyDescent="0.25">
      <c r="A1723" s="6">
        <v>1720</v>
      </c>
      <c r="B1723" s="6" t="str">
        <f>"00167844"</f>
        <v>00167844</v>
      </c>
    </row>
    <row r="1724" spans="1:2" x14ac:dyDescent="0.25">
      <c r="A1724" s="6">
        <v>1721</v>
      </c>
      <c r="B1724" s="6" t="str">
        <f>"00168532"</f>
        <v>00168532</v>
      </c>
    </row>
    <row r="1725" spans="1:2" x14ac:dyDescent="0.25">
      <c r="A1725" s="6">
        <v>1722</v>
      </c>
      <c r="B1725" s="6" t="str">
        <f>"00168589"</f>
        <v>00168589</v>
      </c>
    </row>
    <row r="1726" spans="1:2" x14ac:dyDescent="0.25">
      <c r="A1726" s="6">
        <v>1723</v>
      </c>
      <c r="B1726" s="6" t="str">
        <f>"00169065"</f>
        <v>00169065</v>
      </c>
    </row>
    <row r="1727" spans="1:2" x14ac:dyDescent="0.25">
      <c r="A1727" s="6">
        <v>1724</v>
      </c>
      <c r="B1727" s="6" t="str">
        <f>"00169229"</f>
        <v>00169229</v>
      </c>
    </row>
    <row r="1728" spans="1:2" x14ac:dyDescent="0.25">
      <c r="A1728" s="6">
        <v>1725</v>
      </c>
      <c r="B1728" s="6" t="str">
        <f>"00169938"</f>
        <v>00169938</v>
      </c>
    </row>
    <row r="1729" spans="1:2" x14ac:dyDescent="0.25">
      <c r="A1729" s="6">
        <v>1726</v>
      </c>
      <c r="B1729" s="6" t="str">
        <f>"00170020"</f>
        <v>00170020</v>
      </c>
    </row>
    <row r="1730" spans="1:2" x14ac:dyDescent="0.25">
      <c r="A1730" s="6">
        <v>1727</v>
      </c>
      <c r="B1730" s="6" t="str">
        <f>"00170047"</f>
        <v>00170047</v>
      </c>
    </row>
    <row r="1731" spans="1:2" x14ac:dyDescent="0.25">
      <c r="A1731" s="6">
        <v>1728</v>
      </c>
      <c r="B1731" s="6" t="str">
        <f>"00170182"</f>
        <v>00170182</v>
      </c>
    </row>
    <row r="1732" spans="1:2" x14ac:dyDescent="0.25">
      <c r="A1732" s="6">
        <v>1729</v>
      </c>
      <c r="B1732" s="6" t="str">
        <f>"00170500"</f>
        <v>00170500</v>
      </c>
    </row>
    <row r="1733" spans="1:2" x14ac:dyDescent="0.25">
      <c r="A1733" s="6">
        <v>1730</v>
      </c>
      <c r="B1733" s="6" t="str">
        <f>"00170539"</f>
        <v>00170539</v>
      </c>
    </row>
    <row r="1734" spans="1:2" x14ac:dyDescent="0.25">
      <c r="A1734" s="6">
        <v>1731</v>
      </c>
      <c r="B1734" s="6" t="str">
        <f>"00170548"</f>
        <v>00170548</v>
      </c>
    </row>
    <row r="1735" spans="1:2" x14ac:dyDescent="0.25">
      <c r="A1735" s="6">
        <v>1732</v>
      </c>
      <c r="B1735" s="6" t="str">
        <f>"00170551"</f>
        <v>00170551</v>
      </c>
    </row>
    <row r="1736" spans="1:2" x14ac:dyDescent="0.25">
      <c r="A1736" s="6">
        <v>1733</v>
      </c>
      <c r="B1736" s="6" t="str">
        <f>"00171641"</f>
        <v>00171641</v>
      </c>
    </row>
    <row r="1737" spans="1:2" x14ac:dyDescent="0.25">
      <c r="A1737" s="6">
        <v>1734</v>
      </c>
      <c r="B1737" s="6" t="str">
        <f>"00171731"</f>
        <v>00171731</v>
      </c>
    </row>
    <row r="1738" spans="1:2" x14ac:dyDescent="0.25">
      <c r="A1738" s="6">
        <v>1735</v>
      </c>
      <c r="B1738" s="6" t="str">
        <f>"00171779"</f>
        <v>00171779</v>
      </c>
    </row>
    <row r="1739" spans="1:2" x14ac:dyDescent="0.25">
      <c r="A1739" s="6">
        <v>1736</v>
      </c>
      <c r="B1739" s="6" t="str">
        <f>"00172282"</f>
        <v>00172282</v>
      </c>
    </row>
    <row r="1740" spans="1:2" x14ac:dyDescent="0.25">
      <c r="A1740" s="6">
        <v>1737</v>
      </c>
      <c r="B1740" s="6" t="str">
        <f>"00172424"</f>
        <v>00172424</v>
      </c>
    </row>
    <row r="1741" spans="1:2" x14ac:dyDescent="0.25">
      <c r="A1741" s="6">
        <v>1738</v>
      </c>
      <c r="B1741" s="6" t="str">
        <f>"00172469"</f>
        <v>00172469</v>
      </c>
    </row>
    <row r="1742" spans="1:2" x14ac:dyDescent="0.25">
      <c r="A1742" s="6">
        <v>1739</v>
      </c>
      <c r="B1742" s="6" t="str">
        <f>"00172703"</f>
        <v>00172703</v>
      </c>
    </row>
    <row r="1743" spans="1:2" x14ac:dyDescent="0.25">
      <c r="A1743" s="6">
        <v>1740</v>
      </c>
      <c r="B1743" s="6" t="str">
        <f>"00172762"</f>
        <v>00172762</v>
      </c>
    </row>
    <row r="1744" spans="1:2" x14ac:dyDescent="0.25">
      <c r="A1744" s="6">
        <v>1741</v>
      </c>
      <c r="B1744" s="6" t="str">
        <f>"00172802"</f>
        <v>00172802</v>
      </c>
    </row>
    <row r="1745" spans="1:2" x14ac:dyDescent="0.25">
      <c r="A1745" s="6">
        <v>1742</v>
      </c>
      <c r="B1745" s="6" t="str">
        <f>"00172847"</f>
        <v>00172847</v>
      </c>
    </row>
    <row r="1746" spans="1:2" x14ac:dyDescent="0.25">
      <c r="A1746" s="6">
        <v>1743</v>
      </c>
      <c r="B1746" s="6" t="str">
        <f>"00173202"</f>
        <v>00173202</v>
      </c>
    </row>
    <row r="1747" spans="1:2" x14ac:dyDescent="0.25">
      <c r="A1747" s="6">
        <v>1744</v>
      </c>
      <c r="B1747" s="6" t="str">
        <f>"00173562"</f>
        <v>00173562</v>
      </c>
    </row>
    <row r="1748" spans="1:2" x14ac:dyDescent="0.25">
      <c r="A1748" s="6">
        <v>1745</v>
      </c>
      <c r="B1748" s="6" t="str">
        <f>"00173591"</f>
        <v>00173591</v>
      </c>
    </row>
    <row r="1749" spans="1:2" x14ac:dyDescent="0.25">
      <c r="A1749" s="6">
        <v>1746</v>
      </c>
      <c r="B1749" s="6" t="str">
        <f>"00173604"</f>
        <v>00173604</v>
      </c>
    </row>
    <row r="1750" spans="1:2" x14ac:dyDescent="0.25">
      <c r="A1750" s="6">
        <v>1747</v>
      </c>
      <c r="B1750" s="6" t="str">
        <f>"00173631"</f>
        <v>00173631</v>
      </c>
    </row>
    <row r="1751" spans="1:2" x14ac:dyDescent="0.25">
      <c r="A1751" s="6">
        <v>1748</v>
      </c>
      <c r="B1751" s="6" t="str">
        <f>"00173650"</f>
        <v>00173650</v>
      </c>
    </row>
    <row r="1752" spans="1:2" x14ac:dyDescent="0.25">
      <c r="A1752" s="6">
        <v>1749</v>
      </c>
      <c r="B1752" s="6" t="str">
        <f>"00173659"</f>
        <v>00173659</v>
      </c>
    </row>
    <row r="1753" spans="1:2" x14ac:dyDescent="0.25">
      <c r="A1753" s="6">
        <v>1750</v>
      </c>
      <c r="B1753" s="6" t="str">
        <f>"00173832"</f>
        <v>00173832</v>
      </c>
    </row>
    <row r="1754" spans="1:2" x14ac:dyDescent="0.25">
      <c r="A1754" s="6">
        <v>1751</v>
      </c>
      <c r="B1754" s="6" t="str">
        <f>"00173847"</f>
        <v>00173847</v>
      </c>
    </row>
    <row r="1755" spans="1:2" x14ac:dyDescent="0.25">
      <c r="A1755" s="6">
        <v>1752</v>
      </c>
      <c r="B1755" s="6" t="str">
        <f>"00173870"</f>
        <v>00173870</v>
      </c>
    </row>
    <row r="1756" spans="1:2" x14ac:dyDescent="0.25">
      <c r="A1756" s="6">
        <v>1753</v>
      </c>
      <c r="B1756" s="6" t="str">
        <f>"00173906"</f>
        <v>00173906</v>
      </c>
    </row>
    <row r="1757" spans="1:2" x14ac:dyDescent="0.25">
      <c r="A1757" s="6">
        <v>1754</v>
      </c>
      <c r="B1757" s="6" t="str">
        <f>"00174930"</f>
        <v>00174930</v>
      </c>
    </row>
    <row r="1758" spans="1:2" x14ac:dyDescent="0.25">
      <c r="A1758" s="6">
        <v>1755</v>
      </c>
      <c r="B1758" s="6" t="str">
        <f>"00175088"</f>
        <v>00175088</v>
      </c>
    </row>
    <row r="1759" spans="1:2" x14ac:dyDescent="0.25">
      <c r="A1759" s="6">
        <v>1756</v>
      </c>
      <c r="B1759" s="6" t="str">
        <f>"00175668"</f>
        <v>00175668</v>
      </c>
    </row>
    <row r="1760" spans="1:2" x14ac:dyDescent="0.25">
      <c r="A1760" s="6">
        <v>1757</v>
      </c>
      <c r="B1760" s="6" t="str">
        <f>"00175822"</f>
        <v>00175822</v>
      </c>
    </row>
    <row r="1761" spans="1:2" x14ac:dyDescent="0.25">
      <c r="A1761" s="6">
        <v>1758</v>
      </c>
      <c r="B1761" s="6" t="str">
        <f>"00175835"</f>
        <v>00175835</v>
      </c>
    </row>
    <row r="1762" spans="1:2" x14ac:dyDescent="0.25">
      <c r="A1762" s="6">
        <v>1759</v>
      </c>
      <c r="B1762" s="6" t="str">
        <f>"00175922"</f>
        <v>00175922</v>
      </c>
    </row>
    <row r="1763" spans="1:2" x14ac:dyDescent="0.25">
      <c r="A1763" s="6">
        <v>1760</v>
      </c>
      <c r="B1763" s="6" t="str">
        <f>"00176200"</f>
        <v>00176200</v>
      </c>
    </row>
    <row r="1764" spans="1:2" x14ac:dyDescent="0.25">
      <c r="A1764" s="6">
        <v>1761</v>
      </c>
      <c r="B1764" s="6" t="str">
        <f>"00176263"</f>
        <v>00176263</v>
      </c>
    </row>
    <row r="1765" spans="1:2" x14ac:dyDescent="0.25">
      <c r="A1765" s="6">
        <v>1762</v>
      </c>
      <c r="B1765" s="6" t="str">
        <f>"00176392"</f>
        <v>00176392</v>
      </c>
    </row>
    <row r="1766" spans="1:2" x14ac:dyDescent="0.25">
      <c r="A1766" s="6">
        <v>1763</v>
      </c>
      <c r="B1766" s="6" t="str">
        <f>"00176436"</f>
        <v>00176436</v>
      </c>
    </row>
    <row r="1767" spans="1:2" x14ac:dyDescent="0.25">
      <c r="A1767" s="6">
        <v>1764</v>
      </c>
      <c r="B1767" s="6" t="str">
        <f>"00176449"</f>
        <v>00176449</v>
      </c>
    </row>
    <row r="1768" spans="1:2" x14ac:dyDescent="0.25">
      <c r="A1768" s="6">
        <v>1765</v>
      </c>
      <c r="B1768" s="6" t="str">
        <f>"00176517"</f>
        <v>00176517</v>
      </c>
    </row>
    <row r="1769" spans="1:2" x14ac:dyDescent="0.25">
      <c r="A1769" s="6">
        <v>1766</v>
      </c>
      <c r="B1769" s="6" t="str">
        <f>"00176565"</f>
        <v>00176565</v>
      </c>
    </row>
    <row r="1770" spans="1:2" x14ac:dyDescent="0.25">
      <c r="A1770" s="6">
        <v>1767</v>
      </c>
      <c r="B1770" s="6" t="str">
        <f>"00176578"</f>
        <v>00176578</v>
      </c>
    </row>
    <row r="1771" spans="1:2" x14ac:dyDescent="0.25">
      <c r="A1771" s="6">
        <v>1768</v>
      </c>
      <c r="B1771" s="6" t="str">
        <f>"00176990"</f>
        <v>00176990</v>
      </c>
    </row>
    <row r="1772" spans="1:2" x14ac:dyDescent="0.25">
      <c r="A1772" s="6">
        <v>1769</v>
      </c>
      <c r="B1772" s="6" t="str">
        <f>"00177265"</f>
        <v>00177265</v>
      </c>
    </row>
    <row r="1773" spans="1:2" x14ac:dyDescent="0.25">
      <c r="A1773" s="6">
        <v>1770</v>
      </c>
      <c r="B1773" s="6" t="str">
        <f>"00177298"</f>
        <v>00177298</v>
      </c>
    </row>
    <row r="1774" spans="1:2" x14ac:dyDescent="0.25">
      <c r="A1774" s="6">
        <v>1771</v>
      </c>
      <c r="B1774" s="6" t="str">
        <f>"00178671"</f>
        <v>00178671</v>
      </c>
    </row>
    <row r="1775" spans="1:2" x14ac:dyDescent="0.25">
      <c r="A1775" s="6">
        <v>1772</v>
      </c>
      <c r="B1775" s="6" t="str">
        <f>"00178718"</f>
        <v>00178718</v>
      </c>
    </row>
    <row r="1776" spans="1:2" x14ac:dyDescent="0.25">
      <c r="A1776" s="6">
        <v>1773</v>
      </c>
      <c r="B1776" s="6" t="str">
        <f>"00178960"</f>
        <v>00178960</v>
      </c>
    </row>
    <row r="1777" spans="1:2" x14ac:dyDescent="0.25">
      <c r="A1777" s="6">
        <v>1774</v>
      </c>
      <c r="B1777" s="6" t="str">
        <f>"00179330"</f>
        <v>00179330</v>
      </c>
    </row>
    <row r="1778" spans="1:2" x14ac:dyDescent="0.25">
      <c r="A1778" s="6">
        <v>1775</v>
      </c>
      <c r="B1778" s="6" t="str">
        <f>"00179370"</f>
        <v>00179370</v>
      </c>
    </row>
    <row r="1779" spans="1:2" x14ac:dyDescent="0.25">
      <c r="A1779" s="6">
        <v>1776</v>
      </c>
      <c r="B1779" s="6" t="str">
        <f>"00181412"</f>
        <v>00181412</v>
      </c>
    </row>
    <row r="1780" spans="1:2" x14ac:dyDescent="0.25">
      <c r="A1780" s="6">
        <v>1777</v>
      </c>
      <c r="B1780" s="6" t="str">
        <f>"00181417"</f>
        <v>00181417</v>
      </c>
    </row>
    <row r="1781" spans="1:2" x14ac:dyDescent="0.25">
      <c r="A1781" s="6">
        <v>1778</v>
      </c>
      <c r="B1781" s="6" t="str">
        <f>"00181441"</f>
        <v>00181441</v>
      </c>
    </row>
    <row r="1782" spans="1:2" x14ac:dyDescent="0.25">
      <c r="A1782" s="6">
        <v>1779</v>
      </c>
      <c r="B1782" s="6" t="str">
        <f>"00182003"</f>
        <v>00182003</v>
      </c>
    </row>
    <row r="1783" spans="1:2" x14ac:dyDescent="0.25">
      <c r="A1783" s="6">
        <v>1780</v>
      </c>
      <c r="B1783" s="6" t="str">
        <f>"00182230"</f>
        <v>00182230</v>
      </c>
    </row>
    <row r="1784" spans="1:2" x14ac:dyDescent="0.25">
      <c r="A1784" s="6">
        <v>1781</v>
      </c>
      <c r="B1784" s="6" t="str">
        <f>"00182240"</f>
        <v>00182240</v>
      </c>
    </row>
    <row r="1785" spans="1:2" x14ac:dyDescent="0.25">
      <c r="A1785" s="6">
        <v>1782</v>
      </c>
      <c r="B1785" s="6" t="str">
        <f>"00182301"</f>
        <v>00182301</v>
      </c>
    </row>
    <row r="1786" spans="1:2" x14ac:dyDescent="0.25">
      <c r="A1786" s="6">
        <v>1783</v>
      </c>
      <c r="B1786" s="6" t="str">
        <f>"00182306"</f>
        <v>00182306</v>
      </c>
    </row>
    <row r="1787" spans="1:2" x14ac:dyDescent="0.25">
      <c r="A1787" s="6">
        <v>1784</v>
      </c>
      <c r="B1787" s="6" t="str">
        <f>"00182387"</f>
        <v>00182387</v>
      </c>
    </row>
    <row r="1788" spans="1:2" x14ac:dyDescent="0.25">
      <c r="A1788" s="6">
        <v>1785</v>
      </c>
      <c r="B1788" s="6" t="str">
        <f>"00182788"</f>
        <v>00182788</v>
      </c>
    </row>
    <row r="1789" spans="1:2" x14ac:dyDescent="0.25">
      <c r="A1789" s="6">
        <v>1786</v>
      </c>
      <c r="B1789" s="6" t="str">
        <f>"00182829"</f>
        <v>00182829</v>
      </c>
    </row>
    <row r="1790" spans="1:2" x14ac:dyDescent="0.25">
      <c r="A1790" s="6">
        <v>1787</v>
      </c>
      <c r="B1790" s="6" t="str">
        <f>"00182875"</f>
        <v>00182875</v>
      </c>
    </row>
    <row r="1791" spans="1:2" x14ac:dyDescent="0.25">
      <c r="A1791" s="6">
        <v>1788</v>
      </c>
      <c r="B1791" s="6" t="str">
        <f>"00182980"</f>
        <v>00182980</v>
      </c>
    </row>
    <row r="1792" spans="1:2" x14ac:dyDescent="0.25">
      <c r="A1792" s="6">
        <v>1789</v>
      </c>
      <c r="B1792" s="6" t="str">
        <f>"00183146"</f>
        <v>00183146</v>
      </c>
    </row>
    <row r="1793" spans="1:2" x14ac:dyDescent="0.25">
      <c r="A1793" s="6">
        <v>1790</v>
      </c>
      <c r="B1793" s="6" t="str">
        <f>"00183153"</f>
        <v>00183153</v>
      </c>
    </row>
    <row r="1794" spans="1:2" x14ac:dyDescent="0.25">
      <c r="A1794" s="6">
        <v>1791</v>
      </c>
      <c r="B1794" s="6" t="str">
        <f>"00183170"</f>
        <v>00183170</v>
      </c>
    </row>
    <row r="1795" spans="1:2" x14ac:dyDescent="0.25">
      <c r="A1795" s="6">
        <v>1792</v>
      </c>
      <c r="B1795" s="6" t="str">
        <f>"00183199"</f>
        <v>00183199</v>
      </c>
    </row>
    <row r="1796" spans="1:2" x14ac:dyDescent="0.25">
      <c r="A1796" s="6">
        <v>1793</v>
      </c>
      <c r="B1796" s="6" t="str">
        <f>"00183279"</f>
        <v>00183279</v>
      </c>
    </row>
    <row r="1797" spans="1:2" x14ac:dyDescent="0.25">
      <c r="A1797" s="6">
        <v>1794</v>
      </c>
      <c r="B1797" s="6" t="str">
        <f>"00183316"</f>
        <v>00183316</v>
      </c>
    </row>
    <row r="1798" spans="1:2" x14ac:dyDescent="0.25">
      <c r="A1798" s="6">
        <v>1795</v>
      </c>
      <c r="B1798" s="6" t="str">
        <f>"00183407"</f>
        <v>00183407</v>
      </c>
    </row>
    <row r="1799" spans="1:2" x14ac:dyDescent="0.25">
      <c r="A1799" s="6">
        <v>1796</v>
      </c>
      <c r="B1799" s="6" t="str">
        <f>"00183466"</f>
        <v>00183466</v>
      </c>
    </row>
    <row r="1800" spans="1:2" x14ac:dyDescent="0.25">
      <c r="A1800" s="6">
        <v>1797</v>
      </c>
      <c r="B1800" s="6" t="str">
        <f>"00183513"</f>
        <v>00183513</v>
      </c>
    </row>
    <row r="1801" spans="1:2" x14ac:dyDescent="0.25">
      <c r="A1801" s="6">
        <v>1798</v>
      </c>
      <c r="B1801" s="6" t="str">
        <f>"00183722"</f>
        <v>00183722</v>
      </c>
    </row>
    <row r="1802" spans="1:2" x14ac:dyDescent="0.25">
      <c r="A1802" s="6">
        <v>1799</v>
      </c>
      <c r="B1802" s="6" t="str">
        <f>"00184003"</f>
        <v>00184003</v>
      </c>
    </row>
    <row r="1803" spans="1:2" x14ac:dyDescent="0.25">
      <c r="A1803" s="6">
        <v>1800</v>
      </c>
      <c r="B1803" s="6" t="str">
        <f>"00184030"</f>
        <v>00184030</v>
      </c>
    </row>
    <row r="1804" spans="1:2" x14ac:dyDescent="0.25">
      <c r="A1804" s="6">
        <v>1801</v>
      </c>
      <c r="B1804" s="6" t="str">
        <f>"00184045"</f>
        <v>00184045</v>
      </c>
    </row>
    <row r="1805" spans="1:2" x14ac:dyDescent="0.25">
      <c r="A1805" s="6">
        <v>1802</v>
      </c>
      <c r="B1805" s="6" t="str">
        <f>"00184168"</f>
        <v>00184168</v>
      </c>
    </row>
    <row r="1806" spans="1:2" x14ac:dyDescent="0.25">
      <c r="A1806" s="6">
        <v>1803</v>
      </c>
      <c r="B1806" s="6" t="str">
        <f>"00184203"</f>
        <v>00184203</v>
      </c>
    </row>
    <row r="1807" spans="1:2" x14ac:dyDescent="0.25">
      <c r="A1807" s="6">
        <v>1804</v>
      </c>
      <c r="B1807" s="6" t="str">
        <f>"00184259"</f>
        <v>00184259</v>
      </c>
    </row>
    <row r="1808" spans="1:2" x14ac:dyDescent="0.25">
      <c r="A1808" s="6">
        <v>1805</v>
      </c>
      <c r="B1808" s="6" t="str">
        <f>"00184331"</f>
        <v>00184331</v>
      </c>
    </row>
    <row r="1809" spans="1:2" x14ac:dyDescent="0.25">
      <c r="A1809" s="6">
        <v>1806</v>
      </c>
      <c r="B1809" s="6" t="str">
        <f>"00184359"</f>
        <v>00184359</v>
      </c>
    </row>
    <row r="1810" spans="1:2" x14ac:dyDescent="0.25">
      <c r="A1810" s="6">
        <v>1807</v>
      </c>
      <c r="B1810" s="6" t="str">
        <f>"00184514"</f>
        <v>00184514</v>
      </c>
    </row>
    <row r="1811" spans="1:2" x14ac:dyDescent="0.25">
      <c r="A1811" s="6">
        <v>1808</v>
      </c>
      <c r="B1811" s="6" t="str">
        <f>"00184518"</f>
        <v>00184518</v>
      </c>
    </row>
    <row r="1812" spans="1:2" x14ac:dyDescent="0.25">
      <c r="A1812" s="6">
        <v>1809</v>
      </c>
      <c r="B1812" s="6" t="str">
        <f>"00184635"</f>
        <v>00184635</v>
      </c>
    </row>
    <row r="1813" spans="1:2" x14ac:dyDescent="0.25">
      <c r="A1813" s="6">
        <v>1810</v>
      </c>
      <c r="B1813" s="6" t="str">
        <f>"00184806"</f>
        <v>00184806</v>
      </c>
    </row>
    <row r="1814" spans="1:2" x14ac:dyDescent="0.25">
      <c r="A1814" s="6">
        <v>1811</v>
      </c>
      <c r="B1814" s="6" t="str">
        <f>"00184809"</f>
        <v>00184809</v>
      </c>
    </row>
    <row r="1815" spans="1:2" x14ac:dyDescent="0.25">
      <c r="A1815" s="6">
        <v>1812</v>
      </c>
      <c r="B1815" s="6" t="str">
        <f>"00184825"</f>
        <v>00184825</v>
      </c>
    </row>
    <row r="1816" spans="1:2" x14ac:dyDescent="0.25">
      <c r="A1816" s="6">
        <v>1813</v>
      </c>
      <c r="B1816" s="6" t="str">
        <f>"00184859"</f>
        <v>00184859</v>
      </c>
    </row>
    <row r="1817" spans="1:2" x14ac:dyDescent="0.25">
      <c r="A1817" s="6">
        <v>1814</v>
      </c>
      <c r="B1817" s="6" t="str">
        <f>"00184864"</f>
        <v>00184864</v>
      </c>
    </row>
    <row r="1818" spans="1:2" x14ac:dyDescent="0.25">
      <c r="A1818" s="6">
        <v>1815</v>
      </c>
      <c r="B1818" s="6" t="str">
        <f>"00184891"</f>
        <v>00184891</v>
      </c>
    </row>
    <row r="1819" spans="1:2" x14ac:dyDescent="0.25">
      <c r="A1819" s="6">
        <v>1816</v>
      </c>
      <c r="B1819" s="6" t="str">
        <f>"00184923"</f>
        <v>00184923</v>
      </c>
    </row>
    <row r="1820" spans="1:2" x14ac:dyDescent="0.25">
      <c r="A1820" s="6">
        <v>1817</v>
      </c>
      <c r="B1820" s="6" t="str">
        <f>"00185016"</f>
        <v>00185016</v>
      </c>
    </row>
    <row r="1821" spans="1:2" x14ac:dyDescent="0.25">
      <c r="A1821" s="6">
        <v>1818</v>
      </c>
      <c r="B1821" s="6" t="str">
        <f>"00185048"</f>
        <v>00185048</v>
      </c>
    </row>
    <row r="1822" spans="1:2" x14ac:dyDescent="0.25">
      <c r="A1822" s="6">
        <v>1819</v>
      </c>
      <c r="B1822" s="6" t="str">
        <f>"00185092"</f>
        <v>00185092</v>
      </c>
    </row>
    <row r="1823" spans="1:2" x14ac:dyDescent="0.25">
      <c r="A1823" s="6">
        <v>1820</v>
      </c>
      <c r="B1823" s="6" t="str">
        <f>"00185129"</f>
        <v>00185129</v>
      </c>
    </row>
    <row r="1824" spans="1:2" x14ac:dyDescent="0.25">
      <c r="A1824" s="6">
        <v>1821</v>
      </c>
      <c r="B1824" s="6" t="str">
        <f>"00185307"</f>
        <v>00185307</v>
      </c>
    </row>
    <row r="1825" spans="1:2" x14ac:dyDescent="0.25">
      <c r="A1825" s="6">
        <v>1822</v>
      </c>
      <c r="B1825" s="6" t="str">
        <f>"00185318"</f>
        <v>00185318</v>
      </c>
    </row>
    <row r="1826" spans="1:2" x14ac:dyDescent="0.25">
      <c r="A1826" s="6">
        <v>1823</v>
      </c>
      <c r="B1826" s="6" t="str">
        <f>"00185379"</f>
        <v>00185379</v>
      </c>
    </row>
    <row r="1827" spans="1:2" x14ac:dyDescent="0.25">
      <c r="A1827" s="6">
        <v>1824</v>
      </c>
      <c r="B1827" s="6" t="str">
        <f>"00185402"</f>
        <v>00185402</v>
      </c>
    </row>
    <row r="1828" spans="1:2" x14ac:dyDescent="0.25">
      <c r="A1828" s="6">
        <v>1825</v>
      </c>
      <c r="B1828" s="6" t="str">
        <f>"00185448"</f>
        <v>00185448</v>
      </c>
    </row>
    <row r="1829" spans="1:2" x14ac:dyDescent="0.25">
      <c r="A1829" s="6">
        <v>1826</v>
      </c>
      <c r="B1829" s="6" t="str">
        <f>"00185455"</f>
        <v>00185455</v>
      </c>
    </row>
    <row r="1830" spans="1:2" x14ac:dyDescent="0.25">
      <c r="A1830" s="6">
        <v>1827</v>
      </c>
      <c r="B1830" s="6" t="str">
        <f>"00185475"</f>
        <v>00185475</v>
      </c>
    </row>
    <row r="1831" spans="1:2" x14ac:dyDescent="0.25">
      <c r="A1831" s="6">
        <v>1828</v>
      </c>
      <c r="B1831" s="6" t="str">
        <f>"00185477"</f>
        <v>00185477</v>
      </c>
    </row>
    <row r="1832" spans="1:2" x14ac:dyDescent="0.25">
      <c r="A1832" s="6">
        <v>1829</v>
      </c>
      <c r="B1832" s="6" t="str">
        <f>"00185532"</f>
        <v>00185532</v>
      </c>
    </row>
    <row r="1833" spans="1:2" x14ac:dyDescent="0.25">
      <c r="A1833" s="6">
        <v>1830</v>
      </c>
      <c r="B1833" s="6" t="str">
        <f>"00185573"</f>
        <v>00185573</v>
      </c>
    </row>
    <row r="1834" spans="1:2" x14ac:dyDescent="0.25">
      <c r="A1834" s="6">
        <v>1831</v>
      </c>
      <c r="B1834" s="6" t="str">
        <f>"00185657"</f>
        <v>00185657</v>
      </c>
    </row>
    <row r="1835" spans="1:2" x14ac:dyDescent="0.25">
      <c r="A1835" s="6">
        <v>1832</v>
      </c>
      <c r="B1835" s="6" t="str">
        <f>"00185712"</f>
        <v>00185712</v>
      </c>
    </row>
    <row r="1836" spans="1:2" x14ac:dyDescent="0.25">
      <c r="A1836" s="6">
        <v>1833</v>
      </c>
      <c r="B1836" s="6" t="str">
        <f>"00185742"</f>
        <v>00185742</v>
      </c>
    </row>
    <row r="1837" spans="1:2" x14ac:dyDescent="0.25">
      <c r="A1837" s="6">
        <v>1834</v>
      </c>
      <c r="B1837" s="6" t="str">
        <f>"00185810"</f>
        <v>00185810</v>
      </c>
    </row>
    <row r="1838" spans="1:2" x14ac:dyDescent="0.25">
      <c r="A1838" s="6">
        <v>1835</v>
      </c>
      <c r="B1838" s="6" t="str">
        <f>"00186010"</f>
        <v>00186010</v>
      </c>
    </row>
    <row r="1839" spans="1:2" x14ac:dyDescent="0.25">
      <c r="A1839" s="6">
        <v>1836</v>
      </c>
      <c r="B1839" s="6" t="str">
        <f>"00186087"</f>
        <v>00186087</v>
      </c>
    </row>
    <row r="1840" spans="1:2" x14ac:dyDescent="0.25">
      <c r="A1840" s="6">
        <v>1837</v>
      </c>
      <c r="B1840" s="6" t="str">
        <f>"00186187"</f>
        <v>00186187</v>
      </c>
    </row>
    <row r="1841" spans="1:2" x14ac:dyDescent="0.25">
      <c r="A1841" s="6">
        <v>1838</v>
      </c>
      <c r="B1841" s="6" t="str">
        <f>"00186273"</f>
        <v>00186273</v>
      </c>
    </row>
    <row r="1842" spans="1:2" x14ac:dyDescent="0.25">
      <c r="A1842" s="6">
        <v>1839</v>
      </c>
      <c r="B1842" s="6" t="str">
        <f>"00186373"</f>
        <v>00186373</v>
      </c>
    </row>
    <row r="1843" spans="1:2" x14ac:dyDescent="0.25">
      <c r="A1843" s="6">
        <v>1840</v>
      </c>
      <c r="B1843" s="6" t="str">
        <f>"00186517"</f>
        <v>00186517</v>
      </c>
    </row>
    <row r="1844" spans="1:2" x14ac:dyDescent="0.25">
      <c r="A1844" s="6">
        <v>1841</v>
      </c>
      <c r="B1844" s="6" t="str">
        <f>"00186619"</f>
        <v>00186619</v>
      </c>
    </row>
    <row r="1845" spans="1:2" x14ac:dyDescent="0.25">
      <c r="A1845" s="6">
        <v>1842</v>
      </c>
      <c r="B1845" s="6" t="str">
        <f>"00186733"</f>
        <v>00186733</v>
      </c>
    </row>
    <row r="1846" spans="1:2" x14ac:dyDescent="0.25">
      <c r="A1846" s="6">
        <v>1843</v>
      </c>
      <c r="B1846" s="6" t="str">
        <f>"00186819"</f>
        <v>00186819</v>
      </c>
    </row>
    <row r="1847" spans="1:2" x14ac:dyDescent="0.25">
      <c r="A1847" s="6">
        <v>1844</v>
      </c>
      <c r="B1847" s="6" t="str">
        <f>"00186889"</f>
        <v>00186889</v>
      </c>
    </row>
    <row r="1848" spans="1:2" x14ac:dyDescent="0.25">
      <c r="A1848" s="6">
        <v>1845</v>
      </c>
      <c r="B1848" s="6" t="str">
        <f>"00186927"</f>
        <v>00186927</v>
      </c>
    </row>
    <row r="1849" spans="1:2" x14ac:dyDescent="0.25">
      <c r="A1849" s="6">
        <v>1846</v>
      </c>
      <c r="B1849" s="6" t="str">
        <f>"00187002"</f>
        <v>00187002</v>
      </c>
    </row>
    <row r="1850" spans="1:2" x14ac:dyDescent="0.25">
      <c r="A1850" s="6">
        <v>1847</v>
      </c>
      <c r="B1850" s="6" t="str">
        <f>"00187125"</f>
        <v>00187125</v>
      </c>
    </row>
    <row r="1851" spans="1:2" x14ac:dyDescent="0.25">
      <c r="A1851" s="6">
        <v>1848</v>
      </c>
      <c r="B1851" s="6" t="str">
        <f>"00187141"</f>
        <v>00187141</v>
      </c>
    </row>
    <row r="1852" spans="1:2" x14ac:dyDescent="0.25">
      <c r="A1852" s="6">
        <v>1849</v>
      </c>
      <c r="B1852" s="6" t="str">
        <f>"00187210"</f>
        <v>00187210</v>
      </c>
    </row>
    <row r="1853" spans="1:2" x14ac:dyDescent="0.25">
      <c r="A1853" s="6">
        <v>1850</v>
      </c>
      <c r="B1853" s="6" t="str">
        <f>"00188072"</f>
        <v>00188072</v>
      </c>
    </row>
    <row r="1854" spans="1:2" x14ac:dyDescent="0.25">
      <c r="A1854" s="6">
        <v>1851</v>
      </c>
      <c r="B1854" s="6" t="str">
        <f>"00188141"</f>
        <v>00188141</v>
      </c>
    </row>
    <row r="1855" spans="1:2" x14ac:dyDescent="0.25">
      <c r="A1855" s="6">
        <v>1852</v>
      </c>
      <c r="B1855" s="6" t="str">
        <f>"00188192"</f>
        <v>00188192</v>
      </c>
    </row>
    <row r="1856" spans="1:2" x14ac:dyDescent="0.25">
      <c r="A1856" s="6">
        <v>1853</v>
      </c>
      <c r="B1856" s="6" t="str">
        <f>"00188414"</f>
        <v>00188414</v>
      </c>
    </row>
    <row r="1857" spans="1:2" x14ac:dyDescent="0.25">
      <c r="A1857" s="6">
        <v>1854</v>
      </c>
      <c r="B1857" s="6" t="str">
        <f>"00188646"</f>
        <v>00188646</v>
      </c>
    </row>
    <row r="1858" spans="1:2" x14ac:dyDescent="0.25">
      <c r="A1858" s="6">
        <v>1855</v>
      </c>
      <c r="B1858" s="6" t="str">
        <f>"00189127"</f>
        <v>00189127</v>
      </c>
    </row>
    <row r="1859" spans="1:2" x14ac:dyDescent="0.25">
      <c r="A1859" s="6">
        <v>1856</v>
      </c>
      <c r="B1859" s="6" t="str">
        <f>"00189159"</f>
        <v>00189159</v>
      </c>
    </row>
    <row r="1860" spans="1:2" x14ac:dyDescent="0.25">
      <c r="A1860" s="6">
        <v>1857</v>
      </c>
      <c r="B1860" s="6" t="str">
        <f>"00189161"</f>
        <v>00189161</v>
      </c>
    </row>
    <row r="1861" spans="1:2" x14ac:dyDescent="0.25">
      <c r="A1861" s="6">
        <v>1858</v>
      </c>
      <c r="B1861" s="6" t="str">
        <f>"00189284"</f>
        <v>00189284</v>
      </c>
    </row>
    <row r="1862" spans="1:2" x14ac:dyDescent="0.25">
      <c r="A1862" s="6">
        <v>1859</v>
      </c>
      <c r="B1862" s="6" t="str">
        <f>"00189356"</f>
        <v>00189356</v>
      </c>
    </row>
    <row r="1863" spans="1:2" x14ac:dyDescent="0.25">
      <c r="A1863" s="6">
        <v>1860</v>
      </c>
      <c r="B1863" s="6" t="str">
        <f>"00189384"</f>
        <v>00189384</v>
      </c>
    </row>
    <row r="1864" spans="1:2" x14ac:dyDescent="0.25">
      <c r="A1864" s="6">
        <v>1861</v>
      </c>
      <c r="B1864" s="6" t="str">
        <f>"00189477"</f>
        <v>00189477</v>
      </c>
    </row>
    <row r="1865" spans="1:2" x14ac:dyDescent="0.25">
      <c r="A1865" s="6">
        <v>1862</v>
      </c>
      <c r="B1865" s="6" t="str">
        <f>"00189526"</f>
        <v>00189526</v>
      </c>
    </row>
    <row r="1866" spans="1:2" x14ac:dyDescent="0.25">
      <c r="A1866" s="6">
        <v>1863</v>
      </c>
      <c r="B1866" s="6" t="str">
        <f>"00189657"</f>
        <v>00189657</v>
      </c>
    </row>
    <row r="1867" spans="1:2" x14ac:dyDescent="0.25">
      <c r="A1867" s="6">
        <v>1864</v>
      </c>
      <c r="B1867" s="6" t="str">
        <f>"00189745"</f>
        <v>00189745</v>
      </c>
    </row>
    <row r="1868" spans="1:2" x14ac:dyDescent="0.25">
      <c r="A1868" s="6">
        <v>1865</v>
      </c>
      <c r="B1868" s="6" t="str">
        <f>"00189785"</f>
        <v>00189785</v>
      </c>
    </row>
    <row r="1869" spans="1:2" x14ac:dyDescent="0.25">
      <c r="A1869" s="6">
        <v>1866</v>
      </c>
      <c r="B1869" s="6" t="str">
        <f>"00189885"</f>
        <v>00189885</v>
      </c>
    </row>
    <row r="1870" spans="1:2" x14ac:dyDescent="0.25">
      <c r="A1870" s="6">
        <v>1867</v>
      </c>
      <c r="B1870" s="6" t="str">
        <f>"00189907"</f>
        <v>00189907</v>
      </c>
    </row>
    <row r="1871" spans="1:2" x14ac:dyDescent="0.25">
      <c r="A1871" s="6">
        <v>1868</v>
      </c>
      <c r="B1871" s="6" t="str">
        <f>"00189916"</f>
        <v>00189916</v>
      </c>
    </row>
    <row r="1872" spans="1:2" x14ac:dyDescent="0.25">
      <c r="A1872" s="6">
        <v>1869</v>
      </c>
      <c r="B1872" s="6" t="str">
        <f>"00190267"</f>
        <v>00190267</v>
      </c>
    </row>
    <row r="1873" spans="1:2" x14ac:dyDescent="0.25">
      <c r="A1873" s="6">
        <v>1870</v>
      </c>
      <c r="B1873" s="6" t="str">
        <f>"00190336"</f>
        <v>00190336</v>
      </c>
    </row>
    <row r="1874" spans="1:2" x14ac:dyDescent="0.25">
      <c r="A1874" s="6">
        <v>1871</v>
      </c>
      <c r="B1874" s="6" t="str">
        <f>"00190447"</f>
        <v>00190447</v>
      </c>
    </row>
    <row r="1875" spans="1:2" x14ac:dyDescent="0.25">
      <c r="A1875" s="6">
        <v>1872</v>
      </c>
      <c r="B1875" s="6" t="str">
        <f>"00190641"</f>
        <v>00190641</v>
      </c>
    </row>
    <row r="1876" spans="1:2" x14ac:dyDescent="0.25">
      <c r="A1876" s="6">
        <v>1873</v>
      </c>
      <c r="B1876" s="6" t="str">
        <f>"00190864"</f>
        <v>00190864</v>
      </c>
    </row>
    <row r="1877" spans="1:2" x14ac:dyDescent="0.25">
      <c r="A1877" s="6">
        <v>1874</v>
      </c>
      <c r="B1877" s="6" t="str">
        <f>"00190891"</f>
        <v>00190891</v>
      </c>
    </row>
    <row r="1878" spans="1:2" x14ac:dyDescent="0.25">
      <c r="A1878" s="6">
        <v>1875</v>
      </c>
      <c r="B1878" s="6" t="str">
        <f>"00190987"</f>
        <v>00190987</v>
      </c>
    </row>
    <row r="1879" spans="1:2" x14ac:dyDescent="0.25">
      <c r="A1879" s="6">
        <v>1876</v>
      </c>
      <c r="B1879" s="6" t="str">
        <f>"00191071"</f>
        <v>00191071</v>
      </c>
    </row>
    <row r="1880" spans="1:2" x14ac:dyDescent="0.25">
      <c r="A1880" s="6">
        <v>1877</v>
      </c>
      <c r="B1880" s="6" t="str">
        <f>"00191221"</f>
        <v>00191221</v>
      </c>
    </row>
    <row r="1881" spans="1:2" x14ac:dyDescent="0.25">
      <c r="A1881" s="6">
        <v>1878</v>
      </c>
      <c r="B1881" s="6" t="str">
        <f>"00191348"</f>
        <v>00191348</v>
      </c>
    </row>
    <row r="1882" spans="1:2" x14ac:dyDescent="0.25">
      <c r="A1882" s="6">
        <v>1879</v>
      </c>
      <c r="B1882" s="6" t="str">
        <f>"00191378"</f>
        <v>00191378</v>
      </c>
    </row>
    <row r="1883" spans="1:2" x14ac:dyDescent="0.25">
      <c r="A1883" s="6">
        <v>1880</v>
      </c>
      <c r="B1883" s="6" t="str">
        <f>"00191805"</f>
        <v>00191805</v>
      </c>
    </row>
    <row r="1884" spans="1:2" x14ac:dyDescent="0.25">
      <c r="A1884" s="6">
        <v>1881</v>
      </c>
      <c r="B1884" s="6" t="str">
        <f>"00191807"</f>
        <v>00191807</v>
      </c>
    </row>
    <row r="1885" spans="1:2" x14ac:dyDescent="0.25">
      <c r="A1885" s="6">
        <v>1882</v>
      </c>
      <c r="B1885" s="6" t="str">
        <f>"00192009"</f>
        <v>00192009</v>
      </c>
    </row>
    <row r="1886" spans="1:2" x14ac:dyDescent="0.25">
      <c r="A1886" s="6">
        <v>1883</v>
      </c>
      <c r="B1886" s="6" t="str">
        <f>"00192164"</f>
        <v>00192164</v>
      </c>
    </row>
    <row r="1887" spans="1:2" x14ac:dyDescent="0.25">
      <c r="A1887" s="6">
        <v>1884</v>
      </c>
      <c r="B1887" s="6" t="str">
        <f>"00192347"</f>
        <v>00192347</v>
      </c>
    </row>
    <row r="1888" spans="1:2" x14ac:dyDescent="0.25">
      <c r="A1888" s="6">
        <v>1885</v>
      </c>
      <c r="B1888" s="6" t="str">
        <f>"00192428"</f>
        <v>00192428</v>
      </c>
    </row>
    <row r="1889" spans="1:2" x14ac:dyDescent="0.25">
      <c r="A1889" s="6">
        <v>1886</v>
      </c>
      <c r="B1889" s="6" t="str">
        <f>"00192450"</f>
        <v>00192450</v>
      </c>
    </row>
    <row r="1890" spans="1:2" x14ac:dyDescent="0.25">
      <c r="A1890" s="6">
        <v>1887</v>
      </c>
      <c r="B1890" s="6" t="str">
        <f>"00192463"</f>
        <v>00192463</v>
      </c>
    </row>
    <row r="1891" spans="1:2" x14ac:dyDescent="0.25">
      <c r="A1891" s="6">
        <v>1888</v>
      </c>
      <c r="B1891" s="6" t="str">
        <f>"00192521"</f>
        <v>00192521</v>
      </c>
    </row>
    <row r="1892" spans="1:2" x14ac:dyDescent="0.25">
      <c r="A1892" s="6">
        <v>1889</v>
      </c>
      <c r="B1892" s="6" t="str">
        <f>"00192656"</f>
        <v>00192656</v>
      </c>
    </row>
    <row r="1893" spans="1:2" x14ac:dyDescent="0.25">
      <c r="A1893" s="6">
        <v>1890</v>
      </c>
      <c r="B1893" s="6" t="str">
        <f>"00192744"</f>
        <v>00192744</v>
      </c>
    </row>
    <row r="1894" spans="1:2" x14ac:dyDescent="0.25">
      <c r="A1894" s="6">
        <v>1891</v>
      </c>
      <c r="B1894" s="6" t="str">
        <f>"00192781"</f>
        <v>00192781</v>
      </c>
    </row>
    <row r="1895" spans="1:2" x14ac:dyDescent="0.25">
      <c r="A1895" s="6">
        <v>1892</v>
      </c>
      <c r="B1895" s="6" t="str">
        <f>"00192854"</f>
        <v>00192854</v>
      </c>
    </row>
    <row r="1896" spans="1:2" x14ac:dyDescent="0.25">
      <c r="A1896" s="6">
        <v>1893</v>
      </c>
      <c r="B1896" s="6" t="str">
        <f>"00192869"</f>
        <v>00192869</v>
      </c>
    </row>
    <row r="1897" spans="1:2" x14ac:dyDescent="0.25">
      <c r="A1897" s="6">
        <v>1894</v>
      </c>
      <c r="B1897" s="6" t="str">
        <f>"00192912"</f>
        <v>00192912</v>
      </c>
    </row>
    <row r="1898" spans="1:2" x14ac:dyDescent="0.25">
      <c r="A1898" s="6">
        <v>1895</v>
      </c>
      <c r="B1898" s="6" t="str">
        <f>"00192913"</f>
        <v>00192913</v>
      </c>
    </row>
    <row r="1899" spans="1:2" x14ac:dyDescent="0.25">
      <c r="A1899" s="6">
        <v>1896</v>
      </c>
      <c r="B1899" s="6" t="str">
        <f>"00192983"</f>
        <v>00192983</v>
      </c>
    </row>
    <row r="1900" spans="1:2" x14ac:dyDescent="0.25">
      <c r="A1900" s="6">
        <v>1897</v>
      </c>
      <c r="B1900" s="6" t="str">
        <f>"00193041"</f>
        <v>00193041</v>
      </c>
    </row>
    <row r="1901" spans="1:2" x14ac:dyDescent="0.25">
      <c r="A1901" s="6">
        <v>1898</v>
      </c>
      <c r="B1901" s="6" t="str">
        <f>"00193479"</f>
        <v>00193479</v>
      </c>
    </row>
    <row r="1902" spans="1:2" x14ac:dyDescent="0.25">
      <c r="A1902" s="6">
        <v>1899</v>
      </c>
      <c r="B1902" s="6" t="str">
        <f>"00193565"</f>
        <v>00193565</v>
      </c>
    </row>
    <row r="1903" spans="1:2" x14ac:dyDescent="0.25">
      <c r="A1903" s="6">
        <v>1900</v>
      </c>
      <c r="B1903" s="6" t="str">
        <f>"00193627"</f>
        <v>00193627</v>
      </c>
    </row>
    <row r="1904" spans="1:2" x14ac:dyDescent="0.25">
      <c r="A1904" s="6">
        <v>1901</v>
      </c>
      <c r="B1904" s="6" t="str">
        <f>"00193670"</f>
        <v>00193670</v>
      </c>
    </row>
    <row r="1905" spans="1:2" x14ac:dyDescent="0.25">
      <c r="A1905" s="6">
        <v>1902</v>
      </c>
      <c r="B1905" s="6" t="str">
        <f>"00193679"</f>
        <v>00193679</v>
      </c>
    </row>
    <row r="1906" spans="1:2" x14ac:dyDescent="0.25">
      <c r="A1906" s="6">
        <v>1903</v>
      </c>
      <c r="B1906" s="6" t="str">
        <f>"00193804"</f>
        <v>00193804</v>
      </c>
    </row>
    <row r="1907" spans="1:2" x14ac:dyDescent="0.25">
      <c r="A1907" s="6">
        <v>1904</v>
      </c>
      <c r="B1907" s="6" t="str">
        <f>"00193860"</f>
        <v>00193860</v>
      </c>
    </row>
    <row r="1908" spans="1:2" x14ac:dyDescent="0.25">
      <c r="A1908" s="6">
        <v>1905</v>
      </c>
      <c r="B1908" s="6" t="str">
        <f>"00193991"</f>
        <v>00193991</v>
      </c>
    </row>
    <row r="1909" spans="1:2" x14ac:dyDescent="0.25">
      <c r="A1909" s="6">
        <v>1906</v>
      </c>
      <c r="B1909" s="6" t="str">
        <f>"00194062"</f>
        <v>00194062</v>
      </c>
    </row>
    <row r="1910" spans="1:2" x14ac:dyDescent="0.25">
      <c r="A1910" s="6">
        <v>1907</v>
      </c>
      <c r="B1910" s="6" t="str">
        <f>"00194085"</f>
        <v>00194085</v>
      </c>
    </row>
    <row r="1911" spans="1:2" x14ac:dyDescent="0.25">
      <c r="A1911" s="6">
        <v>1908</v>
      </c>
      <c r="B1911" s="6" t="str">
        <f>"00194179"</f>
        <v>00194179</v>
      </c>
    </row>
    <row r="1912" spans="1:2" x14ac:dyDescent="0.25">
      <c r="A1912" s="6">
        <v>1909</v>
      </c>
      <c r="B1912" s="6" t="str">
        <f>"00194227"</f>
        <v>00194227</v>
      </c>
    </row>
    <row r="1913" spans="1:2" x14ac:dyDescent="0.25">
      <c r="A1913" s="6">
        <v>1910</v>
      </c>
      <c r="B1913" s="6" t="str">
        <f>"00194269"</f>
        <v>00194269</v>
      </c>
    </row>
    <row r="1914" spans="1:2" x14ac:dyDescent="0.25">
      <c r="A1914" s="6">
        <v>1911</v>
      </c>
      <c r="B1914" s="6" t="str">
        <f>"00194274"</f>
        <v>00194274</v>
      </c>
    </row>
    <row r="1915" spans="1:2" x14ac:dyDescent="0.25">
      <c r="A1915" s="6">
        <v>1912</v>
      </c>
      <c r="B1915" s="6" t="str">
        <f>"00194347"</f>
        <v>00194347</v>
      </c>
    </row>
    <row r="1916" spans="1:2" x14ac:dyDescent="0.25">
      <c r="A1916" s="6">
        <v>1913</v>
      </c>
      <c r="B1916" s="6" t="str">
        <f>"00194707"</f>
        <v>00194707</v>
      </c>
    </row>
    <row r="1917" spans="1:2" x14ac:dyDescent="0.25">
      <c r="A1917" s="6">
        <v>1914</v>
      </c>
      <c r="B1917" s="6" t="str">
        <f>"00194796"</f>
        <v>00194796</v>
      </c>
    </row>
    <row r="1918" spans="1:2" x14ac:dyDescent="0.25">
      <c r="A1918" s="6">
        <v>1915</v>
      </c>
      <c r="B1918" s="6" t="str">
        <f>"00194829"</f>
        <v>00194829</v>
      </c>
    </row>
    <row r="1919" spans="1:2" x14ac:dyDescent="0.25">
      <c r="A1919" s="6">
        <v>1916</v>
      </c>
      <c r="B1919" s="6" t="str">
        <f>"00194851"</f>
        <v>00194851</v>
      </c>
    </row>
    <row r="1920" spans="1:2" x14ac:dyDescent="0.25">
      <c r="A1920" s="6">
        <v>1917</v>
      </c>
      <c r="B1920" s="6" t="str">
        <f>"00195234"</f>
        <v>00195234</v>
      </c>
    </row>
    <row r="1921" spans="1:2" x14ac:dyDescent="0.25">
      <c r="A1921" s="6">
        <v>1918</v>
      </c>
      <c r="B1921" s="6" t="str">
        <f>"00195349"</f>
        <v>00195349</v>
      </c>
    </row>
    <row r="1922" spans="1:2" x14ac:dyDescent="0.25">
      <c r="A1922" s="6">
        <v>1919</v>
      </c>
      <c r="B1922" s="6" t="str">
        <f>"00195414"</f>
        <v>00195414</v>
      </c>
    </row>
    <row r="1923" spans="1:2" x14ac:dyDescent="0.25">
      <c r="A1923" s="6">
        <v>1920</v>
      </c>
      <c r="B1923" s="6" t="str">
        <f>"00195472"</f>
        <v>00195472</v>
      </c>
    </row>
    <row r="1924" spans="1:2" x14ac:dyDescent="0.25">
      <c r="A1924" s="6">
        <v>1921</v>
      </c>
      <c r="B1924" s="6" t="str">
        <f>"00195501"</f>
        <v>00195501</v>
      </c>
    </row>
    <row r="1925" spans="1:2" x14ac:dyDescent="0.25">
      <c r="A1925" s="6">
        <v>1922</v>
      </c>
      <c r="B1925" s="6" t="str">
        <f>"00195530"</f>
        <v>00195530</v>
      </c>
    </row>
    <row r="1926" spans="1:2" x14ac:dyDescent="0.25">
      <c r="A1926" s="6">
        <v>1923</v>
      </c>
      <c r="B1926" s="6" t="str">
        <f>"00195583"</f>
        <v>00195583</v>
      </c>
    </row>
    <row r="1927" spans="1:2" x14ac:dyDescent="0.25">
      <c r="A1927" s="6">
        <v>1924</v>
      </c>
      <c r="B1927" s="6" t="str">
        <f>"00195630"</f>
        <v>00195630</v>
      </c>
    </row>
    <row r="1928" spans="1:2" x14ac:dyDescent="0.25">
      <c r="A1928" s="6">
        <v>1925</v>
      </c>
      <c r="B1928" s="6" t="str">
        <f>"00195658"</f>
        <v>00195658</v>
      </c>
    </row>
    <row r="1929" spans="1:2" x14ac:dyDescent="0.25">
      <c r="A1929" s="6">
        <v>1926</v>
      </c>
      <c r="B1929" s="6" t="str">
        <f>"00195734"</f>
        <v>00195734</v>
      </c>
    </row>
    <row r="1930" spans="1:2" x14ac:dyDescent="0.25">
      <c r="A1930" s="6">
        <v>1927</v>
      </c>
      <c r="B1930" s="6" t="str">
        <f>"00195854"</f>
        <v>00195854</v>
      </c>
    </row>
    <row r="1931" spans="1:2" x14ac:dyDescent="0.25">
      <c r="A1931" s="6">
        <v>1928</v>
      </c>
      <c r="B1931" s="6" t="str">
        <f>"00195890"</f>
        <v>00195890</v>
      </c>
    </row>
    <row r="1932" spans="1:2" x14ac:dyDescent="0.25">
      <c r="A1932" s="6">
        <v>1929</v>
      </c>
      <c r="B1932" s="6" t="str">
        <f>"00195906"</f>
        <v>00195906</v>
      </c>
    </row>
    <row r="1933" spans="1:2" x14ac:dyDescent="0.25">
      <c r="A1933" s="6">
        <v>1930</v>
      </c>
      <c r="B1933" s="6" t="str">
        <f>"00196036"</f>
        <v>00196036</v>
      </c>
    </row>
    <row r="1934" spans="1:2" x14ac:dyDescent="0.25">
      <c r="A1934" s="6">
        <v>1931</v>
      </c>
      <c r="B1934" s="6" t="str">
        <f>"00196059"</f>
        <v>00196059</v>
      </c>
    </row>
    <row r="1935" spans="1:2" x14ac:dyDescent="0.25">
      <c r="A1935" s="6">
        <v>1932</v>
      </c>
      <c r="B1935" s="6" t="str">
        <f>"00196091"</f>
        <v>00196091</v>
      </c>
    </row>
    <row r="1936" spans="1:2" x14ac:dyDescent="0.25">
      <c r="A1936" s="6">
        <v>1933</v>
      </c>
      <c r="B1936" s="6" t="str">
        <f>"00196923"</f>
        <v>00196923</v>
      </c>
    </row>
    <row r="1937" spans="1:2" x14ac:dyDescent="0.25">
      <c r="A1937" s="6">
        <v>1934</v>
      </c>
      <c r="B1937" s="6" t="str">
        <f>"00196983"</f>
        <v>00196983</v>
      </c>
    </row>
    <row r="1938" spans="1:2" x14ac:dyDescent="0.25">
      <c r="A1938" s="6">
        <v>1935</v>
      </c>
      <c r="B1938" s="6" t="str">
        <f>"00197023"</f>
        <v>00197023</v>
      </c>
    </row>
    <row r="1939" spans="1:2" x14ac:dyDescent="0.25">
      <c r="A1939" s="6">
        <v>1936</v>
      </c>
      <c r="B1939" s="6" t="str">
        <f>"00197025"</f>
        <v>00197025</v>
      </c>
    </row>
    <row r="1940" spans="1:2" x14ac:dyDescent="0.25">
      <c r="A1940" s="6">
        <v>1937</v>
      </c>
      <c r="B1940" s="6" t="str">
        <f>"00197070"</f>
        <v>00197070</v>
      </c>
    </row>
    <row r="1941" spans="1:2" x14ac:dyDescent="0.25">
      <c r="A1941" s="6">
        <v>1938</v>
      </c>
      <c r="B1941" s="6" t="str">
        <f>"00197875"</f>
        <v>00197875</v>
      </c>
    </row>
    <row r="1942" spans="1:2" x14ac:dyDescent="0.25">
      <c r="A1942" s="6">
        <v>1939</v>
      </c>
      <c r="B1942" s="6" t="str">
        <f>"00198137"</f>
        <v>00198137</v>
      </c>
    </row>
    <row r="1943" spans="1:2" x14ac:dyDescent="0.25">
      <c r="A1943" s="6">
        <v>1940</v>
      </c>
      <c r="B1943" s="6" t="str">
        <f>"00198223"</f>
        <v>00198223</v>
      </c>
    </row>
    <row r="1944" spans="1:2" x14ac:dyDescent="0.25">
      <c r="A1944" s="6">
        <v>1941</v>
      </c>
      <c r="B1944" s="6" t="str">
        <f>"00198327"</f>
        <v>00198327</v>
      </c>
    </row>
    <row r="1945" spans="1:2" x14ac:dyDescent="0.25">
      <c r="A1945" s="6">
        <v>1942</v>
      </c>
      <c r="B1945" s="6" t="str">
        <f>"00198329"</f>
        <v>00198329</v>
      </c>
    </row>
    <row r="1946" spans="1:2" x14ac:dyDescent="0.25">
      <c r="A1946" s="6">
        <v>1943</v>
      </c>
      <c r="B1946" s="6" t="str">
        <f>"00198461"</f>
        <v>00198461</v>
      </c>
    </row>
    <row r="1947" spans="1:2" x14ac:dyDescent="0.25">
      <c r="A1947" s="6">
        <v>1944</v>
      </c>
      <c r="B1947" s="6" t="str">
        <f>"00198499"</f>
        <v>00198499</v>
      </c>
    </row>
    <row r="1948" spans="1:2" x14ac:dyDescent="0.25">
      <c r="A1948" s="6">
        <v>1945</v>
      </c>
      <c r="B1948" s="6" t="str">
        <f>"00198503"</f>
        <v>00198503</v>
      </c>
    </row>
    <row r="1949" spans="1:2" x14ac:dyDescent="0.25">
      <c r="A1949" s="6">
        <v>1946</v>
      </c>
      <c r="B1949" s="6" t="str">
        <f>"00198511"</f>
        <v>00198511</v>
      </c>
    </row>
    <row r="1950" spans="1:2" x14ac:dyDescent="0.25">
      <c r="A1950" s="6">
        <v>1947</v>
      </c>
      <c r="B1950" s="6" t="str">
        <f>"00198831"</f>
        <v>00198831</v>
      </c>
    </row>
    <row r="1951" spans="1:2" x14ac:dyDescent="0.25">
      <c r="A1951" s="6">
        <v>1948</v>
      </c>
      <c r="B1951" s="6" t="str">
        <f>"00198980"</f>
        <v>00198980</v>
      </c>
    </row>
    <row r="1952" spans="1:2" x14ac:dyDescent="0.25">
      <c r="A1952" s="6">
        <v>1949</v>
      </c>
      <c r="B1952" s="6" t="str">
        <f>"00199094"</f>
        <v>00199094</v>
      </c>
    </row>
    <row r="1953" spans="1:2" x14ac:dyDescent="0.25">
      <c r="A1953" s="6">
        <v>1950</v>
      </c>
      <c r="B1953" s="6" t="str">
        <f>"00199139"</f>
        <v>00199139</v>
      </c>
    </row>
    <row r="1954" spans="1:2" x14ac:dyDescent="0.25">
      <c r="A1954" s="6">
        <v>1951</v>
      </c>
      <c r="B1954" s="6" t="str">
        <f>"00199359"</f>
        <v>00199359</v>
      </c>
    </row>
    <row r="1955" spans="1:2" x14ac:dyDescent="0.25">
      <c r="A1955" s="6">
        <v>1952</v>
      </c>
      <c r="B1955" s="6" t="str">
        <f>"00199361"</f>
        <v>00199361</v>
      </c>
    </row>
    <row r="1956" spans="1:2" x14ac:dyDescent="0.25">
      <c r="A1956" s="6">
        <v>1953</v>
      </c>
      <c r="B1956" s="6" t="str">
        <f>"00199693"</f>
        <v>00199693</v>
      </c>
    </row>
    <row r="1957" spans="1:2" x14ac:dyDescent="0.25">
      <c r="A1957" s="6">
        <v>1954</v>
      </c>
      <c r="B1957" s="6" t="str">
        <f>"00199730"</f>
        <v>00199730</v>
      </c>
    </row>
    <row r="1958" spans="1:2" x14ac:dyDescent="0.25">
      <c r="A1958" s="6">
        <v>1955</v>
      </c>
      <c r="B1958" s="6" t="str">
        <f>"00199753"</f>
        <v>00199753</v>
      </c>
    </row>
    <row r="1959" spans="1:2" x14ac:dyDescent="0.25">
      <c r="A1959" s="6">
        <v>1956</v>
      </c>
      <c r="B1959" s="6" t="str">
        <f>"00199795"</f>
        <v>00199795</v>
      </c>
    </row>
    <row r="1960" spans="1:2" x14ac:dyDescent="0.25">
      <c r="A1960" s="6">
        <v>1957</v>
      </c>
      <c r="B1960" s="6" t="str">
        <f>"00199818"</f>
        <v>00199818</v>
      </c>
    </row>
    <row r="1961" spans="1:2" x14ac:dyDescent="0.25">
      <c r="A1961" s="6">
        <v>1958</v>
      </c>
      <c r="B1961" s="6" t="str">
        <f>"00199946"</f>
        <v>00199946</v>
      </c>
    </row>
    <row r="1962" spans="1:2" x14ac:dyDescent="0.25">
      <c r="A1962" s="6">
        <v>1959</v>
      </c>
      <c r="B1962" s="6" t="str">
        <f>"00199975"</f>
        <v>00199975</v>
      </c>
    </row>
    <row r="1963" spans="1:2" x14ac:dyDescent="0.25">
      <c r="A1963" s="6">
        <v>1960</v>
      </c>
      <c r="B1963" s="6" t="str">
        <f>"00200072"</f>
        <v>00200072</v>
      </c>
    </row>
    <row r="1964" spans="1:2" x14ac:dyDescent="0.25">
      <c r="A1964" s="6">
        <v>1961</v>
      </c>
      <c r="B1964" s="6" t="str">
        <f>"00200283"</f>
        <v>00200283</v>
      </c>
    </row>
    <row r="1965" spans="1:2" x14ac:dyDescent="0.25">
      <c r="A1965" s="6">
        <v>1962</v>
      </c>
      <c r="B1965" s="6" t="str">
        <f>"00200404"</f>
        <v>00200404</v>
      </c>
    </row>
    <row r="1966" spans="1:2" x14ac:dyDescent="0.25">
      <c r="A1966" s="6">
        <v>1963</v>
      </c>
      <c r="B1966" s="6" t="str">
        <f>"00200415"</f>
        <v>00200415</v>
      </c>
    </row>
    <row r="1967" spans="1:2" x14ac:dyDescent="0.25">
      <c r="A1967" s="6">
        <v>1964</v>
      </c>
      <c r="B1967" s="6" t="str">
        <f>"00200621"</f>
        <v>00200621</v>
      </c>
    </row>
    <row r="1968" spans="1:2" x14ac:dyDescent="0.25">
      <c r="A1968" s="6">
        <v>1965</v>
      </c>
      <c r="B1968" s="6" t="str">
        <f>"00201075"</f>
        <v>00201075</v>
      </c>
    </row>
    <row r="1969" spans="1:2" x14ac:dyDescent="0.25">
      <c r="A1969" s="6">
        <v>1966</v>
      </c>
      <c r="B1969" s="6" t="str">
        <f>"00201517"</f>
        <v>00201517</v>
      </c>
    </row>
    <row r="1970" spans="1:2" x14ac:dyDescent="0.25">
      <c r="A1970" s="6">
        <v>1967</v>
      </c>
      <c r="B1970" s="6" t="str">
        <f>"00201563"</f>
        <v>00201563</v>
      </c>
    </row>
    <row r="1971" spans="1:2" x14ac:dyDescent="0.25">
      <c r="A1971" s="6">
        <v>1968</v>
      </c>
      <c r="B1971" s="6" t="str">
        <f>"00201803"</f>
        <v>00201803</v>
      </c>
    </row>
    <row r="1972" spans="1:2" x14ac:dyDescent="0.25">
      <c r="A1972" s="6">
        <v>1969</v>
      </c>
      <c r="B1972" s="6" t="str">
        <f>"00201873"</f>
        <v>00201873</v>
      </c>
    </row>
    <row r="1973" spans="1:2" x14ac:dyDescent="0.25">
      <c r="A1973" s="6">
        <v>1970</v>
      </c>
      <c r="B1973" s="6" t="str">
        <f>"00202011"</f>
        <v>00202011</v>
      </c>
    </row>
    <row r="1974" spans="1:2" x14ac:dyDescent="0.25">
      <c r="A1974" s="6">
        <v>1971</v>
      </c>
      <c r="B1974" s="6" t="str">
        <f>"00202525"</f>
        <v>00202525</v>
      </c>
    </row>
    <row r="1975" spans="1:2" x14ac:dyDescent="0.25">
      <c r="A1975" s="6">
        <v>1972</v>
      </c>
      <c r="B1975" s="6" t="str">
        <f>"00202769"</f>
        <v>00202769</v>
      </c>
    </row>
    <row r="1976" spans="1:2" x14ac:dyDescent="0.25">
      <c r="A1976" s="6">
        <v>1973</v>
      </c>
      <c r="B1976" s="6" t="str">
        <f>"00202903"</f>
        <v>00202903</v>
      </c>
    </row>
    <row r="1977" spans="1:2" x14ac:dyDescent="0.25">
      <c r="A1977" s="6">
        <v>1974</v>
      </c>
      <c r="B1977" s="6" t="str">
        <f>"00203054"</f>
        <v>00203054</v>
      </c>
    </row>
    <row r="1978" spans="1:2" x14ac:dyDescent="0.25">
      <c r="A1978" s="6">
        <v>1975</v>
      </c>
      <c r="B1978" s="6" t="str">
        <f>"00203068"</f>
        <v>00203068</v>
      </c>
    </row>
    <row r="1979" spans="1:2" x14ac:dyDescent="0.25">
      <c r="A1979" s="6">
        <v>1976</v>
      </c>
      <c r="B1979" s="6" t="str">
        <f>"00203164"</f>
        <v>00203164</v>
      </c>
    </row>
    <row r="1980" spans="1:2" x14ac:dyDescent="0.25">
      <c r="A1980" s="6">
        <v>1977</v>
      </c>
      <c r="B1980" s="6" t="str">
        <f>"00203200"</f>
        <v>00203200</v>
      </c>
    </row>
    <row r="1981" spans="1:2" x14ac:dyDescent="0.25">
      <c r="A1981" s="6">
        <v>1978</v>
      </c>
      <c r="B1981" s="6" t="str">
        <f>"00203334"</f>
        <v>00203334</v>
      </c>
    </row>
    <row r="1982" spans="1:2" x14ac:dyDescent="0.25">
      <c r="A1982" s="6">
        <v>1979</v>
      </c>
      <c r="B1982" s="6" t="str">
        <f>"00203369"</f>
        <v>00203369</v>
      </c>
    </row>
    <row r="1983" spans="1:2" x14ac:dyDescent="0.25">
      <c r="A1983" s="6">
        <v>1980</v>
      </c>
      <c r="B1983" s="6" t="str">
        <f>"00203374"</f>
        <v>00203374</v>
      </c>
    </row>
    <row r="1984" spans="1:2" x14ac:dyDescent="0.25">
      <c r="A1984" s="6">
        <v>1981</v>
      </c>
      <c r="B1984" s="6" t="str">
        <f>"00203419"</f>
        <v>00203419</v>
      </c>
    </row>
    <row r="1985" spans="1:2" x14ac:dyDescent="0.25">
      <c r="A1985" s="6">
        <v>1982</v>
      </c>
      <c r="B1985" s="6" t="str">
        <f>"00203521"</f>
        <v>00203521</v>
      </c>
    </row>
    <row r="1986" spans="1:2" x14ac:dyDescent="0.25">
      <c r="A1986" s="6">
        <v>1983</v>
      </c>
      <c r="B1986" s="6" t="str">
        <f>"00203598"</f>
        <v>00203598</v>
      </c>
    </row>
    <row r="1987" spans="1:2" x14ac:dyDescent="0.25">
      <c r="A1987" s="6">
        <v>1984</v>
      </c>
      <c r="B1987" s="6" t="str">
        <f>"00203605"</f>
        <v>00203605</v>
      </c>
    </row>
    <row r="1988" spans="1:2" x14ac:dyDescent="0.25">
      <c r="A1988" s="6">
        <v>1985</v>
      </c>
      <c r="B1988" s="6" t="str">
        <f>"00203607"</f>
        <v>00203607</v>
      </c>
    </row>
    <row r="1989" spans="1:2" x14ac:dyDescent="0.25">
      <c r="A1989" s="6">
        <v>1986</v>
      </c>
      <c r="B1989" s="6" t="str">
        <f>"00203641"</f>
        <v>00203641</v>
      </c>
    </row>
    <row r="1990" spans="1:2" x14ac:dyDescent="0.25">
      <c r="A1990" s="6">
        <v>1987</v>
      </c>
      <c r="B1990" s="6" t="str">
        <f>"00203704"</f>
        <v>00203704</v>
      </c>
    </row>
    <row r="1991" spans="1:2" x14ac:dyDescent="0.25">
      <c r="A1991" s="6">
        <v>1988</v>
      </c>
      <c r="B1991" s="6" t="str">
        <f>"00203706"</f>
        <v>00203706</v>
      </c>
    </row>
    <row r="1992" spans="1:2" x14ac:dyDescent="0.25">
      <c r="A1992" s="6">
        <v>1989</v>
      </c>
      <c r="B1992" s="6" t="str">
        <f>"00203754"</f>
        <v>00203754</v>
      </c>
    </row>
    <row r="1993" spans="1:2" x14ac:dyDescent="0.25">
      <c r="A1993" s="6">
        <v>1990</v>
      </c>
      <c r="B1993" s="6" t="str">
        <f>"00205302"</f>
        <v>00205302</v>
      </c>
    </row>
    <row r="1994" spans="1:2" x14ac:dyDescent="0.25">
      <c r="A1994" s="6">
        <v>1991</v>
      </c>
      <c r="B1994" s="6" t="str">
        <f>"00205496"</f>
        <v>00205496</v>
      </c>
    </row>
    <row r="1995" spans="1:2" x14ac:dyDescent="0.25">
      <c r="A1995" s="6">
        <v>1992</v>
      </c>
      <c r="B1995" s="6" t="str">
        <f>"00205560"</f>
        <v>00205560</v>
      </c>
    </row>
    <row r="1996" spans="1:2" x14ac:dyDescent="0.25">
      <c r="A1996" s="6">
        <v>1993</v>
      </c>
      <c r="B1996" s="6" t="str">
        <f>"00205566"</f>
        <v>00205566</v>
      </c>
    </row>
    <row r="1997" spans="1:2" x14ac:dyDescent="0.25">
      <c r="A1997" s="6">
        <v>1994</v>
      </c>
      <c r="B1997" s="6" t="str">
        <f>"00205962"</f>
        <v>00205962</v>
      </c>
    </row>
    <row r="1998" spans="1:2" x14ac:dyDescent="0.25">
      <c r="A1998" s="6">
        <v>1995</v>
      </c>
      <c r="B1998" s="6" t="str">
        <f>"00206279"</f>
        <v>00206279</v>
      </c>
    </row>
    <row r="1999" spans="1:2" x14ac:dyDescent="0.25">
      <c r="A1999" s="6">
        <v>1996</v>
      </c>
      <c r="B1999" s="6" t="str">
        <f>"00206379"</f>
        <v>00206379</v>
      </c>
    </row>
    <row r="2000" spans="1:2" x14ac:dyDescent="0.25">
      <c r="A2000" s="6">
        <v>1997</v>
      </c>
      <c r="B2000" s="6" t="str">
        <f>"00206605"</f>
        <v>00206605</v>
      </c>
    </row>
    <row r="2001" spans="1:2" x14ac:dyDescent="0.25">
      <c r="A2001" s="6">
        <v>1998</v>
      </c>
      <c r="B2001" s="6" t="str">
        <f>"00206650"</f>
        <v>00206650</v>
      </c>
    </row>
    <row r="2002" spans="1:2" x14ac:dyDescent="0.25">
      <c r="A2002" s="6">
        <v>1999</v>
      </c>
      <c r="B2002" s="6" t="str">
        <f>"00206653"</f>
        <v>00206653</v>
      </c>
    </row>
    <row r="2003" spans="1:2" x14ac:dyDescent="0.25">
      <c r="A2003" s="6">
        <v>2000</v>
      </c>
      <c r="B2003" s="6" t="str">
        <f>"00206784"</f>
        <v>00206784</v>
      </c>
    </row>
    <row r="2004" spans="1:2" x14ac:dyDescent="0.25">
      <c r="A2004" s="6">
        <v>2001</v>
      </c>
      <c r="B2004" s="6" t="str">
        <f>"00206785"</f>
        <v>00206785</v>
      </c>
    </row>
    <row r="2005" spans="1:2" x14ac:dyDescent="0.25">
      <c r="A2005" s="6">
        <v>2002</v>
      </c>
      <c r="B2005" s="6" t="str">
        <f>"00206918"</f>
        <v>00206918</v>
      </c>
    </row>
    <row r="2006" spans="1:2" x14ac:dyDescent="0.25">
      <c r="A2006" s="6">
        <v>2003</v>
      </c>
      <c r="B2006" s="6" t="str">
        <f>"00207061"</f>
        <v>00207061</v>
      </c>
    </row>
    <row r="2007" spans="1:2" x14ac:dyDescent="0.25">
      <c r="A2007" s="6">
        <v>2004</v>
      </c>
      <c r="B2007" s="6" t="str">
        <f>"00207201"</f>
        <v>00207201</v>
      </c>
    </row>
    <row r="2008" spans="1:2" x14ac:dyDescent="0.25">
      <c r="A2008" s="6">
        <v>2005</v>
      </c>
      <c r="B2008" s="6" t="str">
        <f>"00207450"</f>
        <v>00207450</v>
      </c>
    </row>
    <row r="2009" spans="1:2" x14ac:dyDescent="0.25">
      <c r="A2009" s="6">
        <v>2006</v>
      </c>
      <c r="B2009" s="6" t="str">
        <f>"00207476"</f>
        <v>00207476</v>
      </c>
    </row>
    <row r="2010" spans="1:2" x14ac:dyDescent="0.25">
      <c r="A2010" s="6">
        <v>2007</v>
      </c>
      <c r="B2010" s="6" t="str">
        <f>"00207513"</f>
        <v>00207513</v>
      </c>
    </row>
    <row r="2011" spans="1:2" x14ac:dyDescent="0.25">
      <c r="A2011" s="6">
        <v>2008</v>
      </c>
      <c r="B2011" s="6" t="str">
        <f>"00207523"</f>
        <v>00207523</v>
      </c>
    </row>
    <row r="2012" spans="1:2" x14ac:dyDescent="0.25">
      <c r="A2012" s="6">
        <v>2009</v>
      </c>
      <c r="B2012" s="6" t="str">
        <f>"00207735"</f>
        <v>00207735</v>
      </c>
    </row>
    <row r="2013" spans="1:2" x14ac:dyDescent="0.25">
      <c r="A2013" s="6">
        <v>2010</v>
      </c>
      <c r="B2013" s="6" t="str">
        <f>"00207793"</f>
        <v>00207793</v>
      </c>
    </row>
    <row r="2014" spans="1:2" x14ac:dyDescent="0.25">
      <c r="A2014" s="6">
        <v>2011</v>
      </c>
      <c r="B2014" s="6" t="str">
        <f>"00207972"</f>
        <v>00207972</v>
      </c>
    </row>
    <row r="2015" spans="1:2" x14ac:dyDescent="0.25">
      <c r="A2015" s="6">
        <v>2012</v>
      </c>
      <c r="B2015" s="6" t="str">
        <f>"00208103"</f>
        <v>00208103</v>
      </c>
    </row>
    <row r="2016" spans="1:2" x14ac:dyDescent="0.25">
      <c r="A2016" s="6">
        <v>2013</v>
      </c>
      <c r="B2016" s="6" t="str">
        <f>"00208220"</f>
        <v>00208220</v>
      </c>
    </row>
    <row r="2017" spans="1:2" x14ac:dyDescent="0.25">
      <c r="A2017" s="6">
        <v>2014</v>
      </c>
      <c r="B2017" s="6" t="str">
        <f>"00208244"</f>
        <v>00208244</v>
      </c>
    </row>
    <row r="2018" spans="1:2" x14ac:dyDescent="0.25">
      <c r="A2018" s="6">
        <v>2015</v>
      </c>
      <c r="B2018" s="6" t="str">
        <f>"00208266"</f>
        <v>00208266</v>
      </c>
    </row>
    <row r="2019" spans="1:2" x14ac:dyDescent="0.25">
      <c r="A2019" s="6">
        <v>2016</v>
      </c>
      <c r="B2019" s="6" t="str">
        <f>"00208462"</f>
        <v>00208462</v>
      </c>
    </row>
    <row r="2020" spans="1:2" x14ac:dyDescent="0.25">
      <c r="A2020" s="6">
        <v>2017</v>
      </c>
      <c r="B2020" s="6" t="str">
        <f>"00208539"</f>
        <v>00208539</v>
      </c>
    </row>
    <row r="2021" spans="1:2" x14ac:dyDescent="0.25">
      <c r="A2021" s="6">
        <v>2018</v>
      </c>
      <c r="B2021" s="6" t="str">
        <f>"00208615"</f>
        <v>00208615</v>
      </c>
    </row>
    <row r="2022" spans="1:2" x14ac:dyDescent="0.25">
      <c r="A2022" s="6">
        <v>2019</v>
      </c>
      <c r="B2022" s="6" t="str">
        <f>"00208766"</f>
        <v>00208766</v>
      </c>
    </row>
    <row r="2023" spans="1:2" x14ac:dyDescent="0.25">
      <c r="A2023" s="6">
        <v>2020</v>
      </c>
      <c r="B2023" s="6" t="str">
        <f>"00208775"</f>
        <v>00208775</v>
      </c>
    </row>
    <row r="2024" spans="1:2" x14ac:dyDescent="0.25">
      <c r="A2024" s="6">
        <v>2021</v>
      </c>
      <c r="B2024" s="6" t="str">
        <f>"00208955"</f>
        <v>00208955</v>
      </c>
    </row>
    <row r="2025" spans="1:2" x14ac:dyDescent="0.25">
      <c r="A2025" s="6">
        <v>2022</v>
      </c>
      <c r="B2025" s="6" t="str">
        <f>"00208992"</f>
        <v>00208992</v>
      </c>
    </row>
    <row r="2026" spans="1:2" x14ac:dyDescent="0.25">
      <c r="A2026" s="6">
        <v>2023</v>
      </c>
      <c r="B2026" s="6" t="str">
        <f>"00209091"</f>
        <v>00209091</v>
      </c>
    </row>
    <row r="2027" spans="1:2" x14ac:dyDescent="0.25">
      <c r="A2027" s="6">
        <v>2024</v>
      </c>
      <c r="B2027" s="6" t="str">
        <f>"00209266"</f>
        <v>00209266</v>
      </c>
    </row>
    <row r="2028" spans="1:2" x14ac:dyDescent="0.25">
      <c r="A2028" s="6">
        <v>2025</v>
      </c>
      <c r="B2028" s="6" t="str">
        <f>"00209277"</f>
        <v>00209277</v>
      </c>
    </row>
    <row r="2029" spans="1:2" x14ac:dyDescent="0.25">
      <c r="A2029" s="6">
        <v>2026</v>
      </c>
      <c r="B2029" s="6" t="str">
        <f>"00209440"</f>
        <v>00209440</v>
      </c>
    </row>
    <row r="2030" spans="1:2" x14ac:dyDescent="0.25">
      <c r="A2030" s="6">
        <v>2027</v>
      </c>
      <c r="B2030" s="6" t="str">
        <f>"00209490"</f>
        <v>00209490</v>
      </c>
    </row>
    <row r="2031" spans="1:2" x14ac:dyDescent="0.25">
      <c r="A2031" s="6">
        <v>2028</v>
      </c>
      <c r="B2031" s="6" t="str">
        <f>"00209555"</f>
        <v>00209555</v>
      </c>
    </row>
    <row r="2032" spans="1:2" x14ac:dyDescent="0.25">
      <c r="A2032" s="6">
        <v>2029</v>
      </c>
      <c r="B2032" s="6" t="str">
        <f>"00209713"</f>
        <v>00209713</v>
      </c>
    </row>
    <row r="2033" spans="1:2" x14ac:dyDescent="0.25">
      <c r="A2033" s="6">
        <v>2030</v>
      </c>
      <c r="B2033" s="6" t="str">
        <f>"00209810"</f>
        <v>00209810</v>
      </c>
    </row>
    <row r="2034" spans="1:2" x14ac:dyDescent="0.25">
      <c r="A2034" s="6">
        <v>2031</v>
      </c>
      <c r="B2034" s="6" t="str">
        <f>"00209890"</f>
        <v>00209890</v>
      </c>
    </row>
    <row r="2035" spans="1:2" x14ac:dyDescent="0.25">
      <c r="A2035" s="6">
        <v>2032</v>
      </c>
      <c r="B2035" s="6" t="str">
        <f>"00210023"</f>
        <v>00210023</v>
      </c>
    </row>
    <row r="2036" spans="1:2" x14ac:dyDescent="0.25">
      <c r="A2036" s="6">
        <v>2033</v>
      </c>
      <c r="B2036" s="6" t="str">
        <f>"00210369"</f>
        <v>00210369</v>
      </c>
    </row>
    <row r="2037" spans="1:2" x14ac:dyDescent="0.25">
      <c r="A2037" s="6">
        <v>2034</v>
      </c>
      <c r="B2037" s="6" t="str">
        <f>"00210374"</f>
        <v>00210374</v>
      </c>
    </row>
    <row r="2038" spans="1:2" x14ac:dyDescent="0.25">
      <c r="A2038" s="6">
        <v>2035</v>
      </c>
      <c r="B2038" s="6" t="str">
        <f>"00210611"</f>
        <v>00210611</v>
      </c>
    </row>
    <row r="2039" spans="1:2" x14ac:dyDescent="0.25">
      <c r="A2039" s="6">
        <v>2036</v>
      </c>
      <c r="B2039" s="6" t="str">
        <f>"00210642"</f>
        <v>00210642</v>
      </c>
    </row>
    <row r="2040" spans="1:2" x14ac:dyDescent="0.25">
      <c r="A2040" s="6">
        <v>2037</v>
      </c>
      <c r="B2040" s="6" t="str">
        <f>"00211932"</f>
        <v>00211932</v>
      </c>
    </row>
    <row r="2041" spans="1:2" x14ac:dyDescent="0.25">
      <c r="A2041" s="6">
        <v>2038</v>
      </c>
      <c r="B2041" s="6" t="str">
        <f>"00211970"</f>
        <v>00211970</v>
      </c>
    </row>
    <row r="2042" spans="1:2" x14ac:dyDescent="0.25">
      <c r="A2042" s="6">
        <v>2039</v>
      </c>
      <c r="B2042" s="6" t="str">
        <f>"00211987"</f>
        <v>00211987</v>
      </c>
    </row>
    <row r="2043" spans="1:2" x14ac:dyDescent="0.25">
      <c r="A2043" s="6">
        <v>2040</v>
      </c>
      <c r="B2043" s="6" t="str">
        <f>"00211991"</f>
        <v>00211991</v>
      </c>
    </row>
    <row r="2044" spans="1:2" x14ac:dyDescent="0.25">
      <c r="A2044" s="6">
        <v>2041</v>
      </c>
      <c r="B2044" s="6" t="str">
        <f>"00212005"</f>
        <v>00212005</v>
      </c>
    </row>
    <row r="2045" spans="1:2" x14ac:dyDescent="0.25">
      <c r="A2045" s="6">
        <v>2042</v>
      </c>
      <c r="B2045" s="6" t="str">
        <f>"00212014"</f>
        <v>00212014</v>
      </c>
    </row>
    <row r="2046" spans="1:2" x14ac:dyDescent="0.25">
      <c r="A2046" s="6">
        <v>2043</v>
      </c>
      <c r="B2046" s="6" t="str">
        <f>"00212021"</f>
        <v>00212021</v>
      </c>
    </row>
    <row r="2047" spans="1:2" x14ac:dyDescent="0.25">
      <c r="A2047" s="6">
        <v>2044</v>
      </c>
      <c r="B2047" s="6" t="str">
        <f>"00212196"</f>
        <v>00212196</v>
      </c>
    </row>
    <row r="2048" spans="1:2" x14ac:dyDescent="0.25">
      <c r="A2048" s="6">
        <v>2045</v>
      </c>
      <c r="B2048" s="6" t="str">
        <f>"00212333"</f>
        <v>00212333</v>
      </c>
    </row>
    <row r="2049" spans="1:2" x14ac:dyDescent="0.25">
      <c r="A2049" s="6">
        <v>2046</v>
      </c>
      <c r="B2049" s="6" t="str">
        <f>"00212390"</f>
        <v>00212390</v>
      </c>
    </row>
    <row r="2050" spans="1:2" x14ac:dyDescent="0.25">
      <c r="A2050" s="6">
        <v>2047</v>
      </c>
      <c r="B2050" s="6" t="str">
        <f>"00212514"</f>
        <v>00212514</v>
      </c>
    </row>
    <row r="2051" spans="1:2" x14ac:dyDescent="0.25">
      <c r="A2051" s="6">
        <v>2048</v>
      </c>
      <c r="B2051" s="6" t="str">
        <f>"00212684"</f>
        <v>00212684</v>
      </c>
    </row>
    <row r="2052" spans="1:2" x14ac:dyDescent="0.25">
      <c r="A2052" s="6">
        <v>2049</v>
      </c>
      <c r="B2052" s="6" t="str">
        <f>"00212724"</f>
        <v>00212724</v>
      </c>
    </row>
    <row r="2053" spans="1:2" x14ac:dyDescent="0.25">
      <c r="A2053" s="6">
        <v>2050</v>
      </c>
      <c r="B2053" s="6" t="str">
        <f>"00212794"</f>
        <v>00212794</v>
      </c>
    </row>
    <row r="2054" spans="1:2" x14ac:dyDescent="0.25">
      <c r="A2054" s="6">
        <v>2051</v>
      </c>
      <c r="B2054" s="6" t="str">
        <f>"00212812"</f>
        <v>00212812</v>
      </c>
    </row>
    <row r="2055" spans="1:2" x14ac:dyDescent="0.25">
      <c r="A2055" s="6">
        <v>2052</v>
      </c>
      <c r="B2055" s="6" t="str">
        <f>"00212817"</f>
        <v>00212817</v>
      </c>
    </row>
    <row r="2056" spans="1:2" x14ac:dyDescent="0.25">
      <c r="A2056" s="6">
        <v>2053</v>
      </c>
      <c r="B2056" s="6" t="str">
        <f>"00212863"</f>
        <v>00212863</v>
      </c>
    </row>
    <row r="2057" spans="1:2" x14ac:dyDescent="0.25">
      <c r="A2057" s="6">
        <v>2054</v>
      </c>
      <c r="B2057" s="6" t="str">
        <f>"00213220"</f>
        <v>00213220</v>
      </c>
    </row>
    <row r="2058" spans="1:2" x14ac:dyDescent="0.25">
      <c r="A2058" s="6">
        <v>2055</v>
      </c>
      <c r="B2058" s="6" t="str">
        <f>"00213290"</f>
        <v>00213290</v>
      </c>
    </row>
    <row r="2059" spans="1:2" x14ac:dyDescent="0.25">
      <c r="A2059" s="6">
        <v>2056</v>
      </c>
      <c r="B2059" s="6" t="str">
        <f>"00213338"</f>
        <v>00213338</v>
      </c>
    </row>
    <row r="2060" spans="1:2" x14ac:dyDescent="0.25">
      <c r="A2060" s="6">
        <v>2057</v>
      </c>
      <c r="B2060" s="6" t="str">
        <f>"00213418"</f>
        <v>00213418</v>
      </c>
    </row>
    <row r="2061" spans="1:2" x14ac:dyDescent="0.25">
      <c r="A2061" s="6">
        <v>2058</v>
      </c>
      <c r="B2061" s="6" t="str">
        <f>"00213561"</f>
        <v>00213561</v>
      </c>
    </row>
    <row r="2062" spans="1:2" x14ac:dyDescent="0.25">
      <c r="A2062" s="6">
        <v>2059</v>
      </c>
      <c r="B2062" s="6" t="str">
        <f>"00214106"</f>
        <v>00214106</v>
      </c>
    </row>
    <row r="2063" spans="1:2" x14ac:dyDescent="0.25">
      <c r="A2063" s="6">
        <v>2060</v>
      </c>
      <c r="B2063" s="6" t="str">
        <f>"00214215"</f>
        <v>00214215</v>
      </c>
    </row>
    <row r="2064" spans="1:2" x14ac:dyDescent="0.25">
      <c r="A2064" s="6">
        <v>2061</v>
      </c>
      <c r="B2064" s="6" t="str">
        <f>"00214269"</f>
        <v>00214269</v>
      </c>
    </row>
    <row r="2065" spans="1:2" x14ac:dyDescent="0.25">
      <c r="A2065" s="6">
        <v>2062</v>
      </c>
      <c r="B2065" s="6" t="str">
        <f>"00214278"</f>
        <v>00214278</v>
      </c>
    </row>
    <row r="2066" spans="1:2" x14ac:dyDescent="0.25">
      <c r="A2066" s="6">
        <v>2063</v>
      </c>
      <c r="B2066" s="6" t="str">
        <f>"00214325"</f>
        <v>00214325</v>
      </c>
    </row>
    <row r="2067" spans="1:2" x14ac:dyDescent="0.25">
      <c r="A2067" s="6">
        <v>2064</v>
      </c>
      <c r="B2067" s="6" t="str">
        <f>"00214355"</f>
        <v>00214355</v>
      </c>
    </row>
    <row r="2068" spans="1:2" x14ac:dyDescent="0.25">
      <c r="A2068" s="6">
        <v>2065</v>
      </c>
      <c r="B2068" s="6" t="str">
        <f>"00214563"</f>
        <v>00214563</v>
      </c>
    </row>
    <row r="2069" spans="1:2" x14ac:dyDescent="0.25">
      <c r="A2069" s="6">
        <v>2066</v>
      </c>
      <c r="B2069" s="6" t="str">
        <f>"00214578"</f>
        <v>00214578</v>
      </c>
    </row>
    <row r="2070" spans="1:2" x14ac:dyDescent="0.25">
      <c r="A2070" s="6">
        <v>2067</v>
      </c>
      <c r="B2070" s="6" t="str">
        <f>"00214584"</f>
        <v>00214584</v>
      </c>
    </row>
    <row r="2071" spans="1:2" x14ac:dyDescent="0.25">
      <c r="A2071" s="6">
        <v>2068</v>
      </c>
      <c r="B2071" s="6" t="str">
        <f>"00214733"</f>
        <v>00214733</v>
      </c>
    </row>
    <row r="2072" spans="1:2" x14ac:dyDescent="0.25">
      <c r="A2072" s="6">
        <v>2069</v>
      </c>
      <c r="B2072" s="6" t="str">
        <f>"00214890"</f>
        <v>00214890</v>
      </c>
    </row>
    <row r="2073" spans="1:2" x14ac:dyDescent="0.25">
      <c r="A2073" s="6">
        <v>2070</v>
      </c>
      <c r="B2073" s="6" t="str">
        <f>"00214942"</f>
        <v>00214942</v>
      </c>
    </row>
    <row r="2074" spans="1:2" x14ac:dyDescent="0.25">
      <c r="A2074" s="6">
        <v>2071</v>
      </c>
      <c r="B2074" s="6" t="str">
        <f>"00215027"</f>
        <v>00215027</v>
      </c>
    </row>
    <row r="2075" spans="1:2" x14ac:dyDescent="0.25">
      <c r="A2075" s="6">
        <v>2072</v>
      </c>
      <c r="B2075" s="6" t="str">
        <f>"00215052"</f>
        <v>00215052</v>
      </c>
    </row>
    <row r="2076" spans="1:2" x14ac:dyDescent="0.25">
      <c r="A2076" s="6">
        <v>2073</v>
      </c>
      <c r="B2076" s="6" t="str">
        <f>"00215056"</f>
        <v>00215056</v>
      </c>
    </row>
    <row r="2077" spans="1:2" x14ac:dyDescent="0.25">
      <c r="A2077" s="6">
        <v>2074</v>
      </c>
      <c r="B2077" s="6" t="str">
        <f>"00215294"</f>
        <v>00215294</v>
      </c>
    </row>
    <row r="2078" spans="1:2" x14ac:dyDescent="0.25">
      <c r="A2078" s="6">
        <v>2075</v>
      </c>
      <c r="B2078" s="6" t="str">
        <f>"00215423"</f>
        <v>00215423</v>
      </c>
    </row>
    <row r="2079" spans="1:2" x14ac:dyDescent="0.25">
      <c r="A2079" s="6">
        <v>2076</v>
      </c>
      <c r="B2079" s="6" t="str">
        <f>"00215555"</f>
        <v>00215555</v>
      </c>
    </row>
    <row r="2080" spans="1:2" x14ac:dyDescent="0.25">
      <c r="A2080" s="6">
        <v>2077</v>
      </c>
      <c r="B2080" s="6" t="str">
        <f>"00215563"</f>
        <v>00215563</v>
      </c>
    </row>
    <row r="2081" spans="1:2" x14ac:dyDescent="0.25">
      <c r="A2081" s="6">
        <v>2078</v>
      </c>
      <c r="B2081" s="6" t="str">
        <f>"00215678"</f>
        <v>00215678</v>
      </c>
    </row>
    <row r="2082" spans="1:2" x14ac:dyDescent="0.25">
      <c r="A2082" s="6">
        <v>2079</v>
      </c>
      <c r="B2082" s="6" t="str">
        <f>"00215759"</f>
        <v>00215759</v>
      </c>
    </row>
    <row r="2083" spans="1:2" x14ac:dyDescent="0.25">
      <c r="A2083" s="6">
        <v>2080</v>
      </c>
      <c r="B2083" s="6" t="str">
        <f>"00215822"</f>
        <v>00215822</v>
      </c>
    </row>
    <row r="2084" spans="1:2" x14ac:dyDescent="0.25">
      <c r="A2084" s="6">
        <v>2081</v>
      </c>
      <c r="B2084" s="6" t="str">
        <f>"00215848"</f>
        <v>00215848</v>
      </c>
    </row>
    <row r="2085" spans="1:2" x14ac:dyDescent="0.25">
      <c r="A2085" s="6">
        <v>2082</v>
      </c>
      <c r="B2085" s="6" t="str">
        <f>"00215992"</f>
        <v>00215992</v>
      </c>
    </row>
    <row r="2086" spans="1:2" x14ac:dyDescent="0.25">
      <c r="A2086" s="6">
        <v>2083</v>
      </c>
      <c r="B2086" s="6" t="str">
        <f>"00215997"</f>
        <v>00215997</v>
      </c>
    </row>
    <row r="2087" spans="1:2" x14ac:dyDescent="0.25">
      <c r="A2087" s="6">
        <v>2084</v>
      </c>
      <c r="B2087" s="6" t="str">
        <f>"00216074"</f>
        <v>00216074</v>
      </c>
    </row>
    <row r="2088" spans="1:2" x14ac:dyDescent="0.25">
      <c r="A2088" s="6">
        <v>2085</v>
      </c>
      <c r="B2088" s="6" t="str">
        <f>"00216107"</f>
        <v>00216107</v>
      </c>
    </row>
    <row r="2089" spans="1:2" x14ac:dyDescent="0.25">
      <c r="A2089" s="6">
        <v>2086</v>
      </c>
      <c r="B2089" s="6" t="str">
        <f>"00216119"</f>
        <v>00216119</v>
      </c>
    </row>
    <row r="2090" spans="1:2" x14ac:dyDescent="0.25">
      <c r="A2090" s="6">
        <v>2087</v>
      </c>
      <c r="B2090" s="6" t="str">
        <f>"00216129"</f>
        <v>00216129</v>
      </c>
    </row>
    <row r="2091" spans="1:2" x14ac:dyDescent="0.25">
      <c r="A2091" s="6">
        <v>2088</v>
      </c>
      <c r="B2091" s="6" t="str">
        <f>"00216234"</f>
        <v>00216234</v>
      </c>
    </row>
    <row r="2092" spans="1:2" x14ac:dyDescent="0.25">
      <c r="A2092" s="6">
        <v>2089</v>
      </c>
      <c r="B2092" s="6" t="str">
        <f>"00216430"</f>
        <v>00216430</v>
      </c>
    </row>
    <row r="2093" spans="1:2" x14ac:dyDescent="0.25">
      <c r="A2093" s="6">
        <v>2090</v>
      </c>
      <c r="B2093" s="6" t="str">
        <f>"00216432"</f>
        <v>00216432</v>
      </c>
    </row>
    <row r="2094" spans="1:2" x14ac:dyDescent="0.25">
      <c r="A2094" s="6">
        <v>2091</v>
      </c>
      <c r="B2094" s="6" t="str">
        <f>"00216563"</f>
        <v>00216563</v>
      </c>
    </row>
    <row r="2095" spans="1:2" x14ac:dyDescent="0.25">
      <c r="A2095" s="6">
        <v>2092</v>
      </c>
      <c r="B2095" s="6" t="str">
        <f>"00216693"</f>
        <v>00216693</v>
      </c>
    </row>
    <row r="2096" spans="1:2" x14ac:dyDescent="0.25">
      <c r="A2096" s="6">
        <v>2093</v>
      </c>
      <c r="B2096" s="6" t="str">
        <f>"00216737"</f>
        <v>00216737</v>
      </c>
    </row>
    <row r="2097" spans="1:2" x14ac:dyDescent="0.25">
      <c r="A2097" s="6">
        <v>2094</v>
      </c>
      <c r="B2097" s="6" t="str">
        <f>"00216801"</f>
        <v>00216801</v>
      </c>
    </row>
    <row r="2098" spans="1:2" x14ac:dyDescent="0.25">
      <c r="A2098" s="6">
        <v>2095</v>
      </c>
      <c r="B2098" s="6" t="str">
        <f>"00216815"</f>
        <v>00216815</v>
      </c>
    </row>
    <row r="2099" spans="1:2" x14ac:dyDescent="0.25">
      <c r="A2099" s="6">
        <v>2096</v>
      </c>
      <c r="B2099" s="6" t="str">
        <f>"00216871"</f>
        <v>00216871</v>
      </c>
    </row>
    <row r="2100" spans="1:2" x14ac:dyDescent="0.25">
      <c r="A2100" s="6">
        <v>2097</v>
      </c>
      <c r="B2100" s="6" t="str">
        <f>"00216944"</f>
        <v>00216944</v>
      </c>
    </row>
    <row r="2101" spans="1:2" x14ac:dyDescent="0.25">
      <c r="A2101" s="6">
        <v>2098</v>
      </c>
      <c r="B2101" s="6" t="str">
        <f>"00216974"</f>
        <v>00216974</v>
      </c>
    </row>
    <row r="2102" spans="1:2" x14ac:dyDescent="0.25">
      <c r="A2102" s="6">
        <v>2099</v>
      </c>
      <c r="B2102" s="6" t="str">
        <f>"00217009"</f>
        <v>00217009</v>
      </c>
    </row>
    <row r="2103" spans="1:2" x14ac:dyDescent="0.25">
      <c r="A2103" s="6">
        <v>2100</v>
      </c>
      <c r="B2103" s="6" t="str">
        <f>"00217153"</f>
        <v>00217153</v>
      </c>
    </row>
    <row r="2104" spans="1:2" x14ac:dyDescent="0.25">
      <c r="A2104" s="6">
        <v>2101</v>
      </c>
      <c r="B2104" s="6" t="str">
        <f>"00217245"</f>
        <v>00217245</v>
      </c>
    </row>
    <row r="2105" spans="1:2" x14ac:dyDescent="0.25">
      <c r="A2105" s="6">
        <v>2102</v>
      </c>
      <c r="B2105" s="6" t="str">
        <f>"00217340"</f>
        <v>00217340</v>
      </c>
    </row>
    <row r="2106" spans="1:2" x14ac:dyDescent="0.25">
      <c r="A2106" s="6">
        <v>2103</v>
      </c>
      <c r="B2106" s="6" t="str">
        <f>"00217343"</f>
        <v>00217343</v>
      </c>
    </row>
    <row r="2107" spans="1:2" x14ac:dyDescent="0.25">
      <c r="A2107" s="6">
        <v>2104</v>
      </c>
      <c r="B2107" s="6" t="str">
        <f>"00217395"</f>
        <v>00217395</v>
      </c>
    </row>
    <row r="2108" spans="1:2" x14ac:dyDescent="0.25">
      <c r="A2108" s="6">
        <v>2105</v>
      </c>
      <c r="B2108" s="6" t="str">
        <f>"00217422"</f>
        <v>00217422</v>
      </c>
    </row>
    <row r="2109" spans="1:2" x14ac:dyDescent="0.25">
      <c r="A2109" s="6">
        <v>2106</v>
      </c>
      <c r="B2109" s="6" t="str">
        <f>"00217443"</f>
        <v>00217443</v>
      </c>
    </row>
    <row r="2110" spans="1:2" x14ac:dyDescent="0.25">
      <c r="A2110" s="6">
        <v>2107</v>
      </c>
      <c r="B2110" s="6" t="str">
        <f>"00217471"</f>
        <v>00217471</v>
      </c>
    </row>
    <row r="2111" spans="1:2" x14ac:dyDescent="0.25">
      <c r="A2111" s="6">
        <v>2108</v>
      </c>
      <c r="B2111" s="6" t="str">
        <f>"00217477"</f>
        <v>00217477</v>
      </c>
    </row>
    <row r="2112" spans="1:2" x14ac:dyDescent="0.25">
      <c r="A2112" s="6">
        <v>2109</v>
      </c>
      <c r="B2112" s="6" t="str">
        <f>"00217481"</f>
        <v>00217481</v>
      </c>
    </row>
    <row r="2113" spans="1:2" x14ac:dyDescent="0.25">
      <c r="A2113" s="6">
        <v>2110</v>
      </c>
      <c r="B2113" s="6" t="str">
        <f>"00217505"</f>
        <v>00217505</v>
      </c>
    </row>
    <row r="2114" spans="1:2" x14ac:dyDescent="0.25">
      <c r="A2114" s="6">
        <v>2111</v>
      </c>
      <c r="B2114" s="6" t="str">
        <f>"00217608"</f>
        <v>00217608</v>
      </c>
    </row>
    <row r="2115" spans="1:2" x14ac:dyDescent="0.25">
      <c r="A2115" s="6">
        <v>2112</v>
      </c>
      <c r="B2115" s="6" t="str">
        <f>"00217628"</f>
        <v>00217628</v>
      </c>
    </row>
    <row r="2116" spans="1:2" x14ac:dyDescent="0.25">
      <c r="A2116" s="6">
        <v>2113</v>
      </c>
      <c r="B2116" s="6" t="str">
        <f>"00217836"</f>
        <v>00217836</v>
      </c>
    </row>
    <row r="2117" spans="1:2" x14ac:dyDescent="0.25">
      <c r="A2117" s="6">
        <v>2114</v>
      </c>
      <c r="B2117" s="6" t="str">
        <f>"00217875"</f>
        <v>00217875</v>
      </c>
    </row>
    <row r="2118" spans="1:2" x14ac:dyDescent="0.25">
      <c r="A2118" s="6">
        <v>2115</v>
      </c>
      <c r="B2118" s="6" t="str">
        <f>"00217910"</f>
        <v>00217910</v>
      </c>
    </row>
    <row r="2119" spans="1:2" x14ac:dyDescent="0.25">
      <c r="A2119" s="6">
        <v>2116</v>
      </c>
      <c r="B2119" s="6" t="str">
        <f>"00218150"</f>
        <v>00218150</v>
      </c>
    </row>
    <row r="2120" spans="1:2" x14ac:dyDescent="0.25">
      <c r="A2120" s="6">
        <v>2117</v>
      </c>
      <c r="B2120" s="6" t="str">
        <f>"00218186"</f>
        <v>00218186</v>
      </c>
    </row>
    <row r="2121" spans="1:2" x14ac:dyDescent="0.25">
      <c r="A2121" s="6">
        <v>2118</v>
      </c>
      <c r="B2121" s="6" t="str">
        <f>"00218318"</f>
        <v>00218318</v>
      </c>
    </row>
    <row r="2122" spans="1:2" x14ac:dyDescent="0.25">
      <c r="A2122" s="6">
        <v>2119</v>
      </c>
      <c r="B2122" s="6" t="str">
        <f>"00218384"</f>
        <v>00218384</v>
      </c>
    </row>
    <row r="2123" spans="1:2" x14ac:dyDescent="0.25">
      <c r="A2123" s="6">
        <v>2120</v>
      </c>
      <c r="B2123" s="6" t="str">
        <f>"00218630"</f>
        <v>00218630</v>
      </c>
    </row>
    <row r="2124" spans="1:2" x14ac:dyDescent="0.25">
      <c r="A2124" s="6">
        <v>2121</v>
      </c>
      <c r="B2124" s="6" t="str">
        <f>"00218677"</f>
        <v>00218677</v>
      </c>
    </row>
    <row r="2125" spans="1:2" x14ac:dyDescent="0.25">
      <c r="A2125" s="6">
        <v>2122</v>
      </c>
      <c r="B2125" s="6" t="str">
        <f>"00218760"</f>
        <v>00218760</v>
      </c>
    </row>
    <row r="2126" spans="1:2" x14ac:dyDescent="0.25">
      <c r="A2126" s="6">
        <v>2123</v>
      </c>
      <c r="B2126" s="6" t="str">
        <f>"00219189"</f>
        <v>00219189</v>
      </c>
    </row>
    <row r="2127" spans="1:2" x14ac:dyDescent="0.25">
      <c r="A2127" s="6">
        <v>2124</v>
      </c>
      <c r="B2127" s="6" t="str">
        <f>"00219530"</f>
        <v>00219530</v>
      </c>
    </row>
    <row r="2128" spans="1:2" x14ac:dyDescent="0.25">
      <c r="A2128" s="6">
        <v>2125</v>
      </c>
      <c r="B2128" s="6" t="str">
        <f>"00219544"</f>
        <v>00219544</v>
      </c>
    </row>
    <row r="2129" spans="1:2" x14ac:dyDescent="0.25">
      <c r="A2129" s="6">
        <v>2126</v>
      </c>
      <c r="B2129" s="6" t="str">
        <f>"00219861"</f>
        <v>00219861</v>
      </c>
    </row>
    <row r="2130" spans="1:2" x14ac:dyDescent="0.25">
      <c r="A2130" s="6">
        <v>2127</v>
      </c>
      <c r="B2130" s="6" t="str">
        <f>"00219967"</f>
        <v>00219967</v>
      </c>
    </row>
    <row r="2131" spans="1:2" x14ac:dyDescent="0.25">
      <c r="A2131" s="6">
        <v>2128</v>
      </c>
      <c r="B2131" s="6" t="str">
        <f>"00220352"</f>
        <v>00220352</v>
      </c>
    </row>
    <row r="2132" spans="1:2" x14ac:dyDescent="0.25">
      <c r="A2132" s="6">
        <v>2129</v>
      </c>
      <c r="B2132" s="6" t="str">
        <f>"00220407"</f>
        <v>00220407</v>
      </c>
    </row>
    <row r="2133" spans="1:2" x14ac:dyDescent="0.25">
      <c r="A2133" s="6">
        <v>2130</v>
      </c>
      <c r="B2133" s="6" t="str">
        <f>"00221030"</f>
        <v>00221030</v>
      </c>
    </row>
    <row r="2134" spans="1:2" x14ac:dyDescent="0.25">
      <c r="A2134" s="6">
        <v>2131</v>
      </c>
      <c r="B2134" s="6" t="str">
        <f>"00221059"</f>
        <v>00221059</v>
      </c>
    </row>
    <row r="2135" spans="1:2" x14ac:dyDescent="0.25">
      <c r="A2135" s="6">
        <v>2132</v>
      </c>
      <c r="B2135" s="6" t="str">
        <f>"00221177"</f>
        <v>00221177</v>
      </c>
    </row>
    <row r="2136" spans="1:2" x14ac:dyDescent="0.25">
      <c r="A2136" s="6">
        <v>2133</v>
      </c>
      <c r="B2136" s="6" t="str">
        <f>"00221411"</f>
        <v>00221411</v>
      </c>
    </row>
    <row r="2137" spans="1:2" x14ac:dyDescent="0.25">
      <c r="A2137" s="6">
        <v>2134</v>
      </c>
      <c r="B2137" s="6" t="str">
        <f>"00221476"</f>
        <v>00221476</v>
      </c>
    </row>
    <row r="2138" spans="1:2" x14ac:dyDescent="0.25">
      <c r="A2138" s="6">
        <v>2135</v>
      </c>
      <c r="B2138" s="6" t="str">
        <f>"00221736"</f>
        <v>00221736</v>
      </c>
    </row>
    <row r="2139" spans="1:2" x14ac:dyDescent="0.25">
      <c r="A2139" s="6">
        <v>2136</v>
      </c>
      <c r="B2139" s="6" t="str">
        <f>"00221803"</f>
        <v>00221803</v>
      </c>
    </row>
    <row r="2140" spans="1:2" x14ac:dyDescent="0.25">
      <c r="A2140" s="6">
        <v>2137</v>
      </c>
      <c r="B2140" s="6" t="str">
        <f>"00222002"</f>
        <v>00222002</v>
      </c>
    </row>
    <row r="2141" spans="1:2" x14ac:dyDescent="0.25">
      <c r="A2141" s="6">
        <v>2138</v>
      </c>
      <c r="B2141" s="6" t="str">
        <f>"00222018"</f>
        <v>00222018</v>
      </c>
    </row>
    <row r="2142" spans="1:2" x14ac:dyDescent="0.25">
      <c r="A2142" s="6">
        <v>2139</v>
      </c>
      <c r="B2142" s="6" t="str">
        <f>"00222245"</f>
        <v>00222245</v>
      </c>
    </row>
    <row r="2143" spans="1:2" x14ac:dyDescent="0.25">
      <c r="A2143" s="6">
        <v>2140</v>
      </c>
      <c r="B2143" s="6" t="str">
        <f>"00222323"</f>
        <v>00222323</v>
      </c>
    </row>
    <row r="2144" spans="1:2" x14ac:dyDescent="0.25">
      <c r="A2144" s="6">
        <v>2141</v>
      </c>
      <c r="B2144" s="6" t="str">
        <f>"00222485"</f>
        <v>00222485</v>
      </c>
    </row>
    <row r="2145" spans="1:2" x14ac:dyDescent="0.25">
      <c r="A2145" s="6">
        <v>2142</v>
      </c>
      <c r="B2145" s="6" t="str">
        <f>"00222547"</f>
        <v>00222547</v>
      </c>
    </row>
    <row r="2146" spans="1:2" x14ac:dyDescent="0.25">
      <c r="A2146" s="6">
        <v>2143</v>
      </c>
      <c r="B2146" s="6" t="str">
        <f>"00222698"</f>
        <v>00222698</v>
      </c>
    </row>
    <row r="2147" spans="1:2" x14ac:dyDescent="0.25">
      <c r="A2147" s="6">
        <v>2144</v>
      </c>
      <c r="B2147" s="6" t="str">
        <f>"00222920"</f>
        <v>00222920</v>
      </c>
    </row>
    <row r="2148" spans="1:2" x14ac:dyDescent="0.25">
      <c r="A2148" s="6">
        <v>2145</v>
      </c>
      <c r="B2148" s="6" t="str">
        <f>"00222957"</f>
        <v>00222957</v>
      </c>
    </row>
    <row r="2149" spans="1:2" x14ac:dyDescent="0.25">
      <c r="A2149" s="6">
        <v>2146</v>
      </c>
      <c r="B2149" s="6" t="str">
        <f>"00223004"</f>
        <v>00223004</v>
      </c>
    </row>
    <row r="2150" spans="1:2" x14ac:dyDescent="0.25">
      <c r="A2150" s="6">
        <v>2147</v>
      </c>
      <c r="B2150" s="6" t="str">
        <f>"00223054"</f>
        <v>00223054</v>
      </c>
    </row>
    <row r="2151" spans="1:2" x14ac:dyDescent="0.25">
      <c r="A2151" s="6">
        <v>2148</v>
      </c>
      <c r="B2151" s="6" t="str">
        <f>"00223081"</f>
        <v>00223081</v>
      </c>
    </row>
    <row r="2152" spans="1:2" x14ac:dyDescent="0.25">
      <c r="A2152" s="6">
        <v>2149</v>
      </c>
      <c r="B2152" s="6" t="str">
        <f>"00223270"</f>
        <v>00223270</v>
      </c>
    </row>
    <row r="2153" spans="1:2" x14ac:dyDescent="0.25">
      <c r="A2153" s="6">
        <v>2150</v>
      </c>
      <c r="B2153" s="6" t="str">
        <f>"00223285"</f>
        <v>00223285</v>
      </c>
    </row>
    <row r="2154" spans="1:2" x14ac:dyDescent="0.25">
      <c r="A2154" s="6">
        <v>2151</v>
      </c>
      <c r="B2154" s="6" t="str">
        <f>"00223414"</f>
        <v>00223414</v>
      </c>
    </row>
    <row r="2155" spans="1:2" x14ac:dyDescent="0.25">
      <c r="A2155" s="6">
        <v>2152</v>
      </c>
      <c r="B2155" s="6" t="str">
        <f>"00223525"</f>
        <v>00223525</v>
      </c>
    </row>
    <row r="2156" spans="1:2" x14ac:dyDescent="0.25">
      <c r="A2156" s="6">
        <v>2153</v>
      </c>
      <c r="B2156" s="6" t="str">
        <f>"00223552"</f>
        <v>00223552</v>
      </c>
    </row>
    <row r="2157" spans="1:2" x14ac:dyDescent="0.25">
      <c r="A2157" s="6">
        <v>2154</v>
      </c>
      <c r="B2157" s="6" t="str">
        <f>"00223689"</f>
        <v>00223689</v>
      </c>
    </row>
    <row r="2158" spans="1:2" x14ac:dyDescent="0.25">
      <c r="A2158" s="6">
        <v>2155</v>
      </c>
      <c r="B2158" s="6" t="str">
        <f>"00223740"</f>
        <v>00223740</v>
      </c>
    </row>
    <row r="2159" spans="1:2" x14ac:dyDescent="0.25">
      <c r="A2159" s="6">
        <v>2156</v>
      </c>
      <c r="B2159" s="6" t="str">
        <f>"00223933"</f>
        <v>00223933</v>
      </c>
    </row>
    <row r="2160" spans="1:2" x14ac:dyDescent="0.25">
      <c r="A2160" s="6">
        <v>2157</v>
      </c>
      <c r="B2160" s="6" t="str">
        <f>"00224027"</f>
        <v>00224027</v>
      </c>
    </row>
    <row r="2161" spans="1:2" x14ac:dyDescent="0.25">
      <c r="A2161" s="6">
        <v>2158</v>
      </c>
      <c r="B2161" s="6" t="str">
        <f>"00224118"</f>
        <v>00224118</v>
      </c>
    </row>
    <row r="2162" spans="1:2" x14ac:dyDescent="0.25">
      <c r="A2162" s="6">
        <v>2159</v>
      </c>
      <c r="B2162" s="6" t="str">
        <f>"00224123"</f>
        <v>00224123</v>
      </c>
    </row>
    <row r="2163" spans="1:2" x14ac:dyDescent="0.25">
      <c r="A2163" s="6">
        <v>2160</v>
      </c>
      <c r="B2163" s="6" t="str">
        <f>"00224218"</f>
        <v>00224218</v>
      </c>
    </row>
    <row r="2164" spans="1:2" x14ac:dyDescent="0.25">
      <c r="A2164" s="6">
        <v>2161</v>
      </c>
      <c r="B2164" s="6" t="str">
        <f>"00224298"</f>
        <v>00224298</v>
      </c>
    </row>
    <row r="2165" spans="1:2" x14ac:dyDescent="0.25">
      <c r="A2165" s="6">
        <v>2162</v>
      </c>
      <c r="B2165" s="6" t="str">
        <f>"00224406"</f>
        <v>00224406</v>
      </c>
    </row>
    <row r="2166" spans="1:2" x14ac:dyDescent="0.25">
      <c r="A2166" s="6">
        <v>2163</v>
      </c>
      <c r="B2166" s="6" t="str">
        <f>"00224630"</f>
        <v>00224630</v>
      </c>
    </row>
    <row r="2167" spans="1:2" x14ac:dyDescent="0.25">
      <c r="A2167" s="6">
        <v>2164</v>
      </c>
      <c r="B2167" s="6" t="str">
        <f>"00224893"</f>
        <v>00224893</v>
      </c>
    </row>
    <row r="2168" spans="1:2" x14ac:dyDescent="0.25">
      <c r="A2168" s="6">
        <v>2165</v>
      </c>
      <c r="B2168" s="6" t="str">
        <f>"00225169"</f>
        <v>00225169</v>
      </c>
    </row>
    <row r="2169" spans="1:2" x14ac:dyDescent="0.25">
      <c r="A2169" s="6">
        <v>2166</v>
      </c>
      <c r="B2169" s="6" t="str">
        <f>"00225220"</f>
        <v>00225220</v>
      </c>
    </row>
    <row r="2170" spans="1:2" x14ac:dyDescent="0.25">
      <c r="A2170" s="6">
        <v>2167</v>
      </c>
      <c r="B2170" s="6" t="str">
        <f>"00225253"</f>
        <v>00225253</v>
      </c>
    </row>
    <row r="2171" spans="1:2" x14ac:dyDescent="0.25">
      <c r="A2171" s="6">
        <v>2168</v>
      </c>
      <c r="B2171" s="6" t="str">
        <f>"00225287"</f>
        <v>00225287</v>
      </c>
    </row>
    <row r="2172" spans="1:2" x14ac:dyDescent="0.25">
      <c r="A2172" s="6">
        <v>2169</v>
      </c>
      <c r="B2172" s="6" t="str">
        <f>"00225354"</f>
        <v>00225354</v>
      </c>
    </row>
    <row r="2173" spans="1:2" x14ac:dyDescent="0.25">
      <c r="A2173" s="6">
        <v>2170</v>
      </c>
      <c r="B2173" s="6" t="str">
        <f>"00225455"</f>
        <v>00225455</v>
      </c>
    </row>
    <row r="2174" spans="1:2" x14ac:dyDescent="0.25">
      <c r="A2174" s="6">
        <v>2171</v>
      </c>
      <c r="B2174" s="6" t="str">
        <f>"00225543"</f>
        <v>00225543</v>
      </c>
    </row>
    <row r="2175" spans="1:2" x14ac:dyDescent="0.25">
      <c r="A2175" s="6">
        <v>2172</v>
      </c>
      <c r="B2175" s="6" t="str">
        <f>"00225554"</f>
        <v>00225554</v>
      </c>
    </row>
    <row r="2176" spans="1:2" x14ac:dyDescent="0.25">
      <c r="A2176" s="6">
        <v>2173</v>
      </c>
      <c r="B2176" s="6" t="str">
        <f>"00225562"</f>
        <v>00225562</v>
      </c>
    </row>
    <row r="2177" spans="1:2" x14ac:dyDescent="0.25">
      <c r="A2177" s="6">
        <v>2174</v>
      </c>
      <c r="B2177" s="6" t="str">
        <f>"00225574"</f>
        <v>00225574</v>
      </c>
    </row>
    <row r="2178" spans="1:2" x14ac:dyDescent="0.25">
      <c r="A2178" s="6">
        <v>2175</v>
      </c>
      <c r="B2178" s="6" t="str">
        <f>"00225714"</f>
        <v>00225714</v>
      </c>
    </row>
    <row r="2179" spans="1:2" x14ac:dyDescent="0.25">
      <c r="A2179" s="6">
        <v>2176</v>
      </c>
      <c r="B2179" s="6" t="str">
        <f>"00225754"</f>
        <v>00225754</v>
      </c>
    </row>
    <row r="2180" spans="1:2" x14ac:dyDescent="0.25">
      <c r="A2180" s="6">
        <v>2177</v>
      </c>
      <c r="B2180" s="6" t="str">
        <f>"00225823"</f>
        <v>00225823</v>
      </c>
    </row>
    <row r="2181" spans="1:2" x14ac:dyDescent="0.25">
      <c r="A2181" s="6">
        <v>2178</v>
      </c>
      <c r="B2181" s="6" t="str">
        <f>"00225886"</f>
        <v>00225886</v>
      </c>
    </row>
    <row r="2182" spans="1:2" x14ac:dyDescent="0.25">
      <c r="A2182" s="6">
        <v>2179</v>
      </c>
      <c r="B2182" s="6" t="str">
        <f>"00225953"</f>
        <v>00225953</v>
      </c>
    </row>
    <row r="2183" spans="1:2" x14ac:dyDescent="0.25">
      <c r="A2183" s="6">
        <v>2180</v>
      </c>
      <c r="B2183" s="6" t="str">
        <f>"00225967"</f>
        <v>00225967</v>
      </c>
    </row>
    <row r="2184" spans="1:2" x14ac:dyDescent="0.25">
      <c r="A2184" s="6">
        <v>2181</v>
      </c>
      <c r="B2184" s="6" t="str">
        <f>"00225971"</f>
        <v>00225971</v>
      </c>
    </row>
    <row r="2185" spans="1:2" x14ac:dyDescent="0.25">
      <c r="A2185" s="6">
        <v>2182</v>
      </c>
      <c r="B2185" s="6" t="str">
        <f>"00226011"</f>
        <v>00226011</v>
      </c>
    </row>
    <row r="2186" spans="1:2" x14ac:dyDescent="0.25">
      <c r="A2186" s="6">
        <v>2183</v>
      </c>
      <c r="B2186" s="6" t="str">
        <f>"00226030"</f>
        <v>00226030</v>
      </c>
    </row>
    <row r="2187" spans="1:2" x14ac:dyDescent="0.25">
      <c r="A2187" s="6">
        <v>2184</v>
      </c>
      <c r="B2187" s="6" t="str">
        <f>"00226086"</f>
        <v>00226086</v>
      </c>
    </row>
    <row r="2188" spans="1:2" x14ac:dyDescent="0.25">
      <c r="A2188" s="6">
        <v>2185</v>
      </c>
      <c r="B2188" s="6" t="str">
        <f>"00226211"</f>
        <v>00226211</v>
      </c>
    </row>
    <row r="2189" spans="1:2" x14ac:dyDescent="0.25">
      <c r="A2189" s="6">
        <v>2186</v>
      </c>
      <c r="B2189" s="6" t="str">
        <f>"00226218"</f>
        <v>00226218</v>
      </c>
    </row>
    <row r="2190" spans="1:2" x14ac:dyDescent="0.25">
      <c r="A2190" s="6">
        <v>2187</v>
      </c>
      <c r="B2190" s="6" t="str">
        <f>"00226314"</f>
        <v>00226314</v>
      </c>
    </row>
    <row r="2191" spans="1:2" x14ac:dyDescent="0.25">
      <c r="A2191" s="6">
        <v>2188</v>
      </c>
      <c r="B2191" s="6" t="str">
        <f>"00226369"</f>
        <v>00226369</v>
      </c>
    </row>
    <row r="2192" spans="1:2" x14ac:dyDescent="0.25">
      <c r="A2192" s="6">
        <v>2189</v>
      </c>
      <c r="B2192" s="6" t="str">
        <f>"00226380"</f>
        <v>00226380</v>
      </c>
    </row>
    <row r="2193" spans="1:2" x14ac:dyDescent="0.25">
      <c r="A2193" s="6">
        <v>2190</v>
      </c>
      <c r="B2193" s="6" t="str">
        <f>"00226420"</f>
        <v>00226420</v>
      </c>
    </row>
    <row r="2194" spans="1:2" x14ac:dyDescent="0.25">
      <c r="A2194" s="6">
        <v>2191</v>
      </c>
      <c r="B2194" s="6" t="str">
        <f>"00226460"</f>
        <v>00226460</v>
      </c>
    </row>
    <row r="2195" spans="1:2" x14ac:dyDescent="0.25">
      <c r="A2195" s="6">
        <v>2192</v>
      </c>
      <c r="B2195" s="6" t="str">
        <f>"00226514"</f>
        <v>00226514</v>
      </c>
    </row>
    <row r="2196" spans="1:2" x14ac:dyDescent="0.25">
      <c r="A2196" s="6">
        <v>2193</v>
      </c>
      <c r="B2196" s="6" t="str">
        <f>"00226618"</f>
        <v>00226618</v>
      </c>
    </row>
    <row r="2197" spans="1:2" x14ac:dyDescent="0.25">
      <c r="A2197" s="6">
        <v>2194</v>
      </c>
      <c r="B2197" s="6" t="str">
        <f>"00226629"</f>
        <v>00226629</v>
      </c>
    </row>
    <row r="2198" spans="1:2" x14ac:dyDescent="0.25">
      <c r="A2198" s="6">
        <v>2195</v>
      </c>
      <c r="B2198" s="6" t="str">
        <f>"00226759"</f>
        <v>00226759</v>
      </c>
    </row>
    <row r="2199" spans="1:2" x14ac:dyDescent="0.25">
      <c r="A2199" s="6">
        <v>2196</v>
      </c>
      <c r="B2199" s="6" t="str">
        <f>"00226854"</f>
        <v>00226854</v>
      </c>
    </row>
    <row r="2200" spans="1:2" x14ac:dyDescent="0.25">
      <c r="A2200" s="6">
        <v>2197</v>
      </c>
      <c r="B2200" s="6" t="str">
        <f>"00226960"</f>
        <v>00226960</v>
      </c>
    </row>
    <row r="2201" spans="1:2" x14ac:dyDescent="0.25">
      <c r="A2201" s="6">
        <v>2198</v>
      </c>
      <c r="B2201" s="6" t="str">
        <f>"00227075"</f>
        <v>00227075</v>
      </c>
    </row>
    <row r="2202" spans="1:2" x14ac:dyDescent="0.25">
      <c r="A2202" s="6">
        <v>2199</v>
      </c>
      <c r="B2202" s="6" t="str">
        <f>"00227095"</f>
        <v>00227095</v>
      </c>
    </row>
    <row r="2203" spans="1:2" x14ac:dyDescent="0.25">
      <c r="A2203" s="6">
        <v>2200</v>
      </c>
      <c r="B2203" s="6" t="str">
        <f>"00227232"</f>
        <v>00227232</v>
      </c>
    </row>
    <row r="2204" spans="1:2" x14ac:dyDescent="0.25">
      <c r="A2204" s="6">
        <v>2201</v>
      </c>
      <c r="B2204" s="6" t="str">
        <f>"00227237"</f>
        <v>00227237</v>
      </c>
    </row>
    <row r="2205" spans="1:2" x14ac:dyDescent="0.25">
      <c r="A2205" s="6">
        <v>2202</v>
      </c>
      <c r="B2205" s="6" t="str">
        <f>"00227242"</f>
        <v>00227242</v>
      </c>
    </row>
    <row r="2206" spans="1:2" x14ac:dyDescent="0.25">
      <c r="A2206" s="6">
        <v>2203</v>
      </c>
      <c r="B2206" s="6" t="str">
        <f>"00227415"</f>
        <v>00227415</v>
      </c>
    </row>
    <row r="2207" spans="1:2" x14ac:dyDescent="0.25">
      <c r="A2207" s="6">
        <v>2204</v>
      </c>
      <c r="B2207" s="6" t="str">
        <f>"00227671"</f>
        <v>00227671</v>
      </c>
    </row>
    <row r="2208" spans="1:2" x14ac:dyDescent="0.25">
      <c r="A2208" s="6">
        <v>2205</v>
      </c>
      <c r="B2208" s="6" t="str">
        <f>"00227688"</f>
        <v>00227688</v>
      </c>
    </row>
    <row r="2209" spans="1:2" x14ac:dyDescent="0.25">
      <c r="A2209" s="6">
        <v>2206</v>
      </c>
      <c r="B2209" s="6" t="str">
        <f>"00227806"</f>
        <v>00227806</v>
      </c>
    </row>
    <row r="2210" spans="1:2" x14ac:dyDescent="0.25">
      <c r="A2210" s="6">
        <v>2207</v>
      </c>
      <c r="B2210" s="6" t="str">
        <f>"00227853"</f>
        <v>00227853</v>
      </c>
    </row>
    <row r="2211" spans="1:2" x14ac:dyDescent="0.25">
      <c r="A2211" s="6">
        <v>2208</v>
      </c>
      <c r="B2211" s="6" t="str">
        <f>"00227857"</f>
        <v>00227857</v>
      </c>
    </row>
    <row r="2212" spans="1:2" x14ac:dyDescent="0.25">
      <c r="A2212" s="6">
        <v>2209</v>
      </c>
      <c r="B2212" s="6" t="str">
        <f>"00227880"</f>
        <v>00227880</v>
      </c>
    </row>
    <row r="2213" spans="1:2" x14ac:dyDescent="0.25">
      <c r="A2213" s="6">
        <v>2210</v>
      </c>
      <c r="B2213" s="6" t="str">
        <f>"00227894"</f>
        <v>00227894</v>
      </c>
    </row>
    <row r="2214" spans="1:2" x14ac:dyDescent="0.25">
      <c r="A2214" s="6">
        <v>2211</v>
      </c>
      <c r="B2214" s="6" t="str">
        <f>"00227935"</f>
        <v>00227935</v>
      </c>
    </row>
    <row r="2215" spans="1:2" x14ac:dyDescent="0.25">
      <c r="A2215" s="6">
        <v>2212</v>
      </c>
      <c r="B2215" s="6" t="str">
        <f>"00227957"</f>
        <v>00227957</v>
      </c>
    </row>
    <row r="2216" spans="1:2" x14ac:dyDescent="0.25">
      <c r="A2216" s="6">
        <v>2213</v>
      </c>
      <c r="B2216" s="6" t="str">
        <f>"00228069"</f>
        <v>00228069</v>
      </c>
    </row>
    <row r="2217" spans="1:2" x14ac:dyDescent="0.25">
      <c r="A2217" s="6">
        <v>2214</v>
      </c>
      <c r="B2217" s="6" t="str">
        <f>"00228268"</f>
        <v>00228268</v>
      </c>
    </row>
    <row r="2218" spans="1:2" x14ac:dyDescent="0.25">
      <c r="A2218" s="6">
        <v>2215</v>
      </c>
      <c r="B2218" s="6" t="str">
        <f>"00228462"</f>
        <v>00228462</v>
      </c>
    </row>
    <row r="2219" spans="1:2" x14ac:dyDescent="0.25">
      <c r="A2219" s="6">
        <v>2216</v>
      </c>
      <c r="B2219" s="6" t="str">
        <f>"00228478"</f>
        <v>00228478</v>
      </c>
    </row>
    <row r="2220" spans="1:2" x14ac:dyDescent="0.25">
      <c r="A2220" s="6">
        <v>2217</v>
      </c>
      <c r="B2220" s="6" t="str">
        <f>"00228490"</f>
        <v>00228490</v>
      </c>
    </row>
    <row r="2221" spans="1:2" x14ac:dyDescent="0.25">
      <c r="A2221" s="6">
        <v>2218</v>
      </c>
      <c r="B2221" s="6" t="str">
        <f>"00228519"</f>
        <v>00228519</v>
      </c>
    </row>
    <row r="2222" spans="1:2" x14ac:dyDescent="0.25">
      <c r="A2222" s="6">
        <v>2219</v>
      </c>
      <c r="B2222" s="6" t="str">
        <f>"00228652"</f>
        <v>00228652</v>
      </c>
    </row>
    <row r="2223" spans="1:2" x14ac:dyDescent="0.25">
      <c r="A2223" s="6">
        <v>2220</v>
      </c>
      <c r="B2223" s="6" t="str">
        <f>"00228657"</f>
        <v>00228657</v>
      </c>
    </row>
    <row r="2224" spans="1:2" x14ac:dyDescent="0.25">
      <c r="A2224" s="6">
        <v>2221</v>
      </c>
      <c r="B2224" s="6" t="str">
        <f>"00228734"</f>
        <v>00228734</v>
      </c>
    </row>
    <row r="2225" spans="1:2" x14ac:dyDescent="0.25">
      <c r="A2225" s="6">
        <v>2222</v>
      </c>
      <c r="B2225" s="6" t="str">
        <f>"00228849"</f>
        <v>00228849</v>
      </c>
    </row>
    <row r="2226" spans="1:2" x14ac:dyDescent="0.25">
      <c r="A2226" s="6">
        <v>2223</v>
      </c>
      <c r="B2226" s="6" t="str">
        <f>"00228898"</f>
        <v>00228898</v>
      </c>
    </row>
    <row r="2227" spans="1:2" x14ac:dyDescent="0.25">
      <c r="A2227" s="6">
        <v>2224</v>
      </c>
      <c r="B2227" s="6" t="str">
        <f>"00228944"</f>
        <v>00228944</v>
      </c>
    </row>
    <row r="2228" spans="1:2" x14ac:dyDescent="0.25">
      <c r="A2228" s="6">
        <v>2225</v>
      </c>
      <c r="B2228" s="6" t="str">
        <f>"00229174"</f>
        <v>00229174</v>
      </c>
    </row>
    <row r="2229" spans="1:2" x14ac:dyDescent="0.25">
      <c r="A2229" s="6">
        <v>2226</v>
      </c>
      <c r="B2229" s="6" t="str">
        <f>"00229230"</f>
        <v>00229230</v>
      </c>
    </row>
    <row r="2230" spans="1:2" x14ac:dyDescent="0.25">
      <c r="A2230" s="6">
        <v>2227</v>
      </c>
      <c r="B2230" s="6" t="str">
        <f>"00229309"</f>
        <v>00229309</v>
      </c>
    </row>
    <row r="2231" spans="1:2" x14ac:dyDescent="0.25">
      <c r="A2231" s="6">
        <v>2228</v>
      </c>
      <c r="B2231" s="6" t="str">
        <f>"00229391"</f>
        <v>00229391</v>
      </c>
    </row>
    <row r="2232" spans="1:2" x14ac:dyDescent="0.25">
      <c r="A2232" s="6">
        <v>2229</v>
      </c>
      <c r="B2232" s="6" t="str">
        <f>"00229427"</f>
        <v>00229427</v>
      </c>
    </row>
    <row r="2233" spans="1:2" x14ac:dyDescent="0.25">
      <c r="A2233" s="6">
        <v>2230</v>
      </c>
      <c r="B2233" s="6" t="str">
        <f>"00229683"</f>
        <v>00229683</v>
      </c>
    </row>
    <row r="2234" spans="1:2" x14ac:dyDescent="0.25">
      <c r="A2234" s="6">
        <v>2231</v>
      </c>
      <c r="B2234" s="6" t="str">
        <f>"00229752"</f>
        <v>00229752</v>
      </c>
    </row>
    <row r="2235" spans="1:2" x14ac:dyDescent="0.25">
      <c r="A2235" s="6">
        <v>2232</v>
      </c>
      <c r="B2235" s="6" t="str">
        <f>"00229797"</f>
        <v>00229797</v>
      </c>
    </row>
    <row r="2236" spans="1:2" x14ac:dyDescent="0.25">
      <c r="A2236" s="6">
        <v>2233</v>
      </c>
      <c r="B2236" s="6" t="str">
        <f>"00229802"</f>
        <v>00229802</v>
      </c>
    </row>
    <row r="2237" spans="1:2" x14ac:dyDescent="0.25">
      <c r="A2237" s="6">
        <v>2234</v>
      </c>
      <c r="B2237" s="6" t="str">
        <f>"00229805"</f>
        <v>00229805</v>
      </c>
    </row>
    <row r="2238" spans="1:2" x14ac:dyDescent="0.25">
      <c r="A2238" s="6">
        <v>2235</v>
      </c>
      <c r="B2238" s="6" t="str">
        <f>"00229846"</f>
        <v>00229846</v>
      </c>
    </row>
    <row r="2239" spans="1:2" x14ac:dyDescent="0.25">
      <c r="A2239" s="6">
        <v>2236</v>
      </c>
      <c r="B2239" s="6" t="str">
        <f>"00229857"</f>
        <v>00229857</v>
      </c>
    </row>
    <row r="2240" spans="1:2" x14ac:dyDescent="0.25">
      <c r="A2240" s="6">
        <v>2237</v>
      </c>
      <c r="B2240" s="6" t="str">
        <f>"00229865"</f>
        <v>00229865</v>
      </c>
    </row>
    <row r="2241" spans="1:2" x14ac:dyDescent="0.25">
      <c r="A2241" s="6">
        <v>2238</v>
      </c>
      <c r="B2241" s="6" t="str">
        <f>"00229893"</f>
        <v>00229893</v>
      </c>
    </row>
    <row r="2242" spans="1:2" x14ac:dyDescent="0.25">
      <c r="A2242" s="6">
        <v>2239</v>
      </c>
      <c r="B2242" s="6" t="str">
        <f>"00230005"</f>
        <v>00230005</v>
      </c>
    </row>
    <row r="2243" spans="1:2" x14ac:dyDescent="0.25">
      <c r="A2243" s="6">
        <v>2240</v>
      </c>
      <c r="B2243" s="6" t="str">
        <f>"00230020"</f>
        <v>00230020</v>
      </c>
    </row>
    <row r="2244" spans="1:2" x14ac:dyDescent="0.25">
      <c r="A2244" s="6">
        <v>2241</v>
      </c>
      <c r="B2244" s="6" t="str">
        <f>"00230085"</f>
        <v>00230085</v>
      </c>
    </row>
    <row r="2245" spans="1:2" x14ac:dyDescent="0.25">
      <c r="A2245" s="6">
        <v>2242</v>
      </c>
      <c r="B2245" s="6" t="str">
        <f>"00230238"</f>
        <v>00230238</v>
      </c>
    </row>
    <row r="2246" spans="1:2" x14ac:dyDescent="0.25">
      <c r="A2246" s="6">
        <v>2243</v>
      </c>
      <c r="B2246" s="6" t="str">
        <f>"00230262"</f>
        <v>00230262</v>
      </c>
    </row>
    <row r="2247" spans="1:2" x14ac:dyDescent="0.25">
      <c r="A2247" s="6">
        <v>2244</v>
      </c>
      <c r="B2247" s="6" t="str">
        <f>"00230404"</f>
        <v>00230404</v>
      </c>
    </row>
    <row r="2248" spans="1:2" x14ac:dyDescent="0.25">
      <c r="A2248" s="6">
        <v>2245</v>
      </c>
      <c r="B2248" s="6" t="str">
        <f>"00230406"</f>
        <v>00230406</v>
      </c>
    </row>
    <row r="2249" spans="1:2" x14ac:dyDescent="0.25">
      <c r="A2249" s="6">
        <v>2246</v>
      </c>
      <c r="B2249" s="6" t="str">
        <f>"00230432"</f>
        <v>00230432</v>
      </c>
    </row>
    <row r="2250" spans="1:2" x14ac:dyDescent="0.25">
      <c r="A2250" s="6">
        <v>2247</v>
      </c>
      <c r="B2250" s="6" t="str">
        <f>"00230446"</f>
        <v>00230446</v>
      </c>
    </row>
    <row r="2251" spans="1:2" x14ac:dyDescent="0.25">
      <c r="A2251" s="6">
        <v>2248</v>
      </c>
      <c r="B2251" s="6" t="str">
        <f>"00230517"</f>
        <v>00230517</v>
      </c>
    </row>
    <row r="2252" spans="1:2" x14ac:dyDescent="0.25">
      <c r="A2252" s="6">
        <v>2249</v>
      </c>
      <c r="B2252" s="6" t="str">
        <f>"00230563"</f>
        <v>00230563</v>
      </c>
    </row>
    <row r="2253" spans="1:2" x14ac:dyDescent="0.25">
      <c r="A2253" s="6">
        <v>2250</v>
      </c>
      <c r="B2253" s="6" t="str">
        <f>"00230580"</f>
        <v>00230580</v>
      </c>
    </row>
    <row r="2254" spans="1:2" x14ac:dyDescent="0.25">
      <c r="A2254" s="6">
        <v>2251</v>
      </c>
      <c r="B2254" s="6" t="str">
        <f>"00230618"</f>
        <v>00230618</v>
      </c>
    </row>
    <row r="2255" spans="1:2" x14ac:dyDescent="0.25">
      <c r="A2255" s="6">
        <v>2252</v>
      </c>
      <c r="B2255" s="6" t="str">
        <f>"00230623"</f>
        <v>00230623</v>
      </c>
    </row>
    <row r="2256" spans="1:2" x14ac:dyDescent="0.25">
      <c r="A2256" s="6">
        <v>2253</v>
      </c>
      <c r="B2256" s="6" t="str">
        <f>"00230715"</f>
        <v>00230715</v>
      </c>
    </row>
    <row r="2257" spans="1:2" x14ac:dyDescent="0.25">
      <c r="A2257" s="6">
        <v>2254</v>
      </c>
      <c r="B2257" s="6" t="str">
        <f>"00230905"</f>
        <v>00230905</v>
      </c>
    </row>
    <row r="2258" spans="1:2" x14ac:dyDescent="0.25">
      <c r="A2258" s="6">
        <v>2255</v>
      </c>
      <c r="B2258" s="6" t="str">
        <f>"00230919"</f>
        <v>00230919</v>
      </c>
    </row>
    <row r="2259" spans="1:2" x14ac:dyDescent="0.25">
      <c r="A2259" s="6">
        <v>2256</v>
      </c>
      <c r="B2259" s="6" t="str">
        <f>"00230937"</f>
        <v>00230937</v>
      </c>
    </row>
    <row r="2260" spans="1:2" x14ac:dyDescent="0.25">
      <c r="A2260" s="6">
        <v>2257</v>
      </c>
      <c r="B2260" s="6" t="str">
        <f>"00230965"</f>
        <v>00230965</v>
      </c>
    </row>
    <row r="2261" spans="1:2" x14ac:dyDescent="0.25">
      <c r="A2261" s="6">
        <v>2258</v>
      </c>
      <c r="B2261" s="6" t="str">
        <f>"00230985"</f>
        <v>00230985</v>
      </c>
    </row>
    <row r="2262" spans="1:2" x14ac:dyDescent="0.25">
      <c r="A2262" s="6">
        <v>2259</v>
      </c>
      <c r="B2262" s="6" t="str">
        <f>"00231020"</f>
        <v>00231020</v>
      </c>
    </row>
    <row r="2263" spans="1:2" x14ac:dyDescent="0.25">
      <c r="A2263" s="6">
        <v>2260</v>
      </c>
      <c r="B2263" s="6" t="str">
        <f>"00231082"</f>
        <v>00231082</v>
      </c>
    </row>
    <row r="2264" spans="1:2" x14ac:dyDescent="0.25">
      <c r="A2264" s="6">
        <v>2261</v>
      </c>
      <c r="B2264" s="6" t="str">
        <f>"00231161"</f>
        <v>00231161</v>
      </c>
    </row>
    <row r="2265" spans="1:2" x14ac:dyDescent="0.25">
      <c r="A2265" s="6">
        <v>2262</v>
      </c>
      <c r="B2265" s="6" t="str">
        <f>"00231177"</f>
        <v>00231177</v>
      </c>
    </row>
    <row r="2266" spans="1:2" x14ac:dyDescent="0.25">
      <c r="A2266" s="6">
        <v>2263</v>
      </c>
      <c r="B2266" s="6" t="str">
        <f>"00231332"</f>
        <v>00231332</v>
      </c>
    </row>
    <row r="2267" spans="1:2" x14ac:dyDescent="0.25">
      <c r="A2267" s="6">
        <v>2264</v>
      </c>
      <c r="B2267" s="6" t="str">
        <f>"00231348"</f>
        <v>00231348</v>
      </c>
    </row>
    <row r="2268" spans="1:2" x14ac:dyDescent="0.25">
      <c r="A2268" s="6">
        <v>2265</v>
      </c>
      <c r="B2268" s="6" t="str">
        <f>"00231351"</f>
        <v>00231351</v>
      </c>
    </row>
    <row r="2269" spans="1:2" x14ac:dyDescent="0.25">
      <c r="A2269" s="6">
        <v>2266</v>
      </c>
      <c r="B2269" s="6" t="str">
        <f>"00231358"</f>
        <v>00231358</v>
      </c>
    </row>
    <row r="2270" spans="1:2" x14ac:dyDescent="0.25">
      <c r="A2270" s="6">
        <v>2267</v>
      </c>
      <c r="B2270" s="6" t="str">
        <f>"00231377"</f>
        <v>00231377</v>
      </c>
    </row>
    <row r="2271" spans="1:2" x14ac:dyDescent="0.25">
      <c r="A2271" s="6">
        <v>2268</v>
      </c>
      <c r="B2271" s="6" t="str">
        <f>"00231437"</f>
        <v>00231437</v>
      </c>
    </row>
    <row r="2272" spans="1:2" x14ac:dyDescent="0.25">
      <c r="A2272" s="6">
        <v>2269</v>
      </c>
      <c r="B2272" s="6" t="str">
        <f>"00231461"</f>
        <v>00231461</v>
      </c>
    </row>
    <row r="2273" spans="1:2" x14ac:dyDescent="0.25">
      <c r="A2273" s="6">
        <v>2270</v>
      </c>
      <c r="B2273" s="6" t="str">
        <f>"00231696"</f>
        <v>00231696</v>
      </c>
    </row>
    <row r="2274" spans="1:2" x14ac:dyDescent="0.25">
      <c r="A2274" s="6">
        <v>2271</v>
      </c>
      <c r="B2274" s="6" t="str">
        <f>"00231746"</f>
        <v>00231746</v>
      </c>
    </row>
    <row r="2275" spans="1:2" x14ac:dyDescent="0.25">
      <c r="A2275" s="6">
        <v>2272</v>
      </c>
      <c r="B2275" s="6" t="str">
        <f>"00231805"</f>
        <v>00231805</v>
      </c>
    </row>
    <row r="2276" spans="1:2" x14ac:dyDescent="0.25">
      <c r="A2276" s="6">
        <v>2273</v>
      </c>
      <c r="B2276" s="6" t="str">
        <f>"00231852"</f>
        <v>00231852</v>
      </c>
    </row>
    <row r="2277" spans="1:2" x14ac:dyDescent="0.25">
      <c r="A2277" s="6">
        <v>2274</v>
      </c>
      <c r="B2277" s="6" t="str">
        <f>"00231856"</f>
        <v>00231856</v>
      </c>
    </row>
    <row r="2278" spans="1:2" x14ac:dyDescent="0.25">
      <c r="A2278" s="6">
        <v>2275</v>
      </c>
      <c r="B2278" s="6" t="str">
        <f>"00231873"</f>
        <v>00231873</v>
      </c>
    </row>
    <row r="2279" spans="1:2" x14ac:dyDescent="0.25">
      <c r="A2279" s="6">
        <v>2276</v>
      </c>
      <c r="B2279" s="6" t="str">
        <f>"00231927"</f>
        <v>00231927</v>
      </c>
    </row>
    <row r="2280" spans="1:2" x14ac:dyDescent="0.25">
      <c r="A2280" s="6">
        <v>2277</v>
      </c>
      <c r="B2280" s="6" t="str">
        <f>"00231936"</f>
        <v>00231936</v>
      </c>
    </row>
    <row r="2281" spans="1:2" x14ac:dyDescent="0.25">
      <c r="A2281" s="6">
        <v>2278</v>
      </c>
      <c r="B2281" s="6" t="str">
        <f>"00231938"</f>
        <v>00231938</v>
      </c>
    </row>
    <row r="2282" spans="1:2" x14ac:dyDescent="0.25">
      <c r="A2282" s="6">
        <v>2279</v>
      </c>
      <c r="B2282" s="6" t="str">
        <f>"00231979"</f>
        <v>00231979</v>
      </c>
    </row>
    <row r="2283" spans="1:2" x14ac:dyDescent="0.25">
      <c r="A2283" s="6">
        <v>2280</v>
      </c>
      <c r="B2283" s="6" t="str">
        <f>"00232009"</f>
        <v>00232009</v>
      </c>
    </row>
    <row r="2284" spans="1:2" x14ac:dyDescent="0.25">
      <c r="A2284" s="6">
        <v>2281</v>
      </c>
      <c r="B2284" s="6" t="str">
        <f>"00232016"</f>
        <v>00232016</v>
      </c>
    </row>
    <row r="2285" spans="1:2" x14ac:dyDescent="0.25">
      <c r="A2285" s="6">
        <v>2282</v>
      </c>
      <c r="B2285" s="6" t="str">
        <f>"00232072"</f>
        <v>00232072</v>
      </c>
    </row>
    <row r="2286" spans="1:2" x14ac:dyDescent="0.25">
      <c r="A2286" s="6">
        <v>2283</v>
      </c>
      <c r="B2286" s="6" t="str">
        <f>"00232132"</f>
        <v>00232132</v>
      </c>
    </row>
    <row r="2287" spans="1:2" x14ac:dyDescent="0.25">
      <c r="A2287" s="6">
        <v>2284</v>
      </c>
      <c r="B2287" s="6" t="str">
        <f>"00232144"</f>
        <v>00232144</v>
      </c>
    </row>
    <row r="2288" spans="1:2" x14ac:dyDescent="0.25">
      <c r="A2288" s="6">
        <v>2285</v>
      </c>
      <c r="B2288" s="6" t="str">
        <f>"00232928"</f>
        <v>00232928</v>
      </c>
    </row>
    <row r="2289" spans="1:2" x14ac:dyDescent="0.25">
      <c r="A2289" s="6">
        <v>2286</v>
      </c>
      <c r="B2289" s="6" t="str">
        <f>"00233794"</f>
        <v>00233794</v>
      </c>
    </row>
    <row r="2290" spans="1:2" x14ac:dyDescent="0.25">
      <c r="A2290" s="6">
        <v>2287</v>
      </c>
      <c r="B2290" s="6" t="str">
        <f>"00233968"</f>
        <v>00233968</v>
      </c>
    </row>
    <row r="2291" spans="1:2" x14ac:dyDescent="0.25">
      <c r="A2291" s="6">
        <v>2288</v>
      </c>
      <c r="B2291" s="6" t="str">
        <f>"00234022"</f>
        <v>00234022</v>
      </c>
    </row>
    <row r="2292" spans="1:2" x14ac:dyDescent="0.25">
      <c r="A2292" s="6">
        <v>2289</v>
      </c>
      <c r="B2292" s="6" t="str">
        <f>"00234053"</f>
        <v>00234053</v>
      </c>
    </row>
    <row r="2293" spans="1:2" x14ac:dyDescent="0.25">
      <c r="A2293" s="6">
        <v>2290</v>
      </c>
      <c r="B2293" s="6" t="str">
        <f>"00234099"</f>
        <v>00234099</v>
      </c>
    </row>
    <row r="2294" spans="1:2" x14ac:dyDescent="0.25">
      <c r="A2294" s="6">
        <v>2291</v>
      </c>
      <c r="B2294" s="6" t="str">
        <f>"00234195"</f>
        <v>00234195</v>
      </c>
    </row>
    <row r="2295" spans="1:2" x14ac:dyDescent="0.25">
      <c r="A2295" s="6">
        <v>2292</v>
      </c>
      <c r="B2295" s="6" t="str">
        <f>"00234294"</f>
        <v>00234294</v>
      </c>
    </row>
    <row r="2296" spans="1:2" x14ac:dyDescent="0.25">
      <c r="A2296" s="6">
        <v>2293</v>
      </c>
      <c r="B2296" s="6" t="str">
        <f>"00234318"</f>
        <v>00234318</v>
      </c>
    </row>
    <row r="2297" spans="1:2" x14ac:dyDescent="0.25">
      <c r="A2297" s="6">
        <v>2294</v>
      </c>
      <c r="B2297" s="6" t="str">
        <f>"00234374"</f>
        <v>00234374</v>
      </c>
    </row>
    <row r="2298" spans="1:2" x14ac:dyDescent="0.25">
      <c r="A2298" s="6">
        <v>2295</v>
      </c>
      <c r="B2298" s="6" t="str">
        <f>"00234884"</f>
        <v>00234884</v>
      </c>
    </row>
    <row r="2299" spans="1:2" x14ac:dyDescent="0.25">
      <c r="A2299" s="6">
        <v>2296</v>
      </c>
      <c r="B2299" s="6" t="str">
        <f>"00234896"</f>
        <v>00234896</v>
      </c>
    </row>
    <row r="2300" spans="1:2" x14ac:dyDescent="0.25">
      <c r="A2300" s="6">
        <v>2297</v>
      </c>
      <c r="B2300" s="6" t="str">
        <f>"00234955"</f>
        <v>00234955</v>
      </c>
    </row>
    <row r="2301" spans="1:2" x14ac:dyDescent="0.25">
      <c r="A2301" s="6">
        <v>2298</v>
      </c>
      <c r="B2301" s="6" t="str">
        <f>"00235075"</f>
        <v>00235075</v>
      </c>
    </row>
    <row r="2302" spans="1:2" x14ac:dyDescent="0.25">
      <c r="A2302" s="6">
        <v>2299</v>
      </c>
      <c r="B2302" s="6" t="str">
        <f>"00235117"</f>
        <v>00235117</v>
      </c>
    </row>
    <row r="2303" spans="1:2" x14ac:dyDescent="0.25">
      <c r="A2303" s="6">
        <v>2300</v>
      </c>
      <c r="B2303" s="6" t="str">
        <f>"00235170"</f>
        <v>00235170</v>
      </c>
    </row>
    <row r="2304" spans="1:2" x14ac:dyDescent="0.25">
      <c r="A2304" s="6">
        <v>2301</v>
      </c>
      <c r="B2304" s="6" t="str">
        <f>"00235203"</f>
        <v>00235203</v>
      </c>
    </row>
    <row r="2305" spans="1:2" x14ac:dyDescent="0.25">
      <c r="A2305" s="6">
        <v>2302</v>
      </c>
      <c r="B2305" s="6" t="str">
        <f>"00235255"</f>
        <v>00235255</v>
      </c>
    </row>
    <row r="2306" spans="1:2" x14ac:dyDescent="0.25">
      <c r="A2306" s="6">
        <v>2303</v>
      </c>
      <c r="B2306" s="6" t="str">
        <f>"00235432"</f>
        <v>00235432</v>
      </c>
    </row>
    <row r="2307" spans="1:2" x14ac:dyDescent="0.25">
      <c r="A2307" s="6">
        <v>2304</v>
      </c>
      <c r="B2307" s="6" t="str">
        <f>"00235540"</f>
        <v>00235540</v>
      </c>
    </row>
    <row r="2308" spans="1:2" x14ac:dyDescent="0.25">
      <c r="A2308" s="6">
        <v>2305</v>
      </c>
      <c r="B2308" s="6" t="str">
        <f>"00235556"</f>
        <v>00235556</v>
      </c>
    </row>
    <row r="2309" spans="1:2" x14ac:dyDescent="0.25">
      <c r="A2309" s="6">
        <v>2306</v>
      </c>
      <c r="B2309" s="6" t="str">
        <f>"00235751"</f>
        <v>00235751</v>
      </c>
    </row>
    <row r="2310" spans="1:2" x14ac:dyDescent="0.25">
      <c r="A2310" s="6">
        <v>2307</v>
      </c>
      <c r="B2310" s="6" t="str">
        <f>"00235753"</f>
        <v>00235753</v>
      </c>
    </row>
    <row r="2311" spans="1:2" x14ac:dyDescent="0.25">
      <c r="A2311" s="6">
        <v>2308</v>
      </c>
      <c r="B2311" s="6" t="str">
        <f>"00235763"</f>
        <v>00235763</v>
      </c>
    </row>
    <row r="2312" spans="1:2" x14ac:dyDescent="0.25">
      <c r="A2312" s="6">
        <v>2309</v>
      </c>
      <c r="B2312" s="6" t="str">
        <f>"00235803"</f>
        <v>00235803</v>
      </c>
    </row>
    <row r="2313" spans="1:2" x14ac:dyDescent="0.25">
      <c r="A2313" s="6">
        <v>2310</v>
      </c>
      <c r="B2313" s="6" t="str">
        <f>"00235860"</f>
        <v>00235860</v>
      </c>
    </row>
    <row r="2314" spans="1:2" x14ac:dyDescent="0.25">
      <c r="A2314" s="6">
        <v>2311</v>
      </c>
      <c r="B2314" s="6" t="str">
        <f>"00235880"</f>
        <v>00235880</v>
      </c>
    </row>
    <row r="2315" spans="1:2" x14ac:dyDescent="0.25">
      <c r="A2315" s="6">
        <v>2312</v>
      </c>
      <c r="B2315" s="6" t="str">
        <f>"00235890"</f>
        <v>00235890</v>
      </c>
    </row>
    <row r="2316" spans="1:2" x14ac:dyDescent="0.25">
      <c r="A2316" s="6">
        <v>2313</v>
      </c>
      <c r="B2316" s="6" t="str">
        <f>"00235905"</f>
        <v>00235905</v>
      </c>
    </row>
    <row r="2317" spans="1:2" x14ac:dyDescent="0.25">
      <c r="A2317" s="6">
        <v>2314</v>
      </c>
      <c r="B2317" s="6" t="str">
        <f>"00236007"</f>
        <v>00236007</v>
      </c>
    </row>
    <row r="2318" spans="1:2" x14ac:dyDescent="0.25">
      <c r="A2318" s="6">
        <v>2315</v>
      </c>
      <c r="B2318" s="6" t="str">
        <f>"00236125"</f>
        <v>00236125</v>
      </c>
    </row>
    <row r="2319" spans="1:2" x14ac:dyDescent="0.25">
      <c r="A2319" s="6">
        <v>2316</v>
      </c>
      <c r="B2319" s="6" t="str">
        <f>"00236225"</f>
        <v>00236225</v>
      </c>
    </row>
    <row r="2320" spans="1:2" x14ac:dyDescent="0.25">
      <c r="A2320" s="6">
        <v>2317</v>
      </c>
      <c r="B2320" s="6" t="str">
        <f>"00236304"</f>
        <v>00236304</v>
      </c>
    </row>
    <row r="2321" spans="1:2" x14ac:dyDescent="0.25">
      <c r="A2321" s="6">
        <v>2318</v>
      </c>
      <c r="B2321" s="6" t="str">
        <f>"00236380"</f>
        <v>00236380</v>
      </c>
    </row>
    <row r="2322" spans="1:2" x14ac:dyDescent="0.25">
      <c r="A2322" s="6">
        <v>2319</v>
      </c>
      <c r="B2322" s="6" t="str">
        <f>"00236582"</f>
        <v>00236582</v>
      </c>
    </row>
    <row r="2323" spans="1:2" x14ac:dyDescent="0.25">
      <c r="A2323" s="6">
        <v>2320</v>
      </c>
      <c r="B2323" s="6" t="str">
        <f>"00236651"</f>
        <v>00236651</v>
      </c>
    </row>
    <row r="2324" spans="1:2" x14ac:dyDescent="0.25">
      <c r="A2324" s="6">
        <v>2321</v>
      </c>
      <c r="B2324" s="6" t="str">
        <f>"00236795"</f>
        <v>00236795</v>
      </c>
    </row>
    <row r="2325" spans="1:2" x14ac:dyDescent="0.25">
      <c r="A2325" s="6">
        <v>2322</v>
      </c>
      <c r="B2325" s="6" t="str">
        <f>"00236848"</f>
        <v>00236848</v>
      </c>
    </row>
    <row r="2326" spans="1:2" x14ac:dyDescent="0.25">
      <c r="A2326" s="6">
        <v>2323</v>
      </c>
      <c r="B2326" s="6" t="str">
        <f>"00236884"</f>
        <v>00236884</v>
      </c>
    </row>
    <row r="2327" spans="1:2" x14ac:dyDescent="0.25">
      <c r="A2327" s="6">
        <v>2324</v>
      </c>
      <c r="B2327" s="6" t="str">
        <f>"00236890"</f>
        <v>00236890</v>
      </c>
    </row>
    <row r="2328" spans="1:2" x14ac:dyDescent="0.25">
      <c r="A2328" s="6">
        <v>2325</v>
      </c>
      <c r="B2328" s="6" t="str">
        <f>"00237143"</f>
        <v>00237143</v>
      </c>
    </row>
    <row r="2329" spans="1:2" x14ac:dyDescent="0.25">
      <c r="A2329" s="6">
        <v>2326</v>
      </c>
      <c r="B2329" s="6" t="str">
        <f>"00237186"</f>
        <v>00237186</v>
      </c>
    </row>
    <row r="2330" spans="1:2" x14ac:dyDescent="0.25">
      <c r="A2330" s="6">
        <v>2327</v>
      </c>
      <c r="B2330" s="6" t="str">
        <f>"00237197"</f>
        <v>00237197</v>
      </c>
    </row>
    <row r="2331" spans="1:2" x14ac:dyDescent="0.25">
      <c r="A2331" s="6">
        <v>2328</v>
      </c>
      <c r="B2331" s="6" t="str">
        <f>"00237417"</f>
        <v>00237417</v>
      </c>
    </row>
    <row r="2332" spans="1:2" x14ac:dyDescent="0.25">
      <c r="A2332" s="6">
        <v>2329</v>
      </c>
      <c r="B2332" s="6" t="str">
        <f>"00237510"</f>
        <v>00237510</v>
      </c>
    </row>
    <row r="2333" spans="1:2" x14ac:dyDescent="0.25">
      <c r="A2333" s="6">
        <v>2330</v>
      </c>
      <c r="B2333" s="6" t="str">
        <f>"00237585"</f>
        <v>00237585</v>
      </c>
    </row>
    <row r="2334" spans="1:2" x14ac:dyDescent="0.25">
      <c r="A2334" s="6">
        <v>2331</v>
      </c>
      <c r="B2334" s="6" t="str">
        <f>"00237676"</f>
        <v>00237676</v>
      </c>
    </row>
    <row r="2335" spans="1:2" x14ac:dyDescent="0.25">
      <c r="A2335" s="6">
        <v>2332</v>
      </c>
      <c r="B2335" s="6" t="str">
        <f>"00237699"</f>
        <v>00237699</v>
      </c>
    </row>
    <row r="2336" spans="1:2" x14ac:dyDescent="0.25">
      <c r="A2336" s="6">
        <v>2333</v>
      </c>
      <c r="B2336" s="6" t="str">
        <f>"00237730"</f>
        <v>00237730</v>
      </c>
    </row>
    <row r="2337" spans="1:2" x14ac:dyDescent="0.25">
      <c r="A2337" s="6">
        <v>2334</v>
      </c>
      <c r="B2337" s="6" t="str">
        <f>"00237854"</f>
        <v>00237854</v>
      </c>
    </row>
    <row r="2338" spans="1:2" x14ac:dyDescent="0.25">
      <c r="A2338" s="6">
        <v>2335</v>
      </c>
      <c r="B2338" s="6" t="str">
        <f>"00238035"</f>
        <v>00238035</v>
      </c>
    </row>
    <row r="2339" spans="1:2" x14ac:dyDescent="0.25">
      <c r="A2339" s="6">
        <v>2336</v>
      </c>
      <c r="B2339" s="6" t="str">
        <f>"00238093"</f>
        <v>00238093</v>
      </c>
    </row>
    <row r="2340" spans="1:2" x14ac:dyDescent="0.25">
      <c r="A2340" s="6">
        <v>2337</v>
      </c>
      <c r="B2340" s="6" t="str">
        <f>"00238151"</f>
        <v>00238151</v>
      </c>
    </row>
    <row r="2341" spans="1:2" x14ac:dyDescent="0.25">
      <c r="A2341" s="6">
        <v>2338</v>
      </c>
      <c r="B2341" s="6" t="str">
        <f>"00238319"</f>
        <v>00238319</v>
      </c>
    </row>
    <row r="2342" spans="1:2" x14ac:dyDescent="0.25">
      <c r="A2342" s="6">
        <v>2339</v>
      </c>
      <c r="B2342" s="6" t="str">
        <f>"00238340"</f>
        <v>00238340</v>
      </c>
    </row>
    <row r="2343" spans="1:2" x14ac:dyDescent="0.25">
      <c r="A2343" s="6">
        <v>2340</v>
      </c>
      <c r="B2343" s="6" t="str">
        <f>"00238391"</f>
        <v>00238391</v>
      </c>
    </row>
    <row r="2344" spans="1:2" x14ac:dyDescent="0.25">
      <c r="A2344" s="6">
        <v>2341</v>
      </c>
      <c r="B2344" s="6" t="str">
        <f>"00238456"</f>
        <v>00238456</v>
      </c>
    </row>
    <row r="2345" spans="1:2" x14ac:dyDescent="0.25">
      <c r="A2345" s="6">
        <v>2342</v>
      </c>
      <c r="B2345" s="6" t="str">
        <f>"00238571"</f>
        <v>00238571</v>
      </c>
    </row>
    <row r="2346" spans="1:2" x14ac:dyDescent="0.25">
      <c r="A2346" s="6">
        <v>2343</v>
      </c>
      <c r="B2346" s="6" t="str">
        <f>"00238652"</f>
        <v>00238652</v>
      </c>
    </row>
    <row r="2347" spans="1:2" x14ac:dyDescent="0.25">
      <c r="A2347" s="6">
        <v>2344</v>
      </c>
      <c r="B2347" s="6" t="str">
        <f>"00238690"</f>
        <v>00238690</v>
      </c>
    </row>
    <row r="2348" spans="1:2" x14ac:dyDescent="0.25">
      <c r="A2348" s="6">
        <v>2345</v>
      </c>
      <c r="B2348" s="6" t="str">
        <f>"00238785"</f>
        <v>00238785</v>
      </c>
    </row>
    <row r="2349" spans="1:2" x14ac:dyDescent="0.25">
      <c r="A2349" s="6">
        <v>2346</v>
      </c>
      <c r="B2349" s="6" t="str">
        <f>"00238895"</f>
        <v>00238895</v>
      </c>
    </row>
    <row r="2350" spans="1:2" x14ac:dyDescent="0.25">
      <c r="A2350" s="6">
        <v>2347</v>
      </c>
      <c r="B2350" s="6" t="str">
        <f>"00238979"</f>
        <v>00238979</v>
      </c>
    </row>
    <row r="2351" spans="1:2" x14ac:dyDescent="0.25">
      <c r="A2351" s="6">
        <v>2348</v>
      </c>
      <c r="B2351" s="6" t="str">
        <f>"00238991"</f>
        <v>00238991</v>
      </c>
    </row>
    <row r="2352" spans="1:2" x14ac:dyDescent="0.25">
      <c r="A2352" s="6">
        <v>2349</v>
      </c>
      <c r="B2352" s="6" t="str">
        <f>"00239373"</f>
        <v>00239373</v>
      </c>
    </row>
    <row r="2353" spans="1:2" x14ac:dyDescent="0.25">
      <c r="A2353" s="6">
        <v>2350</v>
      </c>
      <c r="B2353" s="6" t="str">
        <f>"00239376"</f>
        <v>00239376</v>
      </c>
    </row>
    <row r="2354" spans="1:2" x14ac:dyDescent="0.25">
      <c r="A2354" s="6">
        <v>2351</v>
      </c>
      <c r="B2354" s="6" t="str">
        <f>"00239502"</f>
        <v>00239502</v>
      </c>
    </row>
    <row r="2355" spans="1:2" x14ac:dyDescent="0.25">
      <c r="A2355" s="6">
        <v>2352</v>
      </c>
      <c r="B2355" s="6" t="str">
        <f>"00239564"</f>
        <v>00239564</v>
      </c>
    </row>
    <row r="2356" spans="1:2" x14ac:dyDescent="0.25">
      <c r="A2356" s="6">
        <v>2353</v>
      </c>
      <c r="B2356" s="6" t="str">
        <f>"00239626"</f>
        <v>00239626</v>
      </c>
    </row>
    <row r="2357" spans="1:2" x14ac:dyDescent="0.25">
      <c r="A2357" s="6">
        <v>2354</v>
      </c>
      <c r="B2357" s="6" t="str">
        <f>"00239706"</f>
        <v>00239706</v>
      </c>
    </row>
    <row r="2358" spans="1:2" x14ac:dyDescent="0.25">
      <c r="A2358" s="6">
        <v>2355</v>
      </c>
      <c r="B2358" s="6" t="str">
        <f>"00239785"</f>
        <v>00239785</v>
      </c>
    </row>
    <row r="2359" spans="1:2" x14ac:dyDescent="0.25">
      <c r="A2359" s="6">
        <v>2356</v>
      </c>
      <c r="B2359" s="6" t="str">
        <f>"00239876"</f>
        <v>00239876</v>
      </c>
    </row>
    <row r="2360" spans="1:2" x14ac:dyDescent="0.25">
      <c r="A2360" s="6">
        <v>2357</v>
      </c>
      <c r="B2360" s="6" t="str">
        <f>"00240045"</f>
        <v>00240045</v>
      </c>
    </row>
    <row r="2361" spans="1:2" x14ac:dyDescent="0.25">
      <c r="A2361" s="6">
        <v>2358</v>
      </c>
      <c r="B2361" s="6" t="str">
        <f>"00240181"</f>
        <v>00240181</v>
      </c>
    </row>
    <row r="2362" spans="1:2" x14ac:dyDescent="0.25">
      <c r="A2362" s="6">
        <v>2359</v>
      </c>
      <c r="B2362" s="6" t="str">
        <f>"00240401"</f>
        <v>00240401</v>
      </c>
    </row>
    <row r="2363" spans="1:2" x14ac:dyDescent="0.25">
      <c r="A2363" s="6">
        <v>2360</v>
      </c>
      <c r="B2363" s="6" t="str">
        <f>"00240404"</f>
        <v>00240404</v>
      </c>
    </row>
    <row r="2364" spans="1:2" x14ac:dyDescent="0.25">
      <c r="A2364" s="6">
        <v>2361</v>
      </c>
      <c r="B2364" s="6" t="str">
        <f>"00240627"</f>
        <v>00240627</v>
      </c>
    </row>
    <row r="2365" spans="1:2" x14ac:dyDescent="0.25">
      <c r="A2365" s="6">
        <v>2362</v>
      </c>
      <c r="B2365" s="6" t="str">
        <f>"00240652"</f>
        <v>00240652</v>
      </c>
    </row>
    <row r="2366" spans="1:2" x14ac:dyDescent="0.25">
      <c r="A2366" s="6">
        <v>2363</v>
      </c>
      <c r="B2366" s="6" t="str">
        <f>"00240664"</f>
        <v>00240664</v>
      </c>
    </row>
    <row r="2367" spans="1:2" x14ac:dyDescent="0.25">
      <c r="A2367" s="6">
        <v>2364</v>
      </c>
      <c r="B2367" s="6" t="str">
        <f>"00240930"</f>
        <v>00240930</v>
      </c>
    </row>
    <row r="2368" spans="1:2" x14ac:dyDescent="0.25">
      <c r="A2368" s="6">
        <v>2365</v>
      </c>
      <c r="B2368" s="6" t="str">
        <f>"00240987"</f>
        <v>00240987</v>
      </c>
    </row>
    <row r="2369" spans="1:2" x14ac:dyDescent="0.25">
      <c r="A2369" s="6">
        <v>2366</v>
      </c>
      <c r="B2369" s="6" t="str">
        <f>"00241023"</f>
        <v>00241023</v>
      </c>
    </row>
    <row r="2370" spans="1:2" x14ac:dyDescent="0.25">
      <c r="A2370" s="6">
        <v>2367</v>
      </c>
      <c r="B2370" s="6" t="str">
        <f>"00241035"</f>
        <v>00241035</v>
      </c>
    </row>
    <row r="2371" spans="1:2" x14ac:dyDescent="0.25">
      <c r="A2371" s="6">
        <v>2368</v>
      </c>
      <c r="B2371" s="6" t="str">
        <f>"00241037"</f>
        <v>00241037</v>
      </c>
    </row>
    <row r="2372" spans="1:2" x14ac:dyDescent="0.25">
      <c r="A2372" s="6">
        <v>2369</v>
      </c>
      <c r="B2372" s="6" t="str">
        <f>"00241116"</f>
        <v>00241116</v>
      </c>
    </row>
    <row r="2373" spans="1:2" x14ac:dyDescent="0.25">
      <c r="A2373" s="6">
        <v>2370</v>
      </c>
      <c r="B2373" s="6" t="str">
        <f>"00241207"</f>
        <v>00241207</v>
      </c>
    </row>
    <row r="2374" spans="1:2" x14ac:dyDescent="0.25">
      <c r="A2374" s="6">
        <v>2371</v>
      </c>
      <c r="B2374" s="6" t="str">
        <f>"00241257"</f>
        <v>00241257</v>
      </c>
    </row>
    <row r="2375" spans="1:2" x14ac:dyDescent="0.25">
      <c r="A2375" s="6">
        <v>2372</v>
      </c>
      <c r="B2375" s="6" t="str">
        <f>"00241436"</f>
        <v>00241436</v>
      </c>
    </row>
    <row r="2376" spans="1:2" x14ac:dyDescent="0.25">
      <c r="A2376" s="6">
        <v>2373</v>
      </c>
      <c r="B2376" s="6" t="str">
        <f>"00241487"</f>
        <v>00241487</v>
      </c>
    </row>
    <row r="2377" spans="1:2" x14ac:dyDescent="0.25">
      <c r="A2377" s="6">
        <v>2374</v>
      </c>
      <c r="B2377" s="6" t="str">
        <f>"00241588"</f>
        <v>00241588</v>
      </c>
    </row>
    <row r="2378" spans="1:2" x14ac:dyDescent="0.25">
      <c r="A2378" s="6">
        <v>2375</v>
      </c>
      <c r="B2378" s="6" t="str">
        <f>"00241589"</f>
        <v>00241589</v>
      </c>
    </row>
    <row r="2379" spans="1:2" x14ac:dyDescent="0.25">
      <c r="A2379" s="6">
        <v>2376</v>
      </c>
      <c r="B2379" s="6" t="str">
        <f>"00241593"</f>
        <v>00241593</v>
      </c>
    </row>
    <row r="2380" spans="1:2" x14ac:dyDescent="0.25">
      <c r="A2380" s="6">
        <v>2377</v>
      </c>
      <c r="B2380" s="6" t="str">
        <f>"00241595"</f>
        <v>00241595</v>
      </c>
    </row>
    <row r="2381" spans="1:2" x14ac:dyDescent="0.25">
      <c r="A2381" s="6">
        <v>2378</v>
      </c>
      <c r="B2381" s="6" t="str">
        <f>"00241638"</f>
        <v>00241638</v>
      </c>
    </row>
    <row r="2382" spans="1:2" x14ac:dyDescent="0.25">
      <c r="A2382" s="6">
        <v>2379</v>
      </c>
      <c r="B2382" s="6" t="str">
        <f>"00241655"</f>
        <v>00241655</v>
      </c>
    </row>
    <row r="2383" spans="1:2" x14ac:dyDescent="0.25">
      <c r="A2383" s="6">
        <v>2380</v>
      </c>
      <c r="B2383" s="6" t="str">
        <f>"00241715"</f>
        <v>00241715</v>
      </c>
    </row>
    <row r="2384" spans="1:2" x14ac:dyDescent="0.25">
      <c r="A2384" s="6">
        <v>2381</v>
      </c>
      <c r="B2384" s="6" t="str">
        <f>"00241732"</f>
        <v>00241732</v>
      </c>
    </row>
    <row r="2385" spans="1:2" x14ac:dyDescent="0.25">
      <c r="A2385" s="6">
        <v>2382</v>
      </c>
      <c r="B2385" s="6" t="str">
        <f>"00241765"</f>
        <v>00241765</v>
      </c>
    </row>
    <row r="2386" spans="1:2" x14ac:dyDescent="0.25">
      <c r="A2386" s="6">
        <v>2383</v>
      </c>
      <c r="B2386" s="6" t="str">
        <f>"00241832"</f>
        <v>00241832</v>
      </c>
    </row>
    <row r="2387" spans="1:2" x14ac:dyDescent="0.25">
      <c r="A2387" s="6">
        <v>2384</v>
      </c>
      <c r="B2387" s="6" t="str">
        <f>"00241844"</f>
        <v>00241844</v>
      </c>
    </row>
    <row r="2388" spans="1:2" x14ac:dyDescent="0.25">
      <c r="A2388" s="6">
        <v>2385</v>
      </c>
      <c r="B2388" s="6" t="str">
        <f>"00241848"</f>
        <v>00241848</v>
      </c>
    </row>
    <row r="2389" spans="1:2" x14ac:dyDescent="0.25">
      <c r="A2389" s="6">
        <v>2386</v>
      </c>
      <c r="B2389" s="6" t="str">
        <f>"00241854"</f>
        <v>00241854</v>
      </c>
    </row>
    <row r="2390" spans="1:2" x14ac:dyDescent="0.25">
      <c r="A2390" s="6">
        <v>2387</v>
      </c>
      <c r="B2390" s="6" t="str">
        <f>"00241893"</f>
        <v>00241893</v>
      </c>
    </row>
    <row r="2391" spans="1:2" x14ac:dyDescent="0.25">
      <c r="A2391" s="6">
        <v>2388</v>
      </c>
      <c r="B2391" s="6" t="str">
        <f>"00241899"</f>
        <v>00241899</v>
      </c>
    </row>
    <row r="2392" spans="1:2" x14ac:dyDescent="0.25">
      <c r="A2392" s="6">
        <v>2389</v>
      </c>
      <c r="B2392" s="6" t="str">
        <f>"00242004"</f>
        <v>00242004</v>
      </c>
    </row>
    <row r="2393" spans="1:2" x14ac:dyDescent="0.25">
      <c r="A2393" s="6">
        <v>2390</v>
      </c>
      <c r="B2393" s="6" t="str">
        <f>"00242056"</f>
        <v>00242056</v>
      </c>
    </row>
    <row r="2394" spans="1:2" x14ac:dyDescent="0.25">
      <c r="A2394" s="6">
        <v>2391</v>
      </c>
      <c r="B2394" s="6" t="str">
        <f>"00242076"</f>
        <v>00242076</v>
      </c>
    </row>
    <row r="2395" spans="1:2" x14ac:dyDescent="0.25">
      <c r="A2395" s="6">
        <v>2392</v>
      </c>
      <c r="B2395" s="6" t="str">
        <f>"00242258"</f>
        <v>00242258</v>
      </c>
    </row>
    <row r="2396" spans="1:2" x14ac:dyDescent="0.25">
      <c r="A2396" s="6">
        <v>2393</v>
      </c>
      <c r="B2396" s="6" t="str">
        <f>"00242648"</f>
        <v>00242648</v>
      </c>
    </row>
    <row r="2397" spans="1:2" x14ac:dyDescent="0.25">
      <c r="A2397" s="6">
        <v>2394</v>
      </c>
      <c r="B2397" s="6" t="str">
        <f>"00242681"</f>
        <v>00242681</v>
      </c>
    </row>
    <row r="2398" spans="1:2" x14ac:dyDescent="0.25">
      <c r="A2398" s="6">
        <v>2395</v>
      </c>
      <c r="B2398" s="6" t="str">
        <f>"00242748"</f>
        <v>00242748</v>
      </c>
    </row>
    <row r="2399" spans="1:2" x14ac:dyDescent="0.25">
      <c r="A2399" s="6">
        <v>2396</v>
      </c>
      <c r="B2399" s="6" t="str">
        <f>"00242847"</f>
        <v>00242847</v>
      </c>
    </row>
    <row r="2400" spans="1:2" x14ac:dyDescent="0.25">
      <c r="A2400" s="6">
        <v>2397</v>
      </c>
      <c r="B2400" s="6" t="str">
        <f>"00242865"</f>
        <v>00242865</v>
      </c>
    </row>
    <row r="2401" spans="1:2" x14ac:dyDescent="0.25">
      <c r="A2401" s="6">
        <v>2398</v>
      </c>
      <c r="B2401" s="6" t="str">
        <f>"00243073"</f>
        <v>00243073</v>
      </c>
    </row>
    <row r="2402" spans="1:2" x14ac:dyDescent="0.25">
      <c r="A2402" s="6">
        <v>2399</v>
      </c>
      <c r="B2402" s="6" t="str">
        <f>"00243082"</f>
        <v>00243082</v>
      </c>
    </row>
    <row r="2403" spans="1:2" x14ac:dyDescent="0.25">
      <c r="A2403" s="6">
        <v>2400</v>
      </c>
      <c r="B2403" s="6" t="str">
        <f>"00243601"</f>
        <v>00243601</v>
      </c>
    </row>
    <row r="2404" spans="1:2" x14ac:dyDescent="0.25">
      <c r="A2404" s="6">
        <v>2401</v>
      </c>
      <c r="B2404" s="6" t="str">
        <f>"00243716"</f>
        <v>00243716</v>
      </c>
    </row>
    <row r="2405" spans="1:2" x14ac:dyDescent="0.25">
      <c r="A2405" s="6">
        <v>2402</v>
      </c>
      <c r="B2405" s="6" t="str">
        <f>"00243723"</f>
        <v>00243723</v>
      </c>
    </row>
    <row r="2406" spans="1:2" x14ac:dyDescent="0.25">
      <c r="A2406" s="6">
        <v>2403</v>
      </c>
      <c r="B2406" s="6" t="str">
        <f>"00243744"</f>
        <v>00243744</v>
      </c>
    </row>
    <row r="2407" spans="1:2" x14ac:dyDescent="0.25">
      <c r="A2407" s="6">
        <v>2404</v>
      </c>
      <c r="B2407" s="6" t="str">
        <f>"00243754"</f>
        <v>00243754</v>
      </c>
    </row>
    <row r="2408" spans="1:2" x14ac:dyDescent="0.25">
      <c r="A2408" s="6">
        <v>2405</v>
      </c>
      <c r="B2408" s="6" t="str">
        <f>"00243814"</f>
        <v>00243814</v>
      </c>
    </row>
    <row r="2409" spans="1:2" x14ac:dyDescent="0.25">
      <c r="A2409" s="6">
        <v>2406</v>
      </c>
      <c r="B2409" s="6" t="str">
        <f>"00243851"</f>
        <v>00243851</v>
      </c>
    </row>
    <row r="2410" spans="1:2" x14ac:dyDescent="0.25">
      <c r="A2410" s="6">
        <v>2407</v>
      </c>
      <c r="B2410" s="6" t="str">
        <f>"00243892"</f>
        <v>00243892</v>
      </c>
    </row>
    <row r="2411" spans="1:2" x14ac:dyDescent="0.25">
      <c r="A2411" s="6">
        <v>2408</v>
      </c>
      <c r="B2411" s="6" t="str">
        <f>"00243976"</f>
        <v>00243976</v>
      </c>
    </row>
    <row r="2412" spans="1:2" x14ac:dyDescent="0.25">
      <c r="A2412" s="6">
        <v>2409</v>
      </c>
      <c r="B2412" s="6" t="str">
        <f>"00244058"</f>
        <v>00244058</v>
      </c>
    </row>
    <row r="2413" spans="1:2" x14ac:dyDescent="0.25">
      <c r="A2413" s="6">
        <v>2410</v>
      </c>
      <c r="B2413" s="6" t="str">
        <f>"00244215"</f>
        <v>00244215</v>
      </c>
    </row>
    <row r="2414" spans="1:2" x14ac:dyDescent="0.25">
      <c r="A2414" s="6">
        <v>2411</v>
      </c>
      <c r="B2414" s="6" t="str">
        <f>"00244224"</f>
        <v>00244224</v>
      </c>
    </row>
    <row r="2415" spans="1:2" x14ac:dyDescent="0.25">
      <c r="A2415" s="6">
        <v>2412</v>
      </c>
      <c r="B2415" s="6" t="str">
        <f>"00244295"</f>
        <v>00244295</v>
      </c>
    </row>
    <row r="2416" spans="1:2" x14ac:dyDescent="0.25">
      <c r="A2416" s="6">
        <v>2413</v>
      </c>
      <c r="B2416" s="6" t="str">
        <f>"00244314"</f>
        <v>00244314</v>
      </c>
    </row>
    <row r="2417" spans="1:2" x14ac:dyDescent="0.25">
      <c r="A2417" s="6">
        <v>2414</v>
      </c>
      <c r="B2417" s="6" t="str">
        <f>"00244477"</f>
        <v>00244477</v>
      </c>
    </row>
    <row r="2418" spans="1:2" x14ac:dyDescent="0.25">
      <c r="A2418" s="6">
        <v>2415</v>
      </c>
      <c r="B2418" s="6" t="str">
        <f>"00244520"</f>
        <v>00244520</v>
      </c>
    </row>
    <row r="2419" spans="1:2" x14ac:dyDescent="0.25">
      <c r="A2419" s="6">
        <v>2416</v>
      </c>
      <c r="B2419" s="6" t="str">
        <f>"00244916"</f>
        <v>00244916</v>
      </c>
    </row>
    <row r="2420" spans="1:2" x14ac:dyDescent="0.25">
      <c r="A2420" s="6">
        <v>2417</v>
      </c>
      <c r="B2420" s="6" t="str">
        <f>"00245083"</f>
        <v>00245083</v>
      </c>
    </row>
    <row r="2421" spans="1:2" x14ac:dyDescent="0.25">
      <c r="A2421" s="6">
        <v>2418</v>
      </c>
      <c r="B2421" s="6" t="str">
        <f>"00245133"</f>
        <v>00245133</v>
      </c>
    </row>
    <row r="2422" spans="1:2" x14ac:dyDescent="0.25">
      <c r="A2422" s="6">
        <v>2419</v>
      </c>
      <c r="B2422" s="6" t="str">
        <f>"00245184"</f>
        <v>00245184</v>
      </c>
    </row>
    <row r="2423" spans="1:2" x14ac:dyDescent="0.25">
      <c r="A2423" s="6">
        <v>2420</v>
      </c>
      <c r="B2423" s="6" t="str">
        <f>"00245204"</f>
        <v>00245204</v>
      </c>
    </row>
    <row r="2424" spans="1:2" x14ac:dyDescent="0.25">
      <c r="A2424" s="6">
        <v>2421</v>
      </c>
      <c r="B2424" s="6" t="str">
        <f>"00245240"</f>
        <v>00245240</v>
      </c>
    </row>
    <row r="2425" spans="1:2" x14ac:dyDescent="0.25">
      <c r="A2425" s="6">
        <v>2422</v>
      </c>
      <c r="B2425" s="6" t="str">
        <f>"00245279"</f>
        <v>00245279</v>
      </c>
    </row>
    <row r="2426" spans="1:2" x14ac:dyDescent="0.25">
      <c r="A2426" s="6">
        <v>2423</v>
      </c>
      <c r="B2426" s="6" t="str">
        <f>"00245343"</f>
        <v>00245343</v>
      </c>
    </row>
    <row r="2427" spans="1:2" x14ac:dyDescent="0.25">
      <c r="A2427" s="6">
        <v>2424</v>
      </c>
      <c r="B2427" s="6" t="str">
        <f>"00245367"</f>
        <v>00245367</v>
      </c>
    </row>
    <row r="2428" spans="1:2" x14ac:dyDescent="0.25">
      <c r="A2428" s="6">
        <v>2425</v>
      </c>
      <c r="B2428" s="6" t="str">
        <f>"00245403"</f>
        <v>00245403</v>
      </c>
    </row>
    <row r="2429" spans="1:2" x14ac:dyDescent="0.25">
      <c r="A2429" s="6">
        <v>2426</v>
      </c>
      <c r="B2429" s="6" t="str">
        <f>"00245428"</f>
        <v>00245428</v>
      </c>
    </row>
    <row r="2430" spans="1:2" x14ac:dyDescent="0.25">
      <c r="A2430" s="6">
        <v>2427</v>
      </c>
      <c r="B2430" s="6" t="str">
        <f>"00245591"</f>
        <v>00245591</v>
      </c>
    </row>
    <row r="2431" spans="1:2" x14ac:dyDescent="0.25">
      <c r="A2431" s="6">
        <v>2428</v>
      </c>
      <c r="B2431" s="6" t="str">
        <f>"00245611"</f>
        <v>00245611</v>
      </c>
    </row>
    <row r="2432" spans="1:2" x14ac:dyDescent="0.25">
      <c r="A2432" s="6">
        <v>2429</v>
      </c>
      <c r="B2432" s="6" t="str">
        <f>"00245793"</f>
        <v>00245793</v>
      </c>
    </row>
    <row r="2433" spans="1:2" x14ac:dyDescent="0.25">
      <c r="A2433" s="6">
        <v>2430</v>
      </c>
      <c r="B2433" s="6" t="str">
        <f>"00246006"</f>
        <v>00246006</v>
      </c>
    </row>
    <row r="2434" spans="1:2" x14ac:dyDescent="0.25">
      <c r="A2434" s="6">
        <v>2431</v>
      </c>
      <c r="B2434" s="6" t="str">
        <f>"00246009"</f>
        <v>00246009</v>
      </c>
    </row>
    <row r="2435" spans="1:2" x14ac:dyDescent="0.25">
      <c r="A2435" s="6">
        <v>2432</v>
      </c>
      <c r="B2435" s="6" t="str">
        <f>"00246066"</f>
        <v>00246066</v>
      </c>
    </row>
    <row r="2436" spans="1:2" x14ac:dyDescent="0.25">
      <c r="A2436" s="6">
        <v>2433</v>
      </c>
      <c r="B2436" s="6" t="str">
        <f>"00246117"</f>
        <v>00246117</v>
      </c>
    </row>
    <row r="2437" spans="1:2" x14ac:dyDescent="0.25">
      <c r="A2437" s="6">
        <v>2434</v>
      </c>
      <c r="B2437" s="6" t="str">
        <f>"00246172"</f>
        <v>00246172</v>
      </c>
    </row>
    <row r="2438" spans="1:2" x14ac:dyDescent="0.25">
      <c r="A2438" s="6">
        <v>2435</v>
      </c>
      <c r="B2438" s="6" t="str">
        <f>"00246269"</f>
        <v>00246269</v>
      </c>
    </row>
    <row r="2439" spans="1:2" x14ac:dyDescent="0.25">
      <c r="A2439" s="6">
        <v>2436</v>
      </c>
      <c r="B2439" s="6" t="str">
        <f>"00246313"</f>
        <v>00246313</v>
      </c>
    </row>
    <row r="2440" spans="1:2" x14ac:dyDescent="0.25">
      <c r="A2440" s="6">
        <v>2437</v>
      </c>
      <c r="B2440" s="6" t="str">
        <f>"00246314"</f>
        <v>00246314</v>
      </c>
    </row>
    <row r="2441" spans="1:2" x14ac:dyDescent="0.25">
      <c r="A2441" s="6">
        <v>2438</v>
      </c>
      <c r="B2441" s="6" t="str">
        <f>"00246689"</f>
        <v>00246689</v>
      </c>
    </row>
    <row r="2442" spans="1:2" x14ac:dyDescent="0.25">
      <c r="A2442" s="6">
        <v>2439</v>
      </c>
      <c r="B2442" s="6" t="str">
        <f>"00246798"</f>
        <v>00246798</v>
      </c>
    </row>
    <row r="2443" spans="1:2" x14ac:dyDescent="0.25">
      <c r="A2443" s="6">
        <v>2440</v>
      </c>
      <c r="B2443" s="6" t="str">
        <f>"00246867"</f>
        <v>00246867</v>
      </c>
    </row>
    <row r="2444" spans="1:2" x14ac:dyDescent="0.25">
      <c r="A2444" s="6">
        <v>2441</v>
      </c>
      <c r="B2444" s="6" t="str">
        <f>"00247208"</f>
        <v>00247208</v>
      </c>
    </row>
    <row r="2445" spans="1:2" x14ac:dyDescent="0.25">
      <c r="A2445" s="6">
        <v>2442</v>
      </c>
      <c r="B2445" s="6" t="str">
        <f>"00247542"</f>
        <v>00247542</v>
      </c>
    </row>
    <row r="2446" spans="1:2" x14ac:dyDescent="0.25">
      <c r="A2446" s="6">
        <v>2443</v>
      </c>
      <c r="B2446" s="6" t="str">
        <f>"00247581"</f>
        <v>00247581</v>
      </c>
    </row>
    <row r="2447" spans="1:2" x14ac:dyDescent="0.25">
      <c r="A2447" s="6">
        <v>2444</v>
      </c>
      <c r="B2447" s="6" t="str">
        <f>"00247972"</f>
        <v>00247972</v>
      </c>
    </row>
    <row r="2448" spans="1:2" x14ac:dyDescent="0.25">
      <c r="A2448" s="6">
        <v>2445</v>
      </c>
      <c r="B2448" s="6" t="str">
        <f>"00248121"</f>
        <v>00248121</v>
      </c>
    </row>
    <row r="2449" spans="1:2" x14ac:dyDescent="0.25">
      <c r="A2449" s="6">
        <v>2446</v>
      </c>
      <c r="B2449" s="6" t="str">
        <f>"00248359"</f>
        <v>00248359</v>
      </c>
    </row>
    <row r="2450" spans="1:2" x14ac:dyDescent="0.25">
      <c r="A2450" s="6">
        <v>2447</v>
      </c>
      <c r="B2450" s="6" t="str">
        <f>"00248369"</f>
        <v>00248369</v>
      </c>
    </row>
    <row r="2451" spans="1:2" x14ac:dyDescent="0.25">
      <c r="A2451" s="6">
        <v>2448</v>
      </c>
      <c r="B2451" s="6" t="str">
        <f>"00248509"</f>
        <v>00248509</v>
      </c>
    </row>
    <row r="2452" spans="1:2" x14ac:dyDescent="0.25">
      <c r="A2452" s="6">
        <v>2449</v>
      </c>
      <c r="B2452" s="6" t="str">
        <f>"00248644"</f>
        <v>00248644</v>
      </c>
    </row>
    <row r="2453" spans="1:2" x14ac:dyDescent="0.25">
      <c r="A2453" s="6">
        <v>2450</v>
      </c>
      <c r="B2453" s="6" t="str">
        <f>"00248747"</f>
        <v>00248747</v>
      </c>
    </row>
    <row r="2454" spans="1:2" x14ac:dyDescent="0.25">
      <c r="A2454" s="6">
        <v>2451</v>
      </c>
      <c r="B2454" s="6" t="str">
        <f>"00248904"</f>
        <v>00248904</v>
      </c>
    </row>
    <row r="2455" spans="1:2" x14ac:dyDescent="0.25">
      <c r="A2455" s="6">
        <v>2452</v>
      </c>
      <c r="B2455" s="6" t="str">
        <f>"00249050"</f>
        <v>00249050</v>
      </c>
    </row>
    <row r="2456" spans="1:2" x14ac:dyDescent="0.25">
      <c r="A2456" s="6">
        <v>2453</v>
      </c>
      <c r="B2456" s="6" t="str">
        <f>"00249206"</f>
        <v>00249206</v>
      </c>
    </row>
    <row r="2457" spans="1:2" x14ac:dyDescent="0.25">
      <c r="A2457" s="6">
        <v>2454</v>
      </c>
      <c r="B2457" s="6" t="str">
        <f>"00249364"</f>
        <v>00249364</v>
      </c>
    </row>
    <row r="2458" spans="1:2" x14ac:dyDescent="0.25">
      <c r="A2458" s="6">
        <v>2455</v>
      </c>
      <c r="B2458" s="6" t="str">
        <f>"00249451"</f>
        <v>00249451</v>
      </c>
    </row>
    <row r="2459" spans="1:2" x14ac:dyDescent="0.25">
      <c r="A2459" s="6">
        <v>2456</v>
      </c>
      <c r="B2459" s="6" t="str">
        <f>"00249455"</f>
        <v>00249455</v>
      </c>
    </row>
    <row r="2460" spans="1:2" x14ac:dyDescent="0.25">
      <c r="A2460" s="6">
        <v>2457</v>
      </c>
      <c r="B2460" s="6" t="str">
        <f>"00249643"</f>
        <v>00249643</v>
      </c>
    </row>
    <row r="2461" spans="1:2" x14ac:dyDescent="0.25">
      <c r="A2461" s="6">
        <v>2458</v>
      </c>
      <c r="B2461" s="6" t="str">
        <f>"00250005"</f>
        <v>00250005</v>
      </c>
    </row>
    <row r="2462" spans="1:2" x14ac:dyDescent="0.25">
      <c r="A2462" s="6">
        <v>2459</v>
      </c>
      <c r="B2462" s="6" t="str">
        <f>"00250029"</f>
        <v>00250029</v>
      </c>
    </row>
    <row r="2463" spans="1:2" x14ac:dyDescent="0.25">
      <c r="A2463" s="6">
        <v>2460</v>
      </c>
      <c r="B2463" s="6" t="str">
        <f>"00250723"</f>
        <v>00250723</v>
      </c>
    </row>
    <row r="2464" spans="1:2" x14ac:dyDescent="0.25">
      <c r="A2464" s="6">
        <v>2461</v>
      </c>
      <c r="B2464" s="6" t="str">
        <f>"00250729"</f>
        <v>00250729</v>
      </c>
    </row>
    <row r="2465" spans="1:2" x14ac:dyDescent="0.25">
      <c r="A2465" s="6">
        <v>2462</v>
      </c>
      <c r="B2465" s="6" t="str">
        <f>"00250800"</f>
        <v>00250800</v>
      </c>
    </row>
    <row r="2466" spans="1:2" x14ac:dyDescent="0.25">
      <c r="A2466" s="6">
        <v>2463</v>
      </c>
      <c r="B2466" s="6" t="str">
        <f>"00250840"</f>
        <v>00250840</v>
      </c>
    </row>
    <row r="2467" spans="1:2" x14ac:dyDescent="0.25">
      <c r="A2467" s="6">
        <v>2464</v>
      </c>
      <c r="B2467" s="6" t="str">
        <f>"00251144"</f>
        <v>00251144</v>
      </c>
    </row>
    <row r="2468" spans="1:2" x14ac:dyDescent="0.25">
      <c r="A2468" s="6">
        <v>2465</v>
      </c>
      <c r="B2468" s="6" t="str">
        <f>"00251155"</f>
        <v>00251155</v>
      </c>
    </row>
    <row r="2469" spans="1:2" x14ac:dyDescent="0.25">
      <c r="A2469" s="6">
        <v>2466</v>
      </c>
      <c r="B2469" s="6" t="str">
        <f>"00251420"</f>
        <v>00251420</v>
      </c>
    </row>
    <row r="2470" spans="1:2" x14ac:dyDescent="0.25">
      <c r="A2470" s="6">
        <v>2467</v>
      </c>
      <c r="B2470" s="6" t="str">
        <f>"00251514"</f>
        <v>00251514</v>
      </c>
    </row>
    <row r="2471" spans="1:2" x14ac:dyDescent="0.25">
      <c r="A2471" s="6">
        <v>2468</v>
      </c>
      <c r="B2471" s="6" t="str">
        <f>"00251522"</f>
        <v>00251522</v>
      </c>
    </row>
    <row r="2472" spans="1:2" x14ac:dyDescent="0.25">
      <c r="A2472" s="6">
        <v>2469</v>
      </c>
      <c r="B2472" s="6" t="str">
        <f>"00251560"</f>
        <v>00251560</v>
      </c>
    </row>
    <row r="2473" spans="1:2" x14ac:dyDescent="0.25">
      <c r="A2473" s="6">
        <v>2470</v>
      </c>
      <c r="B2473" s="6" t="str">
        <f>"00251570"</f>
        <v>00251570</v>
      </c>
    </row>
    <row r="2474" spans="1:2" x14ac:dyDescent="0.25">
      <c r="A2474" s="6">
        <v>2471</v>
      </c>
      <c r="B2474" s="6" t="str">
        <f>"00251596"</f>
        <v>00251596</v>
      </c>
    </row>
    <row r="2475" spans="1:2" x14ac:dyDescent="0.25">
      <c r="A2475" s="6">
        <v>2472</v>
      </c>
      <c r="B2475" s="6" t="str">
        <f>"00251619"</f>
        <v>00251619</v>
      </c>
    </row>
    <row r="2476" spans="1:2" x14ac:dyDescent="0.25">
      <c r="A2476" s="6">
        <v>2473</v>
      </c>
      <c r="B2476" s="6" t="str">
        <f>"00251973"</f>
        <v>00251973</v>
      </c>
    </row>
    <row r="2477" spans="1:2" x14ac:dyDescent="0.25">
      <c r="A2477" s="6">
        <v>2474</v>
      </c>
      <c r="B2477" s="6" t="str">
        <f>"00251974"</f>
        <v>00251974</v>
      </c>
    </row>
    <row r="2478" spans="1:2" x14ac:dyDescent="0.25">
      <c r="A2478" s="6">
        <v>2475</v>
      </c>
      <c r="B2478" s="6" t="str">
        <f>"00252271"</f>
        <v>00252271</v>
      </c>
    </row>
    <row r="2479" spans="1:2" x14ac:dyDescent="0.25">
      <c r="A2479" s="6">
        <v>2476</v>
      </c>
      <c r="B2479" s="6" t="str">
        <f>"00252505"</f>
        <v>00252505</v>
      </c>
    </row>
    <row r="2480" spans="1:2" x14ac:dyDescent="0.25">
      <c r="A2480" s="6">
        <v>2477</v>
      </c>
      <c r="B2480" s="6" t="str">
        <f>"00252966"</f>
        <v>00252966</v>
      </c>
    </row>
    <row r="2481" spans="1:2" x14ac:dyDescent="0.25">
      <c r="A2481" s="6">
        <v>2478</v>
      </c>
      <c r="B2481" s="6" t="str">
        <f>"00253517"</f>
        <v>00253517</v>
      </c>
    </row>
    <row r="2482" spans="1:2" x14ac:dyDescent="0.25">
      <c r="A2482" s="6">
        <v>2479</v>
      </c>
      <c r="B2482" s="6" t="str">
        <f>"00253774"</f>
        <v>00253774</v>
      </c>
    </row>
    <row r="2483" spans="1:2" x14ac:dyDescent="0.25">
      <c r="A2483" s="6">
        <v>2480</v>
      </c>
      <c r="B2483" s="6" t="str">
        <f>"00253821"</f>
        <v>00253821</v>
      </c>
    </row>
    <row r="2484" spans="1:2" x14ac:dyDescent="0.25">
      <c r="A2484" s="6">
        <v>2481</v>
      </c>
      <c r="B2484" s="6" t="str">
        <f>"00254045"</f>
        <v>00254045</v>
      </c>
    </row>
    <row r="2485" spans="1:2" x14ac:dyDescent="0.25">
      <c r="A2485" s="6">
        <v>2482</v>
      </c>
      <c r="B2485" s="6" t="str">
        <f>"00254113"</f>
        <v>00254113</v>
      </c>
    </row>
    <row r="2486" spans="1:2" x14ac:dyDescent="0.25">
      <c r="A2486" s="6">
        <v>2483</v>
      </c>
      <c r="B2486" s="6" t="str">
        <f>"00254303"</f>
        <v>00254303</v>
      </c>
    </row>
    <row r="2487" spans="1:2" x14ac:dyDescent="0.25">
      <c r="A2487" s="6">
        <v>2484</v>
      </c>
      <c r="B2487" s="6" t="str">
        <f>"00254527"</f>
        <v>00254527</v>
      </c>
    </row>
    <row r="2488" spans="1:2" x14ac:dyDescent="0.25">
      <c r="A2488" s="6">
        <v>2485</v>
      </c>
      <c r="B2488" s="6" t="str">
        <f>"00254870"</f>
        <v>00254870</v>
      </c>
    </row>
    <row r="2489" spans="1:2" x14ac:dyDescent="0.25">
      <c r="A2489" s="6">
        <v>2486</v>
      </c>
      <c r="B2489" s="6" t="str">
        <f>"00255665"</f>
        <v>00255665</v>
      </c>
    </row>
    <row r="2490" spans="1:2" x14ac:dyDescent="0.25">
      <c r="A2490" s="6">
        <v>2487</v>
      </c>
      <c r="B2490" s="6" t="str">
        <f>"00255692"</f>
        <v>00255692</v>
      </c>
    </row>
    <row r="2491" spans="1:2" x14ac:dyDescent="0.25">
      <c r="A2491" s="6">
        <v>2488</v>
      </c>
      <c r="B2491" s="6" t="str">
        <f>"00255710"</f>
        <v>00255710</v>
      </c>
    </row>
    <row r="2492" spans="1:2" x14ac:dyDescent="0.25">
      <c r="A2492" s="6">
        <v>2489</v>
      </c>
      <c r="B2492" s="6" t="str">
        <f>"00255969"</f>
        <v>00255969</v>
      </c>
    </row>
    <row r="2493" spans="1:2" x14ac:dyDescent="0.25">
      <c r="A2493" s="6">
        <v>2490</v>
      </c>
      <c r="B2493" s="6" t="str">
        <f>"00256362"</f>
        <v>00256362</v>
      </c>
    </row>
    <row r="2494" spans="1:2" x14ac:dyDescent="0.25">
      <c r="A2494" s="6">
        <v>2491</v>
      </c>
      <c r="B2494" s="6" t="str">
        <f>"00256640"</f>
        <v>00256640</v>
      </c>
    </row>
    <row r="2495" spans="1:2" x14ac:dyDescent="0.25">
      <c r="A2495" s="6">
        <v>2492</v>
      </c>
      <c r="B2495" s="6" t="str">
        <f>"00256668"</f>
        <v>00256668</v>
      </c>
    </row>
    <row r="2496" spans="1:2" x14ac:dyDescent="0.25">
      <c r="A2496" s="6">
        <v>2493</v>
      </c>
      <c r="B2496" s="6" t="str">
        <f>"00257431"</f>
        <v>00257431</v>
      </c>
    </row>
    <row r="2497" spans="1:2" x14ac:dyDescent="0.25">
      <c r="A2497" s="6">
        <v>2494</v>
      </c>
      <c r="B2497" s="6" t="str">
        <f>"00257551"</f>
        <v>00257551</v>
      </c>
    </row>
    <row r="2498" spans="1:2" x14ac:dyDescent="0.25">
      <c r="A2498" s="6">
        <v>2495</v>
      </c>
      <c r="B2498" s="6" t="str">
        <f>"00257693"</f>
        <v>00257693</v>
      </c>
    </row>
    <row r="2499" spans="1:2" x14ac:dyDescent="0.25">
      <c r="A2499" s="6">
        <v>2496</v>
      </c>
      <c r="B2499" s="6" t="str">
        <f>"00257818"</f>
        <v>00257818</v>
      </c>
    </row>
    <row r="2500" spans="1:2" x14ac:dyDescent="0.25">
      <c r="A2500" s="6">
        <v>2497</v>
      </c>
      <c r="B2500" s="6" t="str">
        <f>"00257914"</f>
        <v>00257914</v>
      </c>
    </row>
    <row r="2501" spans="1:2" x14ac:dyDescent="0.25">
      <c r="A2501" s="6">
        <v>2498</v>
      </c>
      <c r="B2501" s="6" t="str">
        <f>"00257962"</f>
        <v>00257962</v>
      </c>
    </row>
    <row r="2502" spans="1:2" x14ac:dyDescent="0.25">
      <c r="A2502" s="6">
        <v>2499</v>
      </c>
      <c r="B2502" s="6" t="str">
        <f>"00258046"</f>
        <v>00258046</v>
      </c>
    </row>
    <row r="2503" spans="1:2" x14ac:dyDescent="0.25">
      <c r="A2503" s="6">
        <v>2500</v>
      </c>
      <c r="B2503" s="6" t="str">
        <f>"00258659"</f>
        <v>00258659</v>
      </c>
    </row>
    <row r="2504" spans="1:2" x14ac:dyDescent="0.25">
      <c r="A2504" s="6">
        <v>2501</v>
      </c>
      <c r="B2504" s="6" t="str">
        <f>"00258688"</f>
        <v>00258688</v>
      </c>
    </row>
    <row r="2505" spans="1:2" x14ac:dyDescent="0.25">
      <c r="A2505" s="6">
        <v>2502</v>
      </c>
      <c r="B2505" s="6" t="str">
        <f>"00258703"</f>
        <v>00258703</v>
      </c>
    </row>
    <row r="2506" spans="1:2" x14ac:dyDescent="0.25">
      <c r="A2506" s="6">
        <v>2503</v>
      </c>
      <c r="B2506" s="6" t="str">
        <f>"00258893"</f>
        <v>00258893</v>
      </c>
    </row>
    <row r="2507" spans="1:2" x14ac:dyDescent="0.25">
      <c r="A2507" s="6">
        <v>2504</v>
      </c>
      <c r="B2507" s="6" t="str">
        <f>"00259260"</f>
        <v>00259260</v>
      </c>
    </row>
    <row r="2508" spans="1:2" x14ac:dyDescent="0.25">
      <c r="A2508" s="6">
        <v>2505</v>
      </c>
      <c r="B2508" s="6" t="str">
        <f>"00259302"</f>
        <v>00259302</v>
      </c>
    </row>
    <row r="2509" spans="1:2" x14ac:dyDescent="0.25">
      <c r="A2509" s="6">
        <v>2506</v>
      </c>
      <c r="B2509" s="6" t="str">
        <f>"00260163"</f>
        <v>00260163</v>
      </c>
    </row>
    <row r="2510" spans="1:2" x14ac:dyDescent="0.25">
      <c r="A2510" s="6">
        <v>2507</v>
      </c>
      <c r="B2510" s="6" t="str">
        <f>"00260478"</f>
        <v>00260478</v>
      </c>
    </row>
    <row r="2511" spans="1:2" x14ac:dyDescent="0.25">
      <c r="A2511" s="6">
        <v>2508</v>
      </c>
      <c r="B2511" s="6" t="str">
        <f>"00260772"</f>
        <v>00260772</v>
      </c>
    </row>
    <row r="2512" spans="1:2" x14ac:dyDescent="0.25">
      <c r="A2512" s="6">
        <v>2509</v>
      </c>
      <c r="B2512" s="6" t="str">
        <f>"00260921"</f>
        <v>00260921</v>
      </c>
    </row>
    <row r="2513" spans="1:2" x14ac:dyDescent="0.25">
      <c r="A2513" s="6">
        <v>2510</v>
      </c>
      <c r="B2513" s="6" t="str">
        <f>"00261280"</f>
        <v>00261280</v>
      </c>
    </row>
    <row r="2514" spans="1:2" x14ac:dyDescent="0.25">
      <c r="A2514" s="6">
        <v>2511</v>
      </c>
      <c r="B2514" s="6" t="str">
        <f>"00261320"</f>
        <v>00261320</v>
      </c>
    </row>
    <row r="2515" spans="1:2" x14ac:dyDescent="0.25">
      <c r="A2515" s="6">
        <v>2512</v>
      </c>
      <c r="B2515" s="6" t="str">
        <f>"00261564"</f>
        <v>00261564</v>
      </c>
    </row>
    <row r="2516" spans="1:2" x14ac:dyDescent="0.25">
      <c r="A2516" s="6">
        <v>2513</v>
      </c>
      <c r="B2516" s="6" t="str">
        <f>"00261819"</f>
        <v>00261819</v>
      </c>
    </row>
    <row r="2517" spans="1:2" x14ac:dyDescent="0.25">
      <c r="A2517" s="6">
        <v>2514</v>
      </c>
      <c r="B2517" s="6" t="str">
        <f>"00262097"</f>
        <v>00262097</v>
      </c>
    </row>
    <row r="2518" spans="1:2" x14ac:dyDescent="0.25">
      <c r="A2518" s="6">
        <v>2515</v>
      </c>
      <c r="B2518" s="6" t="str">
        <f>"00263183"</f>
        <v>00263183</v>
      </c>
    </row>
    <row r="2519" spans="1:2" x14ac:dyDescent="0.25">
      <c r="A2519" s="6">
        <v>2516</v>
      </c>
      <c r="B2519" s="6" t="str">
        <f>"00263557"</f>
        <v>00263557</v>
      </c>
    </row>
    <row r="2520" spans="1:2" x14ac:dyDescent="0.25">
      <c r="A2520" s="6">
        <v>2517</v>
      </c>
      <c r="B2520" s="6" t="str">
        <f>"00263677"</f>
        <v>00263677</v>
      </c>
    </row>
    <row r="2521" spans="1:2" x14ac:dyDescent="0.25">
      <c r="A2521" s="6">
        <v>2518</v>
      </c>
      <c r="B2521" s="6" t="str">
        <f>"00264343"</f>
        <v>00264343</v>
      </c>
    </row>
    <row r="2522" spans="1:2" x14ac:dyDescent="0.25">
      <c r="A2522" s="6">
        <v>2519</v>
      </c>
      <c r="B2522" s="6" t="str">
        <f>"00264466"</f>
        <v>00264466</v>
      </c>
    </row>
    <row r="2523" spans="1:2" x14ac:dyDescent="0.25">
      <c r="A2523" s="6">
        <v>2520</v>
      </c>
      <c r="B2523" s="6" t="str">
        <f>"00264678"</f>
        <v>00264678</v>
      </c>
    </row>
    <row r="2524" spans="1:2" x14ac:dyDescent="0.25">
      <c r="A2524" s="6">
        <v>2521</v>
      </c>
      <c r="B2524" s="6" t="str">
        <f>"00264838"</f>
        <v>00264838</v>
      </c>
    </row>
    <row r="2525" spans="1:2" x14ac:dyDescent="0.25">
      <c r="A2525" s="6">
        <v>2522</v>
      </c>
      <c r="B2525" s="6" t="str">
        <f>"00264867"</f>
        <v>00264867</v>
      </c>
    </row>
    <row r="2526" spans="1:2" x14ac:dyDescent="0.25">
      <c r="A2526" s="6">
        <v>2523</v>
      </c>
      <c r="B2526" s="6" t="str">
        <f>"00264934"</f>
        <v>00264934</v>
      </c>
    </row>
    <row r="2527" spans="1:2" x14ac:dyDescent="0.25">
      <c r="A2527" s="6">
        <v>2524</v>
      </c>
      <c r="B2527" s="6" t="str">
        <f>"00265000"</f>
        <v>00265000</v>
      </c>
    </row>
    <row r="2528" spans="1:2" x14ac:dyDescent="0.25">
      <c r="A2528" s="6">
        <v>2525</v>
      </c>
      <c r="B2528" s="6" t="str">
        <f>"00265002"</f>
        <v>00265002</v>
      </c>
    </row>
    <row r="2529" spans="1:2" x14ac:dyDescent="0.25">
      <c r="A2529" s="6">
        <v>2526</v>
      </c>
      <c r="B2529" s="6" t="str">
        <f>"00265092"</f>
        <v>00265092</v>
      </c>
    </row>
    <row r="2530" spans="1:2" x14ac:dyDescent="0.25">
      <c r="A2530" s="6">
        <v>2527</v>
      </c>
      <c r="B2530" s="6" t="str">
        <f>"00265614"</f>
        <v>00265614</v>
      </c>
    </row>
    <row r="2531" spans="1:2" x14ac:dyDescent="0.25">
      <c r="A2531" s="6">
        <v>2528</v>
      </c>
      <c r="B2531" s="6" t="str">
        <f>"00265618"</f>
        <v>00265618</v>
      </c>
    </row>
    <row r="2532" spans="1:2" x14ac:dyDescent="0.25">
      <c r="A2532" s="6">
        <v>2529</v>
      </c>
      <c r="B2532" s="6" t="str">
        <f>"00267083"</f>
        <v>00267083</v>
      </c>
    </row>
    <row r="2533" spans="1:2" x14ac:dyDescent="0.25">
      <c r="A2533" s="6">
        <v>2530</v>
      </c>
      <c r="B2533" s="6" t="str">
        <f>"00267244"</f>
        <v>00267244</v>
      </c>
    </row>
    <row r="2534" spans="1:2" x14ac:dyDescent="0.25">
      <c r="A2534" s="6">
        <v>2531</v>
      </c>
      <c r="B2534" s="6" t="str">
        <f>"00268237"</f>
        <v>00268237</v>
      </c>
    </row>
    <row r="2535" spans="1:2" x14ac:dyDescent="0.25">
      <c r="A2535" s="6">
        <v>2532</v>
      </c>
      <c r="B2535" s="6" t="str">
        <f>"00268351"</f>
        <v>00268351</v>
      </c>
    </row>
    <row r="2536" spans="1:2" x14ac:dyDescent="0.25">
      <c r="A2536" s="6">
        <v>2533</v>
      </c>
      <c r="B2536" s="6" t="str">
        <f>"00269139"</f>
        <v>00269139</v>
      </c>
    </row>
    <row r="2537" spans="1:2" x14ac:dyDescent="0.25">
      <c r="A2537" s="6">
        <v>2534</v>
      </c>
      <c r="B2537" s="6" t="str">
        <f>"00269568"</f>
        <v>00269568</v>
      </c>
    </row>
    <row r="2538" spans="1:2" x14ac:dyDescent="0.25">
      <c r="A2538" s="6">
        <v>2535</v>
      </c>
      <c r="B2538" s="6" t="str">
        <f>"00269573"</f>
        <v>00269573</v>
      </c>
    </row>
    <row r="2539" spans="1:2" x14ac:dyDescent="0.25">
      <c r="A2539" s="6">
        <v>2536</v>
      </c>
      <c r="B2539" s="6" t="str">
        <f>"00269658"</f>
        <v>00269658</v>
      </c>
    </row>
    <row r="2540" spans="1:2" x14ac:dyDescent="0.25">
      <c r="A2540" s="6">
        <v>2537</v>
      </c>
      <c r="B2540" s="6" t="str">
        <f>"00269966"</f>
        <v>00269966</v>
      </c>
    </row>
    <row r="2541" spans="1:2" x14ac:dyDescent="0.25">
      <c r="A2541" s="6">
        <v>2538</v>
      </c>
      <c r="B2541" s="6" t="str">
        <f>"00269973"</f>
        <v>00269973</v>
      </c>
    </row>
    <row r="2542" spans="1:2" x14ac:dyDescent="0.25">
      <c r="A2542" s="6">
        <v>2539</v>
      </c>
      <c r="B2542" s="6" t="str">
        <f>"00270004"</f>
        <v>00270004</v>
      </c>
    </row>
    <row r="2543" spans="1:2" x14ac:dyDescent="0.25">
      <c r="A2543" s="6">
        <v>2540</v>
      </c>
      <c r="B2543" s="6" t="str">
        <f>"00270133"</f>
        <v>00270133</v>
      </c>
    </row>
    <row r="2544" spans="1:2" x14ac:dyDescent="0.25">
      <c r="A2544" s="6">
        <v>2541</v>
      </c>
      <c r="B2544" s="6" t="str">
        <f>"00270792"</f>
        <v>00270792</v>
      </c>
    </row>
    <row r="2545" spans="1:2" x14ac:dyDescent="0.25">
      <c r="A2545" s="6">
        <v>2542</v>
      </c>
      <c r="B2545" s="6" t="str">
        <f>"00270996"</f>
        <v>00270996</v>
      </c>
    </row>
    <row r="2546" spans="1:2" x14ac:dyDescent="0.25">
      <c r="A2546" s="6">
        <v>2543</v>
      </c>
      <c r="B2546" s="6" t="str">
        <f>"00271039"</f>
        <v>00271039</v>
      </c>
    </row>
    <row r="2547" spans="1:2" x14ac:dyDescent="0.25">
      <c r="A2547" s="6">
        <v>2544</v>
      </c>
      <c r="B2547" s="6" t="str">
        <f>"00271363"</f>
        <v>00271363</v>
      </c>
    </row>
    <row r="2548" spans="1:2" x14ac:dyDescent="0.25">
      <c r="A2548" s="6">
        <v>2545</v>
      </c>
      <c r="B2548" s="6" t="str">
        <f>"00272164"</f>
        <v>00272164</v>
      </c>
    </row>
    <row r="2549" spans="1:2" x14ac:dyDescent="0.25">
      <c r="A2549" s="6">
        <v>2546</v>
      </c>
      <c r="B2549" s="6" t="str">
        <f>"00272483"</f>
        <v>00272483</v>
      </c>
    </row>
    <row r="2550" spans="1:2" x14ac:dyDescent="0.25">
      <c r="A2550" s="6">
        <v>2547</v>
      </c>
      <c r="B2550" s="6" t="str">
        <f>"00272888"</f>
        <v>00272888</v>
      </c>
    </row>
    <row r="2551" spans="1:2" x14ac:dyDescent="0.25">
      <c r="A2551" s="6">
        <v>2548</v>
      </c>
      <c r="B2551" s="6" t="str">
        <f>"00272938"</f>
        <v>00272938</v>
      </c>
    </row>
    <row r="2552" spans="1:2" x14ac:dyDescent="0.25">
      <c r="A2552" s="6">
        <v>2549</v>
      </c>
      <c r="B2552" s="6" t="str">
        <f>"00273170"</f>
        <v>00273170</v>
      </c>
    </row>
    <row r="2553" spans="1:2" x14ac:dyDescent="0.25">
      <c r="A2553" s="6">
        <v>2550</v>
      </c>
      <c r="B2553" s="6" t="str">
        <f>"00273350"</f>
        <v>00273350</v>
      </c>
    </row>
    <row r="2554" spans="1:2" x14ac:dyDescent="0.25">
      <c r="A2554" s="6">
        <v>2551</v>
      </c>
      <c r="B2554" s="6" t="str">
        <f>"00273785"</f>
        <v>00273785</v>
      </c>
    </row>
    <row r="2555" spans="1:2" x14ac:dyDescent="0.25">
      <c r="A2555" s="6">
        <v>2552</v>
      </c>
      <c r="B2555" s="6" t="str">
        <f>"00274127"</f>
        <v>00274127</v>
      </c>
    </row>
    <row r="2556" spans="1:2" x14ac:dyDescent="0.25">
      <c r="A2556" s="6">
        <v>2553</v>
      </c>
      <c r="B2556" s="6" t="str">
        <f>"00274148"</f>
        <v>00274148</v>
      </c>
    </row>
    <row r="2557" spans="1:2" x14ac:dyDescent="0.25">
      <c r="A2557" s="6">
        <v>2554</v>
      </c>
      <c r="B2557" s="6" t="str">
        <f>"00274325"</f>
        <v>00274325</v>
      </c>
    </row>
    <row r="2558" spans="1:2" x14ac:dyDescent="0.25">
      <c r="A2558" s="6">
        <v>2555</v>
      </c>
      <c r="B2558" s="6" t="str">
        <f>"00274731"</f>
        <v>00274731</v>
      </c>
    </row>
    <row r="2559" spans="1:2" x14ac:dyDescent="0.25">
      <c r="A2559" s="6">
        <v>2556</v>
      </c>
      <c r="B2559" s="6" t="str">
        <f>"00274757"</f>
        <v>00274757</v>
      </c>
    </row>
    <row r="2560" spans="1:2" x14ac:dyDescent="0.25">
      <c r="A2560" s="6">
        <v>2557</v>
      </c>
      <c r="B2560" s="6" t="str">
        <f>"00275037"</f>
        <v>00275037</v>
      </c>
    </row>
    <row r="2561" spans="1:2" x14ac:dyDescent="0.25">
      <c r="A2561" s="6">
        <v>2558</v>
      </c>
      <c r="B2561" s="6" t="str">
        <f>"00275163"</f>
        <v>00275163</v>
      </c>
    </row>
    <row r="2562" spans="1:2" x14ac:dyDescent="0.25">
      <c r="A2562" s="6">
        <v>2559</v>
      </c>
      <c r="B2562" s="6" t="str">
        <f>"00276419"</f>
        <v>00276419</v>
      </c>
    </row>
    <row r="2563" spans="1:2" x14ac:dyDescent="0.25">
      <c r="A2563" s="6">
        <v>2560</v>
      </c>
      <c r="B2563" s="6" t="str">
        <f>"00276793"</f>
        <v>00276793</v>
      </c>
    </row>
    <row r="2564" spans="1:2" x14ac:dyDescent="0.25">
      <c r="A2564" s="6">
        <v>2561</v>
      </c>
      <c r="B2564" s="6" t="str">
        <f>"00276883"</f>
        <v>00276883</v>
      </c>
    </row>
    <row r="2565" spans="1:2" x14ac:dyDescent="0.25">
      <c r="A2565" s="6">
        <v>2562</v>
      </c>
      <c r="B2565" s="6" t="str">
        <f>"00276892"</f>
        <v>00276892</v>
      </c>
    </row>
    <row r="2566" spans="1:2" x14ac:dyDescent="0.25">
      <c r="A2566" s="6">
        <v>2563</v>
      </c>
      <c r="B2566" s="6" t="str">
        <f>"00277562"</f>
        <v>00277562</v>
      </c>
    </row>
    <row r="2567" spans="1:2" x14ac:dyDescent="0.25">
      <c r="A2567" s="6">
        <v>2564</v>
      </c>
      <c r="B2567" s="6" t="str">
        <f>"00277796"</f>
        <v>00277796</v>
      </c>
    </row>
    <row r="2568" spans="1:2" x14ac:dyDescent="0.25">
      <c r="A2568" s="6">
        <v>2565</v>
      </c>
      <c r="B2568" s="6" t="str">
        <f>"00277999"</f>
        <v>00277999</v>
      </c>
    </row>
    <row r="2569" spans="1:2" x14ac:dyDescent="0.25">
      <c r="A2569" s="6">
        <v>2566</v>
      </c>
      <c r="B2569" s="6" t="str">
        <f>"00278461"</f>
        <v>00278461</v>
      </c>
    </row>
    <row r="2570" spans="1:2" x14ac:dyDescent="0.25">
      <c r="A2570" s="6">
        <v>2567</v>
      </c>
      <c r="B2570" s="6" t="str">
        <f>"00279593"</f>
        <v>00279593</v>
      </c>
    </row>
    <row r="2571" spans="1:2" x14ac:dyDescent="0.25">
      <c r="A2571" s="6">
        <v>2568</v>
      </c>
      <c r="B2571" s="6" t="str">
        <f>"00279736"</f>
        <v>00279736</v>
      </c>
    </row>
    <row r="2572" spans="1:2" x14ac:dyDescent="0.25">
      <c r="A2572" s="6">
        <v>2569</v>
      </c>
      <c r="B2572" s="6" t="str">
        <f>"00280094"</f>
        <v>00280094</v>
      </c>
    </row>
    <row r="2573" spans="1:2" x14ac:dyDescent="0.25">
      <c r="A2573" s="6">
        <v>2570</v>
      </c>
      <c r="B2573" s="6" t="str">
        <f>"00280448"</f>
        <v>00280448</v>
      </c>
    </row>
    <row r="2574" spans="1:2" x14ac:dyDescent="0.25">
      <c r="A2574" s="6">
        <v>2571</v>
      </c>
      <c r="B2574" s="6" t="str">
        <f>"00280541"</f>
        <v>00280541</v>
      </c>
    </row>
    <row r="2575" spans="1:2" x14ac:dyDescent="0.25">
      <c r="A2575" s="6">
        <v>2572</v>
      </c>
      <c r="B2575" s="6" t="str">
        <f>"00280741"</f>
        <v>00280741</v>
      </c>
    </row>
    <row r="2576" spans="1:2" x14ac:dyDescent="0.25">
      <c r="A2576" s="6">
        <v>2573</v>
      </c>
      <c r="B2576" s="6" t="str">
        <f>"00281050"</f>
        <v>00281050</v>
      </c>
    </row>
    <row r="2577" spans="1:2" x14ac:dyDescent="0.25">
      <c r="A2577" s="6">
        <v>2574</v>
      </c>
      <c r="B2577" s="6" t="str">
        <f>"00281340"</f>
        <v>00281340</v>
      </c>
    </row>
    <row r="2578" spans="1:2" x14ac:dyDescent="0.25">
      <c r="A2578" s="6">
        <v>2575</v>
      </c>
      <c r="B2578" s="6" t="str">
        <f>"00281355"</f>
        <v>00281355</v>
      </c>
    </row>
    <row r="2579" spans="1:2" x14ac:dyDescent="0.25">
      <c r="A2579" s="6">
        <v>2576</v>
      </c>
      <c r="B2579" s="6" t="str">
        <f>"00281804"</f>
        <v>00281804</v>
      </c>
    </row>
    <row r="2580" spans="1:2" x14ac:dyDescent="0.25">
      <c r="A2580" s="6">
        <v>2577</v>
      </c>
      <c r="B2580" s="6" t="str">
        <f>"00282003"</f>
        <v>00282003</v>
      </c>
    </row>
    <row r="2581" spans="1:2" x14ac:dyDescent="0.25">
      <c r="A2581" s="6">
        <v>2578</v>
      </c>
      <c r="B2581" s="6" t="str">
        <f>"00282061"</f>
        <v>00282061</v>
      </c>
    </row>
    <row r="2582" spans="1:2" x14ac:dyDescent="0.25">
      <c r="A2582" s="6">
        <v>2579</v>
      </c>
      <c r="B2582" s="6" t="str">
        <f>"00282278"</f>
        <v>00282278</v>
      </c>
    </row>
    <row r="2583" spans="1:2" x14ac:dyDescent="0.25">
      <c r="A2583" s="6">
        <v>2580</v>
      </c>
      <c r="B2583" s="6" t="str">
        <f>"00282302"</f>
        <v>00282302</v>
      </c>
    </row>
    <row r="2584" spans="1:2" x14ac:dyDescent="0.25">
      <c r="A2584" s="6">
        <v>2581</v>
      </c>
      <c r="B2584" s="6" t="str">
        <f>"00283519"</f>
        <v>00283519</v>
      </c>
    </row>
    <row r="2585" spans="1:2" x14ac:dyDescent="0.25">
      <c r="A2585" s="6">
        <v>2582</v>
      </c>
      <c r="B2585" s="6" t="str">
        <f>"00283534"</f>
        <v>00283534</v>
      </c>
    </row>
    <row r="2586" spans="1:2" x14ac:dyDescent="0.25">
      <c r="A2586" s="6">
        <v>2583</v>
      </c>
      <c r="B2586" s="6" t="str">
        <f>"00284640"</f>
        <v>00284640</v>
      </c>
    </row>
    <row r="2587" spans="1:2" x14ac:dyDescent="0.25">
      <c r="A2587" s="6">
        <v>2584</v>
      </c>
      <c r="B2587" s="6" t="str">
        <f>"00285324"</f>
        <v>00285324</v>
      </c>
    </row>
    <row r="2588" spans="1:2" x14ac:dyDescent="0.25">
      <c r="A2588" s="6">
        <v>2585</v>
      </c>
      <c r="B2588" s="6" t="str">
        <f>"00286776"</f>
        <v>00286776</v>
      </c>
    </row>
    <row r="2589" spans="1:2" x14ac:dyDescent="0.25">
      <c r="A2589" s="6">
        <v>2586</v>
      </c>
      <c r="B2589" s="6" t="str">
        <f>"00287615"</f>
        <v>00287615</v>
      </c>
    </row>
    <row r="2590" spans="1:2" x14ac:dyDescent="0.25">
      <c r="A2590" s="6">
        <v>2587</v>
      </c>
      <c r="B2590" s="6" t="str">
        <f>"00288270"</f>
        <v>00288270</v>
      </c>
    </row>
    <row r="2591" spans="1:2" x14ac:dyDescent="0.25">
      <c r="A2591" s="6">
        <v>2588</v>
      </c>
      <c r="B2591" s="6" t="str">
        <f>"00288363"</f>
        <v>00288363</v>
      </c>
    </row>
    <row r="2592" spans="1:2" x14ac:dyDescent="0.25">
      <c r="A2592" s="6">
        <v>2589</v>
      </c>
      <c r="B2592" s="6" t="str">
        <f>"00288558"</f>
        <v>00288558</v>
      </c>
    </row>
    <row r="2593" spans="1:2" x14ac:dyDescent="0.25">
      <c r="A2593" s="6">
        <v>2590</v>
      </c>
      <c r="B2593" s="6" t="str">
        <f>"00289467"</f>
        <v>00289467</v>
      </c>
    </row>
    <row r="2594" spans="1:2" x14ac:dyDescent="0.25">
      <c r="A2594" s="6">
        <v>2591</v>
      </c>
      <c r="B2594" s="6" t="str">
        <f>"00289511"</f>
        <v>00289511</v>
      </c>
    </row>
    <row r="2595" spans="1:2" x14ac:dyDescent="0.25">
      <c r="A2595" s="6">
        <v>2592</v>
      </c>
      <c r="B2595" s="6" t="str">
        <f>"00289576"</f>
        <v>00289576</v>
      </c>
    </row>
    <row r="2596" spans="1:2" x14ac:dyDescent="0.25">
      <c r="A2596" s="6">
        <v>2593</v>
      </c>
      <c r="B2596" s="6" t="str">
        <f>"00289669"</f>
        <v>00289669</v>
      </c>
    </row>
    <row r="2597" spans="1:2" x14ac:dyDescent="0.25">
      <c r="A2597" s="6">
        <v>2594</v>
      </c>
      <c r="B2597" s="6" t="str">
        <f>"00289704"</f>
        <v>00289704</v>
      </c>
    </row>
    <row r="2598" spans="1:2" x14ac:dyDescent="0.25">
      <c r="A2598" s="6">
        <v>2595</v>
      </c>
      <c r="B2598" s="6" t="str">
        <f>"00289863"</f>
        <v>00289863</v>
      </c>
    </row>
    <row r="2599" spans="1:2" x14ac:dyDescent="0.25">
      <c r="A2599" s="6">
        <v>2596</v>
      </c>
      <c r="B2599" s="6" t="str">
        <f>"00289917"</f>
        <v>00289917</v>
      </c>
    </row>
    <row r="2600" spans="1:2" x14ac:dyDescent="0.25">
      <c r="A2600" s="6">
        <v>2597</v>
      </c>
      <c r="B2600" s="6" t="str">
        <f>"00289985"</f>
        <v>00289985</v>
      </c>
    </row>
    <row r="2601" spans="1:2" x14ac:dyDescent="0.25">
      <c r="A2601" s="6">
        <v>2598</v>
      </c>
      <c r="B2601" s="6" t="str">
        <f>"00290086"</f>
        <v>00290086</v>
      </c>
    </row>
    <row r="2602" spans="1:2" x14ac:dyDescent="0.25">
      <c r="A2602" s="6">
        <v>2599</v>
      </c>
      <c r="B2602" s="6" t="str">
        <f>"00290271"</f>
        <v>00290271</v>
      </c>
    </row>
    <row r="2603" spans="1:2" x14ac:dyDescent="0.25">
      <c r="A2603" s="6">
        <v>2600</v>
      </c>
      <c r="B2603" s="6" t="str">
        <f>"00290562"</f>
        <v>00290562</v>
      </c>
    </row>
    <row r="2604" spans="1:2" x14ac:dyDescent="0.25">
      <c r="A2604" s="6">
        <v>2601</v>
      </c>
      <c r="B2604" s="6" t="str">
        <f>"00290636"</f>
        <v>00290636</v>
      </c>
    </row>
    <row r="2605" spans="1:2" x14ac:dyDescent="0.25">
      <c r="A2605" s="6">
        <v>2602</v>
      </c>
      <c r="B2605" s="6" t="str">
        <f>"00290683"</f>
        <v>00290683</v>
      </c>
    </row>
    <row r="2606" spans="1:2" x14ac:dyDescent="0.25">
      <c r="A2606" s="6">
        <v>2603</v>
      </c>
      <c r="B2606" s="6" t="str">
        <f>"00291438"</f>
        <v>00291438</v>
      </c>
    </row>
    <row r="2607" spans="1:2" x14ac:dyDescent="0.25">
      <c r="A2607" s="6">
        <v>2604</v>
      </c>
      <c r="B2607" s="6" t="str">
        <f>"00291843"</f>
        <v>00291843</v>
      </c>
    </row>
    <row r="2608" spans="1:2" x14ac:dyDescent="0.25">
      <c r="A2608" s="6">
        <v>2605</v>
      </c>
      <c r="B2608" s="6" t="str">
        <f>"00291882"</f>
        <v>00291882</v>
      </c>
    </row>
    <row r="2609" spans="1:2" x14ac:dyDescent="0.25">
      <c r="A2609" s="6">
        <v>2606</v>
      </c>
      <c r="B2609" s="6" t="str">
        <f>"00292067"</f>
        <v>00292067</v>
      </c>
    </row>
    <row r="2610" spans="1:2" x14ac:dyDescent="0.25">
      <c r="A2610" s="6">
        <v>2607</v>
      </c>
      <c r="B2610" s="6" t="str">
        <f>"00292403"</f>
        <v>00292403</v>
      </c>
    </row>
    <row r="2611" spans="1:2" x14ac:dyDescent="0.25">
      <c r="A2611" s="6">
        <v>2608</v>
      </c>
      <c r="B2611" s="6" t="str">
        <f>"00292502"</f>
        <v>00292502</v>
      </c>
    </row>
    <row r="2612" spans="1:2" x14ac:dyDescent="0.25">
      <c r="A2612" s="6">
        <v>2609</v>
      </c>
      <c r="B2612" s="6" t="str">
        <f>"00293131"</f>
        <v>00293131</v>
      </c>
    </row>
    <row r="2613" spans="1:2" x14ac:dyDescent="0.25">
      <c r="A2613" s="6">
        <v>2610</v>
      </c>
      <c r="B2613" s="6" t="str">
        <f>"00293155"</f>
        <v>00293155</v>
      </c>
    </row>
    <row r="2614" spans="1:2" x14ac:dyDescent="0.25">
      <c r="A2614" s="6">
        <v>2611</v>
      </c>
      <c r="B2614" s="6" t="str">
        <f>"00293208"</f>
        <v>00293208</v>
      </c>
    </row>
    <row r="2615" spans="1:2" x14ac:dyDescent="0.25">
      <c r="A2615" s="6">
        <v>2612</v>
      </c>
      <c r="B2615" s="6" t="str">
        <f>"00293337"</f>
        <v>00293337</v>
      </c>
    </row>
    <row r="2616" spans="1:2" x14ac:dyDescent="0.25">
      <c r="A2616" s="6">
        <v>2613</v>
      </c>
      <c r="B2616" s="6" t="str">
        <f>"00293352"</f>
        <v>00293352</v>
      </c>
    </row>
    <row r="2617" spans="1:2" x14ac:dyDescent="0.25">
      <c r="A2617" s="6">
        <v>2614</v>
      </c>
      <c r="B2617" s="6" t="str">
        <f>"00293475"</f>
        <v>00293475</v>
      </c>
    </row>
    <row r="2618" spans="1:2" x14ac:dyDescent="0.25">
      <c r="A2618" s="6">
        <v>2615</v>
      </c>
      <c r="B2618" s="6" t="str">
        <f>"00293479"</f>
        <v>00293479</v>
      </c>
    </row>
    <row r="2619" spans="1:2" x14ac:dyDescent="0.25">
      <c r="A2619" s="6">
        <v>2616</v>
      </c>
      <c r="B2619" s="6" t="str">
        <f>"00294008"</f>
        <v>00294008</v>
      </c>
    </row>
    <row r="2620" spans="1:2" x14ac:dyDescent="0.25">
      <c r="A2620" s="6">
        <v>2617</v>
      </c>
      <c r="B2620" s="6" t="str">
        <f>"00294011"</f>
        <v>00294011</v>
      </c>
    </row>
    <row r="2621" spans="1:2" x14ac:dyDescent="0.25">
      <c r="A2621" s="6">
        <v>2618</v>
      </c>
      <c r="B2621" s="6" t="str">
        <f>"00294183"</f>
        <v>00294183</v>
      </c>
    </row>
    <row r="2622" spans="1:2" x14ac:dyDescent="0.25">
      <c r="A2622" s="6">
        <v>2619</v>
      </c>
      <c r="B2622" s="6" t="str">
        <f>"00294332"</f>
        <v>00294332</v>
      </c>
    </row>
    <row r="2623" spans="1:2" x14ac:dyDescent="0.25">
      <c r="A2623" s="6">
        <v>2620</v>
      </c>
      <c r="B2623" s="6" t="str">
        <f>"00294377"</f>
        <v>00294377</v>
      </c>
    </row>
    <row r="2624" spans="1:2" x14ac:dyDescent="0.25">
      <c r="A2624" s="6">
        <v>2621</v>
      </c>
      <c r="B2624" s="6" t="str">
        <f>"00294498"</f>
        <v>00294498</v>
      </c>
    </row>
    <row r="2625" spans="1:2" x14ac:dyDescent="0.25">
      <c r="A2625" s="6">
        <v>2622</v>
      </c>
      <c r="B2625" s="6" t="str">
        <f>"00294552"</f>
        <v>00294552</v>
      </c>
    </row>
    <row r="2626" spans="1:2" x14ac:dyDescent="0.25">
      <c r="A2626" s="6">
        <v>2623</v>
      </c>
      <c r="B2626" s="6" t="str">
        <f>"00294800"</f>
        <v>00294800</v>
      </c>
    </row>
    <row r="2627" spans="1:2" x14ac:dyDescent="0.25">
      <c r="A2627" s="6">
        <v>2624</v>
      </c>
      <c r="B2627" s="6" t="str">
        <f>"00294833"</f>
        <v>00294833</v>
      </c>
    </row>
    <row r="2628" spans="1:2" x14ac:dyDescent="0.25">
      <c r="A2628" s="6">
        <v>2625</v>
      </c>
      <c r="B2628" s="6" t="str">
        <f>"00295124"</f>
        <v>00295124</v>
      </c>
    </row>
    <row r="2629" spans="1:2" x14ac:dyDescent="0.25">
      <c r="A2629" s="6">
        <v>2626</v>
      </c>
      <c r="B2629" s="6" t="str">
        <f>"00295125"</f>
        <v>00295125</v>
      </c>
    </row>
    <row r="2630" spans="1:2" x14ac:dyDescent="0.25">
      <c r="A2630" s="6">
        <v>2627</v>
      </c>
      <c r="B2630" s="6" t="str">
        <f>"00295207"</f>
        <v>00295207</v>
      </c>
    </row>
    <row r="2631" spans="1:2" x14ac:dyDescent="0.25">
      <c r="A2631" s="6">
        <v>2628</v>
      </c>
      <c r="B2631" s="6" t="str">
        <f>"00295368"</f>
        <v>00295368</v>
      </c>
    </row>
    <row r="2632" spans="1:2" x14ac:dyDescent="0.25">
      <c r="A2632" s="6">
        <v>2629</v>
      </c>
      <c r="B2632" s="6" t="str">
        <f>"00295431"</f>
        <v>00295431</v>
      </c>
    </row>
    <row r="2633" spans="1:2" x14ac:dyDescent="0.25">
      <c r="A2633" s="6">
        <v>2630</v>
      </c>
      <c r="B2633" s="6" t="str">
        <f>"00295475"</f>
        <v>00295475</v>
      </c>
    </row>
    <row r="2634" spans="1:2" x14ac:dyDescent="0.25">
      <c r="A2634" s="6">
        <v>2631</v>
      </c>
      <c r="B2634" s="6" t="str">
        <f>"00295803"</f>
        <v>00295803</v>
      </c>
    </row>
    <row r="2635" spans="1:2" x14ac:dyDescent="0.25">
      <c r="A2635" s="6">
        <v>2632</v>
      </c>
      <c r="B2635" s="6" t="str">
        <f>"00295915"</f>
        <v>00295915</v>
      </c>
    </row>
    <row r="2636" spans="1:2" x14ac:dyDescent="0.25">
      <c r="A2636" s="6">
        <v>2633</v>
      </c>
      <c r="B2636" s="6" t="str">
        <f>"00296065"</f>
        <v>00296065</v>
      </c>
    </row>
    <row r="2637" spans="1:2" x14ac:dyDescent="0.25">
      <c r="A2637" s="6">
        <v>2634</v>
      </c>
      <c r="B2637" s="6" t="str">
        <f>"00296114"</f>
        <v>00296114</v>
      </c>
    </row>
    <row r="2638" spans="1:2" x14ac:dyDescent="0.25">
      <c r="A2638" s="6">
        <v>2635</v>
      </c>
      <c r="B2638" s="6" t="str">
        <f>"00296210"</f>
        <v>00296210</v>
      </c>
    </row>
    <row r="2639" spans="1:2" x14ac:dyDescent="0.25">
      <c r="A2639" s="6">
        <v>2636</v>
      </c>
      <c r="B2639" s="6" t="str">
        <f>"00296236"</f>
        <v>00296236</v>
      </c>
    </row>
    <row r="2640" spans="1:2" x14ac:dyDescent="0.25">
      <c r="A2640" s="6">
        <v>2637</v>
      </c>
      <c r="B2640" s="6" t="str">
        <f>"00296306"</f>
        <v>00296306</v>
      </c>
    </row>
    <row r="2641" spans="1:2" x14ac:dyDescent="0.25">
      <c r="A2641" s="6">
        <v>2638</v>
      </c>
      <c r="B2641" s="6" t="str">
        <f>"00296354"</f>
        <v>00296354</v>
      </c>
    </row>
    <row r="2642" spans="1:2" x14ac:dyDescent="0.25">
      <c r="A2642" s="6">
        <v>2639</v>
      </c>
      <c r="B2642" s="6" t="str">
        <f>"00296603"</f>
        <v>00296603</v>
      </c>
    </row>
    <row r="2643" spans="1:2" x14ac:dyDescent="0.25">
      <c r="A2643" s="6">
        <v>2640</v>
      </c>
      <c r="B2643" s="6" t="str">
        <f>"00296664"</f>
        <v>00296664</v>
      </c>
    </row>
    <row r="2644" spans="1:2" x14ac:dyDescent="0.25">
      <c r="A2644" s="6">
        <v>2641</v>
      </c>
      <c r="B2644" s="6" t="str">
        <f>"00296799"</f>
        <v>00296799</v>
      </c>
    </row>
    <row r="2645" spans="1:2" x14ac:dyDescent="0.25">
      <c r="A2645" s="6">
        <v>2642</v>
      </c>
      <c r="B2645" s="6" t="str">
        <f>"00297319"</f>
        <v>00297319</v>
      </c>
    </row>
    <row r="2646" spans="1:2" x14ac:dyDescent="0.25">
      <c r="A2646" s="6">
        <v>2643</v>
      </c>
      <c r="B2646" s="6" t="str">
        <f>"00297526"</f>
        <v>00297526</v>
      </c>
    </row>
    <row r="2647" spans="1:2" x14ac:dyDescent="0.25">
      <c r="A2647" s="6">
        <v>2644</v>
      </c>
      <c r="B2647" s="6" t="str">
        <f>"00297569"</f>
        <v>00297569</v>
      </c>
    </row>
    <row r="2648" spans="1:2" x14ac:dyDescent="0.25">
      <c r="A2648" s="6">
        <v>2645</v>
      </c>
      <c r="B2648" s="6" t="str">
        <f>"00297648"</f>
        <v>00297648</v>
      </c>
    </row>
    <row r="2649" spans="1:2" x14ac:dyDescent="0.25">
      <c r="A2649" s="6">
        <v>2646</v>
      </c>
      <c r="B2649" s="6" t="str">
        <f>"00297711"</f>
        <v>00297711</v>
      </c>
    </row>
    <row r="2650" spans="1:2" x14ac:dyDescent="0.25">
      <c r="A2650" s="6">
        <v>2647</v>
      </c>
      <c r="B2650" s="6" t="str">
        <f>"00297740"</f>
        <v>00297740</v>
      </c>
    </row>
    <row r="2651" spans="1:2" x14ac:dyDescent="0.25">
      <c r="A2651" s="6">
        <v>2648</v>
      </c>
      <c r="B2651" s="6" t="str">
        <f>"00297752"</f>
        <v>00297752</v>
      </c>
    </row>
    <row r="2652" spans="1:2" x14ac:dyDescent="0.25">
      <c r="A2652" s="6">
        <v>2649</v>
      </c>
      <c r="B2652" s="6" t="str">
        <f>"00298065"</f>
        <v>00298065</v>
      </c>
    </row>
    <row r="2653" spans="1:2" x14ac:dyDescent="0.25">
      <c r="A2653" s="6">
        <v>2650</v>
      </c>
      <c r="B2653" s="6" t="str">
        <f>"00298082"</f>
        <v>00298082</v>
      </c>
    </row>
    <row r="2654" spans="1:2" x14ac:dyDescent="0.25">
      <c r="A2654" s="6">
        <v>2651</v>
      </c>
      <c r="B2654" s="6" t="str">
        <f>"00298089"</f>
        <v>00298089</v>
      </c>
    </row>
    <row r="2655" spans="1:2" x14ac:dyDescent="0.25">
      <c r="A2655" s="6">
        <v>2652</v>
      </c>
      <c r="B2655" s="6" t="str">
        <f>"00298271"</f>
        <v>00298271</v>
      </c>
    </row>
    <row r="2656" spans="1:2" x14ac:dyDescent="0.25">
      <c r="A2656" s="6">
        <v>2653</v>
      </c>
      <c r="B2656" s="6" t="str">
        <f>"00298531"</f>
        <v>00298531</v>
      </c>
    </row>
    <row r="2657" spans="1:2" x14ac:dyDescent="0.25">
      <c r="A2657" s="6">
        <v>2654</v>
      </c>
      <c r="B2657" s="6" t="str">
        <f>"00298562"</f>
        <v>00298562</v>
      </c>
    </row>
    <row r="2658" spans="1:2" x14ac:dyDescent="0.25">
      <c r="A2658" s="6">
        <v>2655</v>
      </c>
      <c r="B2658" s="6" t="str">
        <f>"00298776"</f>
        <v>00298776</v>
      </c>
    </row>
    <row r="2659" spans="1:2" x14ac:dyDescent="0.25">
      <c r="A2659" s="6">
        <v>2656</v>
      </c>
      <c r="B2659" s="6" t="str">
        <f>"00299040"</f>
        <v>00299040</v>
      </c>
    </row>
    <row r="2660" spans="1:2" x14ac:dyDescent="0.25">
      <c r="A2660" s="6">
        <v>2657</v>
      </c>
      <c r="B2660" s="6" t="str">
        <f>"00299157"</f>
        <v>00299157</v>
      </c>
    </row>
    <row r="2661" spans="1:2" x14ac:dyDescent="0.25">
      <c r="A2661" s="6">
        <v>2658</v>
      </c>
      <c r="B2661" s="6" t="str">
        <f>"00299581"</f>
        <v>00299581</v>
      </c>
    </row>
    <row r="2662" spans="1:2" x14ac:dyDescent="0.25">
      <c r="A2662" s="6">
        <v>2659</v>
      </c>
      <c r="B2662" s="6" t="str">
        <f>"00299734"</f>
        <v>00299734</v>
      </c>
    </row>
    <row r="2663" spans="1:2" x14ac:dyDescent="0.25">
      <c r="A2663" s="6">
        <v>2660</v>
      </c>
      <c r="B2663" s="6" t="str">
        <f>"00299784"</f>
        <v>00299784</v>
      </c>
    </row>
    <row r="2664" spans="1:2" x14ac:dyDescent="0.25">
      <c r="A2664" s="6">
        <v>2661</v>
      </c>
      <c r="B2664" s="6" t="str">
        <f>"00299835"</f>
        <v>00299835</v>
      </c>
    </row>
    <row r="2665" spans="1:2" x14ac:dyDescent="0.25">
      <c r="A2665" s="6">
        <v>2662</v>
      </c>
      <c r="B2665" s="6" t="str">
        <f>"00299936"</f>
        <v>00299936</v>
      </c>
    </row>
    <row r="2666" spans="1:2" x14ac:dyDescent="0.25">
      <c r="A2666" s="6">
        <v>2663</v>
      </c>
      <c r="B2666" s="6" t="str">
        <f>"00300025"</f>
        <v>00300025</v>
      </c>
    </row>
    <row r="2667" spans="1:2" x14ac:dyDescent="0.25">
      <c r="A2667" s="6">
        <v>2664</v>
      </c>
      <c r="B2667" s="6" t="str">
        <f>"00300335"</f>
        <v>00300335</v>
      </c>
    </row>
    <row r="2668" spans="1:2" x14ac:dyDescent="0.25">
      <c r="A2668" s="6">
        <v>2665</v>
      </c>
      <c r="B2668" s="6" t="str">
        <f>"00301272"</f>
        <v>00301272</v>
      </c>
    </row>
    <row r="2669" spans="1:2" x14ac:dyDescent="0.25">
      <c r="A2669" s="6">
        <v>2666</v>
      </c>
      <c r="B2669" s="6" t="str">
        <f>"00301727"</f>
        <v>00301727</v>
      </c>
    </row>
    <row r="2670" spans="1:2" x14ac:dyDescent="0.25">
      <c r="A2670" s="6">
        <v>2667</v>
      </c>
      <c r="B2670" s="6" t="str">
        <f>"00301810"</f>
        <v>00301810</v>
      </c>
    </row>
    <row r="2671" spans="1:2" x14ac:dyDescent="0.25">
      <c r="A2671" s="6">
        <v>2668</v>
      </c>
      <c r="B2671" s="6" t="str">
        <f>"00302044"</f>
        <v>00302044</v>
      </c>
    </row>
    <row r="2672" spans="1:2" x14ac:dyDescent="0.25">
      <c r="A2672" s="6">
        <v>2669</v>
      </c>
      <c r="B2672" s="6" t="str">
        <f>"00302134"</f>
        <v>00302134</v>
      </c>
    </row>
    <row r="2673" spans="1:2" x14ac:dyDescent="0.25">
      <c r="A2673" s="6">
        <v>2670</v>
      </c>
      <c r="B2673" s="6" t="str">
        <f>"00302297"</f>
        <v>00302297</v>
      </c>
    </row>
    <row r="2674" spans="1:2" x14ac:dyDescent="0.25">
      <c r="A2674" s="6">
        <v>2671</v>
      </c>
      <c r="B2674" s="6" t="str">
        <f>"00302415"</f>
        <v>00302415</v>
      </c>
    </row>
    <row r="2675" spans="1:2" x14ac:dyDescent="0.25">
      <c r="A2675" s="6">
        <v>2672</v>
      </c>
      <c r="B2675" s="6" t="str">
        <f>"00302548"</f>
        <v>00302548</v>
      </c>
    </row>
    <row r="2676" spans="1:2" x14ac:dyDescent="0.25">
      <c r="A2676" s="6">
        <v>2673</v>
      </c>
      <c r="B2676" s="6" t="str">
        <f>"00303082"</f>
        <v>00303082</v>
      </c>
    </row>
    <row r="2677" spans="1:2" x14ac:dyDescent="0.25">
      <c r="A2677" s="6">
        <v>2674</v>
      </c>
      <c r="B2677" s="6" t="str">
        <f>"00303280"</f>
        <v>00303280</v>
      </c>
    </row>
    <row r="2678" spans="1:2" x14ac:dyDescent="0.25">
      <c r="A2678" s="6">
        <v>2675</v>
      </c>
      <c r="B2678" s="6" t="str">
        <f>"00303575"</f>
        <v>00303575</v>
      </c>
    </row>
    <row r="2679" spans="1:2" x14ac:dyDescent="0.25">
      <c r="A2679" s="6">
        <v>2676</v>
      </c>
      <c r="B2679" s="6" t="str">
        <f>"00303790"</f>
        <v>00303790</v>
      </c>
    </row>
    <row r="2680" spans="1:2" x14ac:dyDescent="0.25">
      <c r="A2680" s="6">
        <v>2677</v>
      </c>
      <c r="B2680" s="6" t="str">
        <f>"00303791"</f>
        <v>00303791</v>
      </c>
    </row>
    <row r="2681" spans="1:2" x14ac:dyDescent="0.25">
      <c r="A2681" s="6">
        <v>2678</v>
      </c>
      <c r="B2681" s="6" t="str">
        <f>"00304181"</f>
        <v>00304181</v>
      </c>
    </row>
    <row r="2682" spans="1:2" x14ac:dyDescent="0.25">
      <c r="A2682" s="6">
        <v>2679</v>
      </c>
      <c r="B2682" s="6" t="str">
        <f>"00304621"</f>
        <v>00304621</v>
      </c>
    </row>
    <row r="2683" spans="1:2" x14ac:dyDescent="0.25">
      <c r="A2683" s="6">
        <v>2680</v>
      </c>
      <c r="B2683" s="6" t="str">
        <f>"00305105"</f>
        <v>00305105</v>
      </c>
    </row>
    <row r="2684" spans="1:2" x14ac:dyDescent="0.25">
      <c r="A2684" s="6">
        <v>2681</v>
      </c>
      <c r="B2684" s="6" t="str">
        <f>"00305128"</f>
        <v>00305128</v>
      </c>
    </row>
    <row r="2685" spans="1:2" x14ac:dyDescent="0.25">
      <c r="A2685" s="6">
        <v>2682</v>
      </c>
      <c r="B2685" s="6" t="str">
        <f>"00305668"</f>
        <v>00305668</v>
      </c>
    </row>
    <row r="2686" spans="1:2" x14ac:dyDescent="0.25">
      <c r="A2686" s="6">
        <v>2683</v>
      </c>
      <c r="B2686" s="6" t="str">
        <f>"00305739"</f>
        <v>00305739</v>
      </c>
    </row>
    <row r="2687" spans="1:2" x14ac:dyDescent="0.25">
      <c r="A2687" s="6">
        <v>2684</v>
      </c>
      <c r="B2687" s="6" t="str">
        <f>"00305942"</f>
        <v>00305942</v>
      </c>
    </row>
    <row r="2688" spans="1:2" x14ac:dyDescent="0.25">
      <c r="A2688" s="6">
        <v>2685</v>
      </c>
      <c r="B2688" s="6" t="str">
        <f>"00306019"</f>
        <v>00306019</v>
      </c>
    </row>
    <row r="2689" spans="1:2" x14ac:dyDescent="0.25">
      <c r="A2689" s="6">
        <v>2686</v>
      </c>
      <c r="B2689" s="6" t="str">
        <f>"00306309"</f>
        <v>00306309</v>
      </c>
    </row>
    <row r="2690" spans="1:2" x14ac:dyDescent="0.25">
      <c r="A2690" s="6">
        <v>2687</v>
      </c>
      <c r="B2690" s="6" t="str">
        <f>"00306348"</f>
        <v>00306348</v>
      </c>
    </row>
    <row r="2691" spans="1:2" x14ac:dyDescent="0.25">
      <c r="A2691" s="6">
        <v>2688</v>
      </c>
      <c r="B2691" s="6" t="str">
        <f>"00306393"</f>
        <v>00306393</v>
      </c>
    </row>
    <row r="2692" spans="1:2" x14ac:dyDescent="0.25">
      <c r="A2692" s="6">
        <v>2689</v>
      </c>
      <c r="B2692" s="6" t="str">
        <f>"00306607"</f>
        <v>00306607</v>
      </c>
    </row>
    <row r="2693" spans="1:2" x14ac:dyDescent="0.25">
      <c r="A2693" s="6">
        <v>2690</v>
      </c>
      <c r="B2693" s="6" t="str">
        <f>"00306657"</f>
        <v>00306657</v>
      </c>
    </row>
    <row r="2694" spans="1:2" x14ac:dyDescent="0.25">
      <c r="A2694" s="6">
        <v>2691</v>
      </c>
      <c r="B2694" s="6" t="str">
        <f>"00306744"</f>
        <v>00306744</v>
      </c>
    </row>
    <row r="2695" spans="1:2" x14ac:dyDescent="0.25">
      <c r="A2695" s="6">
        <v>2692</v>
      </c>
      <c r="B2695" s="6" t="str">
        <f>"00306747"</f>
        <v>00306747</v>
      </c>
    </row>
    <row r="2696" spans="1:2" x14ac:dyDescent="0.25">
      <c r="A2696" s="6">
        <v>2693</v>
      </c>
      <c r="B2696" s="6" t="str">
        <f>"00306801"</f>
        <v>00306801</v>
      </c>
    </row>
    <row r="2697" spans="1:2" x14ac:dyDescent="0.25">
      <c r="A2697" s="6">
        <v>2694</v>
      </c>
      <c r="B2697" s="6" t="str">
        <f>"00306924"</f>
        <v>00306924</v>
      </c>
    </row>
    <row r="2698" spans="1:2" x14ac:dyDescent="0.25">
      <c r="A2698" s="6">
        <v>2695</v>
      </c>
      <c r="B2698" s="6" t="str">
        <f>"00307128"</f>
        <v>00307128</v>
      </c>
    </row>
    <row r="2699" spans="1:2" x14ac:dyDescent="0.25">
      <c r="A2699" s="6">
        <v>2696</v>
      </c>
      <c r="B2699" s="6" t="str">
        <f>"00307212"</f>
        <v>00307212</v>
      </c>
    </row>
    <row r="2700" spans="1:2" x14ac:dyDescent="0.25">
      <c r="A2700" s="6">
        <v>2697</v>
      </c>
      <c r="B2700" s="6" t="str">
        <f>"00307916"</f>
        <v>00307916</v>
      </c>
    </row>
    <row r="2701" spans="1:2" x14ac:dyDescent="0.25">
      <c r="A2701" s="6">
        <v>2698</v>
      </c>
      <c r="B2701" s="6" t="str">
        <f>"00307949"</f>
        <v>00307949</v>
      </c>
    </row>
    <row r="2702" spans="1:2" x14ac:dyDescent="0.25">
      <c r="A2702" s="6">
        <v>2699</v>
      </c>
      <c r="B2702" s="6" t="str">
        <f>"00308276"</f>
        <v>00308276</v>
      </c>
    </row>
    <row r="2703" spans="1:2" x14ac:dyDescent="0.25">
      <c r="A2703" s="6">
        <v>2700</v>
      </c>
      <c r="B2703" s="6" t="str">
        <f>"00308302"</f>
        <v>00308302</v>
      </c>
    </row>
    <row r="2704" spans="1:2" x14ac:dyDescent="0.25">
      <c r="A2704" s="6">
        <v>2701</v>
      </c>
      <c r="B2704" s="6" t="str">
        <f>"00308475"</f>
        <v>00308475</v>
      </c>
    </row>
    <row r="2705" spans="1:2" x14ac:dyDescent="0.25">
      <c r="A2705" s="6">
        <v>2702</v>
      </c>
      <c r="B2705" s="6" t="str">
        <f>"00308549"</f>
        <v>00308549</v>
      </c>
    </row>
    <row r="2706" spans="1:2" x14ac:dyDescent="0.25">
      <c r="A2706" s="6">
        <v>2703</v>
      </c>
      <c r="B2706" s="6" t="str">
        <f>"00308686"</f>
        <v>00308686</v>
      </c>
    </row>
    <row r="2707" spans="1:2" x14ac:dyDescent="0.25">
      <c r="A2707" s="6">
        <v>2704</v>
      </c>
      <c r="B2707" s="6" t="str">
        <f>"00308787"</f>
        <v>00308787</v>
      </c>
    </row>
    <row r="2708" spans="1:2" x14ac:dyDescent="0.25">
      <c r="A2708" s="6">
        <v>2705</v>
      </c>
      <c r="B2708" s="6" t="str">
        <f>"00308819"</f>
        <v>00308819</v>
      </c>
    </row>
    <row r="2709" spans="1:2" x14ac:dyDescent="0.25">
      <c r="A2709" s="6">
        <v>2706</v>
      </c>
      <c r="B2709" s="6" t="str">
        <f>"00309025"</f>
        <v>00309025</v>
      </c>
    </row>
    <row r="2710" spans="1:2" x14ac:dyDescent="0.25">
      <c r="A2710" s="6">
        <v>2707</v>
      </c>
      <c r="B2710" s="6" t="str">
        <f>"00309107"</f>
        <v>00309107</v>
      </c>
    </row>
    <row r="2711" spans="1:2" x14ac:dyDescent="0.25">
      <c r="A2711" s="6">
        <v>2708</v>
      </c>
      <c r="B2711" s="6" t="str">
        <f>"00309274"</f>
        <v>00309274</v>
      </c>
    </row>
    <row r="2712" spans="1:2" x14ac:dyDescent="0.25">
      <c r="A2712" s="6">
        <v>2709</v>
      </c>
      <c r="B2712" s="6" t="str">
        <f>"00309282"</f>
        <v>00309282</v>
      </c>
    </row>
    <row r="2713" spans="1:2" x14ac:dyDescent="0.25">
      <c r="A2713" s="6">
        <v>2710</v>
      </c>
      <c r="B2713" s="6" t="str">
        <f>"00309519"</f>
        <v>00309519</v>
      </c>
    </row>
    <row r="2714" spans="1:2" x14ac:dyDescent="0.25">
      <c r="A2714" s="6">
        <v>2711</v>
      </c>
      <c r="B2714" s="6" t="str">
        <f>"00310019"</f>
        <v>00310019</v>
      </c>
    </row>
    <row r="2715" spans="1:2" x14ac:dyDescent="0.25">
      <c r="A2715" s="6">
        <v>2712</v>
      </c>
      <c r="B2715" s="6" t="str">
        <f>"00310181"</f>
        <v>00310181</v>
      </c>
    </row>
    <row r="2716" spans="1:2" x14ac:dyDescent="0.25">
      <c r="A2716" s="6">
        <v>2713</v>
      </c>
      <c r="B2716" s="6" t="str">
        <f>"00310362"</f>
        <v>00310362</v>
      </c>
    </row>
    <row r="2717" spans="1:2" x14ac:dyDescent="0.25">
      <c r="A2717" s="6">
        <v>2714</v>
      </c>
      <c r="B2717" s="6" t="str">
        <f>"00310631"</f>
        <v>00310631</v>
      </c>
    </row>
    <row r="2718" spans="1:2" x14ac:dyDescent="0.25">
      <c r="A2718" s="6">
        <v>2715</v>
      </c>
      <c r="B2718" s="6" t="str">
        <f>"00310691"</f>
        <v>00310691</v>
      </c>
    </row>
    <row r="2719" spans="1:2" x14ac:dyDescent="0.25">
      <c r="A2719" s="6">
        <v>2716</v>
      </c>
      <c r="B2719" s="6" t="str">
        <f>"00310793"</f>
        <v>00310793</v>
      </c>
    </row>
    <row r="2720" spans="1:2" x14ac:dyDescent="0.25">
      <c r="A2720" s="6">
        <v>2717</v>
      </c>
      <c r="B2720" s="6" t="str">
        <f>"00310997"</f>
        <v>00310997</v>
      </c>
    </row>
    <row r="2721" spans="1:2" x14ac:dyDescent="0.25">
      <c r="A2721" s="6">
        <v>2718</v>
      </c>
      <c r="B2721" s="6" t="str">
        <f>"00311060"</f>
        <v>00311060</v>
      </c>
    </row>
    <row r="2722" spans="1:2" x14ac:dyDescent="0.25">
      <c r="A2722" s="6">
        <v>2719</v>
      </c>
      <c r="B2722" s="6" t="str">
        <f>"00311163"</f>
        <v>00311163</v>
      </c>
    </row>
    <row r="2723" spans="1:2" x14ac:dyDescent="0.25">
      <c r="A2723" s="6">
        <v>2720</v>
      </c>
      <c r="B2723" s="6" t="str">
        <f>"00311351"</f>
        <v>00311351</v>
      </c>
    </row>
    <row r="2724" spans="1:2" x14ac:dyDescent="0.25">
      <c r="A2724" s="6">
        <v>2721</v>
      </c>
      <c r="B2724" s="6" t="str">
        <f>"00311567"</f>
        <v>00311567</v>
      </c>
    </row>
    <row r="2725" spans="1:2" x14ac:dyDescent="0.25">
      <c r="A2725" s="6">
        <v>2722</v>
      </c>
      <c r="B2725" s="6" t="str">
        <f>"00311575"</f>
        <v>00311575</v>
      </c>
    </row>
    <row r="2726" spans="1:2" x14ac:dyDescent="0.25">
      <c r="A2726" s="6">
        <v>2723</v>
      </c>
      <c r="B2726" s="6" t="str">
        <f>"00311862"</f>
        <v>00311862</v>
      </c>
    </row>
    <row r="2727" spans="1:2" x14ac:dyDescent="0.25">
      <c r="A2727" s="6">
        <v>2724</v>
      </c>
      <c r="B2727" s="6" t="str">
        <f>"00312093"</f>
        <v>00312093</v>
      </c>
    </row>
    <row r="2728" spans="1:2" x14ac:dyDescent="0.25">
      <c r="A2728" s="6">
        <v>2725</v>
      </c>
      <c r="B2728" s="6" t="str">
        <f>"00312358"</f>
        <v>00312358</v>
      </c>
    </row>
    <row r="2729" spans="1:2" x14ac:dyDescent="0.25">
      <c r="A2729" s="6">
        <v>2726</v>
      </c>
      <c r="B2729" s="6" t="str">
        <f>"00312411"</f>
        <v>00312411</v>
      </c>
    </row>
    <row r="2730" spans="1:2" x14ac:dyDescent="0.25">
      <c r="A2730" s="6">
        <v>2727</v>
      </c>
      <c r="B2730" s="6" t="str">
        <f>"00312508"</f>
        <v>00312508</v>
      </c>
    </row>
    <row r="2731" spans="1:2" x14ac:dyDescent="0.25">
      <c r="A2731" s="6">
        <v>2728</v>
      </c>
      <c r="B2731" s="6" t="str">
        <f>"00312529"</f>
        <v>00312529</v>
      </c>
    </row>
    <row r="2732" spans="1:2" x14ac:dyDescent="0.25">
      <c r="A2732" s="6">
        <v>2729</v>
      </c>
      <c r="B2732" s="6" t="str">
        <f>"00313052"</f>
        <v>00313052</v>
      </c>
    </row>
    <row r="2733" spans="1:2" x14ac:dyDescent="0.25">
      <c r="A2733" s="6">
        <v>2730</v>
      </c>
      <c r="B2733" s="6" t="str">
        <f>"00313150"</f>
        <v>00313150</v>
      </c>
    </row>
    <row r="2734" spans="1:2" x14ac:dyDescent="0.25">
      <c r="A2734" s="6">
        <v>2731</v>
      </c>
      <c r="B2734" s="6" t="str">
        <f>"00313212"</f>
        <v>00313212</v>
      </c>
    </row>
    <row r="2735" spans="1:2" x14ac:dyDescent="0.25">
      <c r="A2735" s="6">
        <v>2732</v>
      </c>
      <c r="B2735" s="6" t="str">
        <f>"00313333"</f>
        <v>00313333</v>
      </c>
    </row>
    <row r="2736" spans="1:2" x14ac:dyDescent="0.25">
      <c r="A2736" s="6">
        <v>2733</v>
      </c>
      <c r="B2736" s="6" t="str">
        <f>"00313513"</f>
        <v>00313513</v>
      </c>
    </row>
    <row r="2737" spans="1:2" x14ac:dyDescent="0.25">
      <c r="A2737" s="6">
        <v>2734</v>
      </c>
      <c r="B2737" s="6" t="str">
        <f>"00313789"</f>
        <v>00313789</v>
      </c>
    </row>
    <row r="2738" spans="1:2" x14ac:dyDescent="0.25">
      <c r="A2738" s="6">
        <v>2735</v>
      </c>
      <c r="B2738" s="6" t="str">
        <f>"00313858"</f>
        <v>00313858</v>
      </c>
    </row>
    <row r="2739" spans="1:2" x14ac:dyDescent="0.25">
      <c r="A2739" s="6">
        <v>2736</v>
      </c>
      <c r="B2739" s="6" t="str">
        <f>"00313868"</f>
        <v>00313868</v>
      </c>
    </row>
    <row r="2740" spans="1:2" x14ac:dyDescent="0.25">
      <c r="A2740" s="6">
        <v>2737</v>
      </c>
      <c r="B2740" s="6" t="str">
        <f>"00314009"</f>
        <v>00314009</v>
      </c>
    </row>
    <row r="2741" spans="1:2" x14ac:dyDescent="0.25">
      <c r="A2741" s="6">
        <v>2738</v>
      </c>
      <c r="B2741" s="6" t="str">
        <f>"00314099"</f>
        <v>00314099</v>
      </c>
    </row>
    <row r="2742" spans="1:2" x14ac:dyDescent="0.25">
      <c r="A2742" s="6">
        <v>2739</v>
      </c>
      <c r="B2742" s="6" t="str">
        <f>"00314193"</f>
        <v>00314193</v>
      </c>
    </row>
    <row r="2743" spans="1:2" x14ac:dyDescent="0.25">
      <c r="A2743" s="6">
        <v>2740</v>
      </c>
      <c r="B2743" s="6" t="str">
        <f>"00314370"</f>
        <v>00314370</v>
      </c>
    </row>
    <row r="2744" spans="1:2" x14ac:dyDescent="0.25">
      <c r="A2744" s="6">
        <v>2741</v>
      </c>
      <c r="B2744" s="6" t="str">
        <f>"00314756"</f>
        <v>00314756</v>
      </c>
    </row>
    <row r="2745" spans="1:2" x14ac:dyDescent="0.25">
      <c r="A2745" s="6">
        <v>2742</v>
      </c>
      <c r="B2745" s="6" t="str">
        <f>"00315109"</f>
        <v>00315109</v>
      </c>
    </row>
    <row r="2746" spans="1:2" x14ac:dyDescent="0.25">
      <c r="A2746" s="6">
        <v>2743</v>
      </c>
      <c r="B2746" s="6" t="str">
        <f>"00315251"</f>
        <v>00315251</v>
      </c>
    </row>
    <row r="2747" spans="1:2" x14ac:dyDescent="0.25">
      <c r="A2747" s="6">
        <v>2744</v>
      </c>
      <c r="B2747" s="6" t="str">
        <f>"00315294"</f>
        <v>00315294</v>
      </c>
    </row>
    <row r="2748" spans="1:2" x14ac:dyDescent="0.25">
      <c r="A2748" s="6">
        <v>2745</v>
      </c>
      <c r="B2748" s="6" t="str">
        <f>"00315365"</f>
        <v>00315365</v>
      </c>
    </row>
    <row r="2749" spans="1:2" x14ac:dyDescent="0.25">
      <c r="A2749" s="6">
        <v>2746</v>
      </c>
      <c r="B2749" s="6" t="str">
        <f>"00315450"</f>
        <v>00315450</v>
      </c>
    </row>
    <row r="2750" spans="1:2" x14ac:dyDescent="0.25">
      <c r="A2750" s="6">
        <v>2747</v>
      </c>
      <c r="B2750" s="6" t="str">
        <f>"00315713"</f>
        <v>00315713</v>
      </c>
    </row>
    <row r="2751" spans="1:2" x14ac:dyDescent="0.25">
      <c r="A2751" s="6">
        <v>2748</v>
      </c>
      <c r="B2751" s="6" t="str">
        <f>"00316059"</f>
        <v>00316059</v>
      </c>
    </row>
    <row r="2752" spans="1:2" x14ac:dyDescent="0.25">
      <c r="A2752" s="6">
        <v>2749</v>
      </c>
      <c r="B2752" s="6" t="str">
        <f>"00316142"</f>
        <v>00316142</v>
      </c>
    </row>
    <row r="2753" spans="1:2" x14ac:dyDescent="0.25">
      <c r="A2753" s="6">
        <v>2750</v>
      </c>
      <c r="B2753" s="6" t="str">
        <f>"00316294"</f>
        <v>00316294</v>
      </c>
    </row>
    <row r="2754" spans="1:2" x14ac:dyDescent="0.25">
      <c r="A2754" s="6">
        <v>2751</v>
      </c>
      <c r="B2754" s="6" t="str">
        <f>"00316381"</f>
        <v>00316381</v>
      </c>
    </row>
    <row r="2755" spans="1:2" x14ac:dyDescent="0.25">
      <c r="A2755" s="6">
        <v>2752</v>
      </c>
      <c r="B2755" s="6" t="str">
        <f>"00316600"</f>
        <v>00316600</v>
      </c>
    </row>
    <row r="2756" spans="1:2" x14ac:dyDescent="0.25">
      <c r="A2756" s="6">
        <v>2753</v>
      </c>
      <c r="B2756" s="6" t="str">
        <f>"00316857"</f>
        <v>00316857</v>
      </c>
    </row>
    <row r="2757" spans="1:2" x14ac:dyDescent="0.25">
      <c r="A2757" s="6">
        <v>2754</v>
      </c>
      <c r="B2757" s="6" t="str">
        <f>"00317694"</f>
        <v>00317694</v>
      </c>
    </row>
    <row r="2758" spans="1:2" x14ac:dyDescent="0.25">
      <c r="A2758" s="6">
        <v>2755</v>
      </c>
      <c r="B2758" s="6" t="str">
        <f>"00318447"</f>
        <v>00318447</v>
      </c>
    </row>
    <row r="2759" spans="1:2" x14ac:dyDescent="0.25">
      <c r="A2759" s="6">
        <v>2756</v>
      </c>
      <c r="B2759" s="6" t="str">
        <f>"00318569"</f>
        <v>00318569</v>
      </c>
    </row>
    <row r="2760" spans="1:2" x14ac:dyDescent="0.25">
      <c r="A2760" s="6">
        <v>2757</v>
      </c>
      <c r="B2760" s="6" t="str">
        <f>"00318652"</f>
        <v>00318652</v>
      </c>
    </row>
    <row r="2761" spans="1:2" x14ac:dyDescent="0.25">
      <c r="A2761" s="6">
        <v>2758</v>
      </c>
      <c r="B2761" s="6" t="str">
        <f>"00319013"</f>
        <v>00319013</v>
      </c>
    </row>
    <row r="2762" spans="1:2" x14ac:dyDescent="0.25">
      <c r="A2762" s="6">
        <v>2759</v>
      </c>
      <c r="B2762" s="6" t="str">
        <f>"00319083"</f>
        <v>00319083</v>
      </c>
    </row>
    <row r="2763" spans="1:2" x14ac:dyDescent="0.25">
      <c r="A2763" s="6">
        <v>2760</v>
      </c>
      <c r="B2763" s="6" t="str">
        <f>"00319509"</f>
        <v>00319509</v>
      </c>
    </row>
    <row r="2764" spans="1:2" x14ac:dyDescent="0.25">
      <c r="A2764" s="6">
        <v>2761</v>
      </c>
      <c r="B2764" s="6" t="str">
        <f>"00319761"</f>
        <v>00319761</v>
      </c>
    </row>
    <row r="2765" spans="1:2" x14ac:dyDescent="0.25">
      <c r="A2765" s="6">
        <v>2762</v>
      </c>
      <c r="B2765" s="6" t="str">
        <f>"00319793"</f>
        <v>00319793</v>
      </c>
    </row>
    <row r="2766" spans="1:2" x14ac:dyDescent="0.25">
      <c r="A2766" s="6">
        <v>2763</v>
      </c>
      <c r="B2766" s="6" t="str">
        <f>"00319876"</f>
        <v>00319876</v>
      </c>
    </row>
    <row r="2767" spans="1:2" x14ac:dyDescent="0.25">
      <c r="A2767" s="6">
        <v>2764</v>
      </c>
      <c r="B2767" s="6" t="str">
        <f>"00319907"</f>
        <v>00319907</v>
      </c>
    </row>
    <row r="2768" spans="1:2" x14ac:dyDescent="0.25">
      <c r="A2768" s="6">
        <v>2765</v>
      </c>
      <c r="B2768" s="6" t="str">
        <f>"00319932"</f>
        <v>00319932</v>
      </c>
    </row>
    <row r="2769" spans="1:2" x14ac:dyDescent="0.25">
      <c r="A2769" s="6">
        <v>2766</v>
      </c>
      <c r="B2769" s="6" t="str">
        <f>"00319951"</f>
        <v>00319951</v>
      </c>
    </row>
    <row r="2770" spans="1:2" x14ac:dyDescent="0.25">
      <c r="A2770" s="6">
        <v>2767</v>
      </c>
      <c r="B2770" s="6" t="str">
        <f>"00319968"</f>
        <v>00319968</v>
      </c>
    </row>
    <row r="2771" spans="1:2" x14ac:dyDescent="0.25">
      <c r="A2771" s="6">
        <v>2768</v>
      </c>
      <c r="B2771" s="6" t="str">
        <f>"00319981"</f>
        <v>00319981</v>
      </c>
    </row>
    <row r="2772" spans="1:2" x14ac:dyDescent="0.25">
      <c r="A2772" s="6">
        <v>2769</v>
      </c>
      <c r="B2772" s="6" t="str">
        <f>"00320153"</f>
        <v>00320153</v>
      </c>
    </row>
    <row r="2773" spans="1:2" x14ac:dyDescent="0.25">
      <c r="A2773" s="6">
        <v>2770</v>
      </c>
      <c r="B2773" s="6" t="str">
        <f>"00320216"</f>
        <v>00320216</v>
      </c>
    </row>
    <row r="2774" spans="1:2" x14ac:dyDescent="0.25">
      <c r="A2774" s="6">
        <v>2771</v>
      </c>
      <c r="B2774" s="6" t="str">
        <f>"00320252"</f>
        <v>00320252</v>
      </c>
    </row>
    <row r="2775" spans="1:2" x14ac:dyDescent="0.25">
      <c r="A2775" s="6">
        <v>2772</v>
      </c>
      <c r="B2775" s="6" t="str">
        <f>"00320504"</f>
        <v>00320504</v>
      </c>
    </row>
    <row r="2776" spans="1:2" x14ac:dyDescent="0.25">
      <c r="A2776" s="6">
        <v>2773</v>
      </c>
      <c r="B2776" s="6" t="str">
        <f>"00320519"</f>
        <v>00320519</v>
      </c>
    </row>
    <row r="2777" spans="1:2" x14ac:dyDescent="0.25">
      <c r="A2777" s="6">
        <v>2774</v>
      </c>
      <c r="B2777" s="6" t="str">
        <f>"00320662"</f>
        <v>00320662</v>
      </c>
    </row>
    <row r="2778" spans="1:2" x14ac:dyDescent="0.25">
      <c r="A2778" s="6">
        <v>2775</v>
      </c>
      <c r="B2778" s="6" t="str">
        <f>"00320781"</f>
        <v>00320781</v>
      </c>
    </row>
    <row r="2779" spans="1:2" x14ac:dyDescent="0.25">
      <c r="A2779" s="6">
        <v>2776</v>
      </c>
      <c r="B2779" s="6" t="str">
        <f>"00320851"</f>
        <v>00320851</v>
      </c>
    </row>
    <row r="2780" spans="1:2" x14ac:dyDescent="0.25">
      <c r="A2780" s="6">
        <v>2777</v>
      </c>
      <c r="B2780" s="6" t="str">
        <f>"00320901"</f>
        <v>00320901</v>
      </c>
    </row>
    <row r="2781" spans="1:2" x14ac:dyDescent="0.25">
      <c r="A2781" s="6">
        <v>2778</v>
      </c>
      <c r="B2781" s="6" t="str">
        <f>"00321181"</f>
        <v>00321181</v>
      </c>
    </row>
    <row r="2782" spans="1:2" x14ac:dyDescent="0.25">
      <c r="A2782" s="6">
        <v>2779</v>
      </c>
      <c r="B2782" s="6" t="str">
        <f>"00321242"</f>
        <v>00321242</v>
      </c>
    </row>
    <row r="2783" spans="1:2" x14ac:dyDescent="0.25">
      <c r="A2783" s="6">
        <v>2780</v>
      </c>
      <c r="B2783" s="6" t="str">
        <f>"00321399"</f>
        <v>00321399</v>
      </c>
    </row>
    <row r="2784" spans="1:2" x14ac:dyDescent="0.25">
      <c r="A2784" s="6">
        <v>2781</v>
      </c>
      <c r="B2784" s="6" t="str">
        <f>"00322190"</f>
        <v>00322190</v>
      </c>
    </row>
    <row r="2785" spans="1:2" x14ac:dyDescent="0.25">
      <c r="A2785" s="6">
        <v>2782</v>
      </c>
      <c r="B2785" s="6" t="str">
        <f>"00322200"</f>
        <v>00322200</v>
      </c>
    </row>
    <row r="2786" spans="1:2" x14ac:dyDescent="0.25">
      <c r="A2786" s="6">
        <v>2783</v>
      </c>
      <c r="B2786" s="6" t="str">
        <f>"00322328"</f>
        <v>00322328</v>
      </c>
    </row>
    <row r="2787" spans="1:2" x14ac:dyDescent="0.25">
      <c r="A2787" s="6">
        <v>2784</v>
      </c>
      <c r="B2787" s="6" t="str">
        <f>"00322448"</f>
        <v>00322448</v>
      </c>
    </row>
    <row r="2788" spans="1:2" x14ac:dyDescent="0.25">
      <c r="A2788" s="6">
        <v>2785</v>
      </c>
      <c r="B2788" s="6" t="str">
        <f>"00322609"</f>
        <v>00322609</v>
      </c>
    </row>
    <row r="2789" spans="1:2" x14ac:dyDescent="0.25">
      <c r="A2789" s="6">
        <v>2786</v>
      </c>
      <c r="B2789" s="6" t="str">
        <f>"00322733"</f>
        <v>00322733</v>
      </c>
    </row>
    <row r="2790" spans="1:2" x14ac:dyDescent="0.25">
      <c r="A2790" s="6">
        <v>2787</v>
      </c>
      <c r="B2790" s="6" t="str">
        <f>"00322740"</f>
        <v>00322740</v>
      </c>
    </row>
    <row r="2791" spans="1:2" x14ac:dyDescent="0.25">
      <c r="A2791" s="6">
        <v>2788</v>
      </c>
      <c r="B2791" s="6" t="str">
        <f>"00322948"</f>
        <v>00322948</v>
      </c>
    </row>
    <row r="2792" spans="1:2" x14ac:dyDescent="0.25">
      <c r="A2792" s="6">
        <v>2789</v>
      </c>
      <c r="B2792" s="6" t="str">
        <f>"00323026"</f>
        <v>00323026</v>
      </c>
    </row>
    <row r="2793" spans="1:2" x14ac:dyDescent="0.25">
      <c r="A2793" s="6">
        <v>2790</v>
      </c>
      <c r="B2793" s="6" t="str">
        <f>"00323265"</f>
        <v>00323265</v>
      </c>
    </row>
    <row r="2794" spans="1:2" x14ac:dyDescent="0.25">
      <c r="A2794" s="6">
        <v>2791</v>
      </c>
      <c r="B2794" s="6" t="str">
        <f>"00323397"</f>
        <v>00323397</v>
      </c>
    </row>
    <row r="2795" spans="1:2" x14ac:dyDescent="0.25">
      <c r="A2795" s="6">
        <v>2792</v>
      </c>
      <c r="B2795" s="6" t="str">
        <f>"00323659"</f>
        <v>00323659</v>
      </c>
    </row>
    <row r="2796" spans="1:2" x14ac:dyDescent="0.25">
      <c r="A2796" s="6">
        <v>2793</v>
      </c>
      <c r="B2796" s="6" t="str">
        <f>"00323751"</f>
        <v>00323751</v>
      </c>
    </row>
    <row r="2797" spans="1:2" x14ac:dyDescent="0.25">
      <c r="A2797" s="6">
        <v>2794</v>
      </c>
      <c r="B2797" s="6" t="str">
        <f>"00323800"</f>
        <v>00323800</v>
      </c>
    </row>
    <row r="2798" spans="1:2" x14ac:dyDescent="0.25">
      <c r="A2798" s="6">
        <v>2795</v>
      </c>
      <c r="B2798" s="6" t="str">
        <f>"00323830"</f>
        <v>00323830</v>
      </c>
    </row>
    <row r="2799" spans="1:2" x14ac:dyDescent="0.25">
      <c r="A2799" s="6">
        <v>2796</v>
      </c>
      <c r="B2799" s="6" t="str">
        <f>"00323922"</f>
        <v>00323922</v>
      </c>
    </row>
    <row r="2800" spans="1:2" x14ac:dyDescent="0.25">
      <c r="A2800" s="6">
        <v>2797</v>
      </c>
      <c r="B2800" s="6" t="str">
        <f>"00324046"</f>
        <v>00324046</v>
      </c>
    </row>
    <row r="2801" spans="1:2" x14ac:dyDescent="0.25">
      <c r="A2801" s="6">
        <v>2798</v>
      </c>
      <c r="B2801" s="6" t="str">
        <f>"00324477"</f>
        <v>00324477</v>
      </c>
    </row>
    <row r="2802" spans="1:2" x14ac:dyDescent="0.25">
      <c r="A2802" s="6">
        <v>2799</v>
      </c>
      <c r="B2802" s="6" t="str">
        <f>"00324681"</f>
        <v>00324681</v>
      </c>
    </row>
    <row r="2803" spans="1:2" x14ac:dyDescent="0.25">
      <c r="A2803" s="6">
        <v>2800</v>
      </c>
      <c r="B2803" s="6" t="str">
        <f>"00324725"</f>
        <v>00324725</v>
      </c>
    </row>
    <row r="2804" spans="1:2" x14ac:dyDescent="0.25">
      <c r="A2804" s="6">
        <v>2801</v>
      </c>
      <c r="B2804" s="6" t="str">
        <f>"00325074"</f>
        <v>00325074</v>
      </c>
    </row>
    <row r="2805" spans="1:2" x14ac:dyDescent="0.25">
      <c r="A2805" s="6">
        <v>2802</v>
      </c>
      <c r="B2805" s="6" t="str">
        <f>"00325394"</f>
        <v>00325394</v>
      </c>
    </row>
    <row r="2806" spans="1:2" x14ac:dyDescent="0.25">
      <c r="A2806" s="6">
        <v>2803</v>
      </c>
      <c r="B2806" s="6" t="str">
        <f>"00325487"</f>
        <v>00325487</v>
      </c>
    </row>
    <row r="2807" spans="1:2" x14ac:dyDescent="0.25">
      <c r="A2807" s="6">
        <v>2804</v>
      </c>
      <c r="B2807" s="6" t="str">
        <f>"00325558"</f>
        <v>00325558</v>
      </c>
    </row>
    <row r="2808" spans="1:2" x14ac:dyDescent="0.25">
      <c r="A2808" s="6">
        <v>2805</v>
      </c>
      <c r="B2808" s="6" t="str">
        <f>"00325634"</f>
        <v>00325634</v>
      </c>
    </row>
    <row r="2809" spans="1:2" x14ac:dyDescent="0.25">
      <c r="A2809" s="6">
        <v>2806</v>
      </c>
      <c r="B2809" s="6" t="str">
        <f>"00325932"</f>
        <v>00325932</v>
      </c>
    </row>
    <row r="2810" spans="1:2" x14ac:dyDescent="0.25">
      <c r="A2810" s="6">
        <v>2807</v>
      </c>
      <c r="B2810" s="6" t="str">
        <f>"00326038"</f>
        <v>00326038</v>
      </c>
    </row>
    <row r="2811" spans="1:2" x14ac:dyDescent="0.25">
      <c r="A2811" s="6">
        <v>2808</v>
      </c>
      <c r="B2811" s="6" t="str">
        <f>"00326042"</f>
        <v>00326042</v>
      </c>
    </row>
    <row r="2812" spans="1:2" x14ac:dyDescent="0.25">
      <c r="A2812" s="6">
        <v>2809</v>
      </c>
      <c r="B2812" s="6" t="str">
        <f>"00326065"</f>
        <v>00326065</v>
      </c>
    </row>
    <row r="2813" spans="1:2" x14ac:dyDescent="0.25">
      <c r="A2813" s="6">
        <v>2810</v>
      </c>
      <c r="B2813" s="6" t="str">
        <f>"00326101"</f>
        <v>00326101</v>
      </c>
    </row>
    <row r="2814" spans="1:2" x14ac:dyDescent="0.25">
      <c r="A2814" s="6">
        <v>2811</v>
      </c>
      <c r="B2814" s="6" t="str">
        <f>"00326283"</f>
        <v>00326283</v>
      </c>
    </row>
    <row r="2815" spans="1:2" x14ac:dyDescent="0.25">
      <c r="A2815" s="6">
        <v>2812</v>
      </c>
      <c r="B2815" s="6" t="str">
        <f>"00326533"</f>
        <v>00326533</v>
      </c>
    </row>
    <row r="2816" spans="1:2" x14ac:dyDescent="0.25">
      <c r="A2816" s="6">
        <v>2813</v>
      </c>
      <c r="B2816" s="6" t="str">
        <f>"00326566"</f>
        <v>00326566</v>
      </c>
    </row>
    <row r="2817" spans="1:2" x14ac:dyDescent="0.25">
      <c r="A2817" s="6">
        <v>2814</v>
      </c>
      <c r="B2817" s="6" t="str">
        <f>"00327321"</f>
        <v>00327321</v>
      </c>
    </row>
    <row r="2818" spans="1:2" x14ac:dyDescent="0.25">
      <c r="A2818" s="6">
        <v>2815</v>
      </c>
      <c r="B2818" s="6" t="str">
        <f>"00327710"</f>
        <v>00327710</v>
      </c>
    </row>
    <row r="2819" spans="1:2" x14ac:dyDescent="0.25">
      <c r="A2819" s="6">
        <v>2816</v>
      </c>
      <c r="B2819" s="6" t="str">
        <f>"00327891"</f>
        <v>00327891</v>
      </c>
    </row>
    <row r="2820" spans="1:2" x14ac:dyDescent="0.25">
      <c r="A2820" s="6">
        <v>2817</v>
      </c>
      <c r="B2820" s="6" t="str">
        <f>"00327909"</f>
        <v>00327909</v>
      </c>
    </row>
    <row r="2821" spans="1:2" x14ac:dyDescent="0.25">
      <c r="A2821" s="6">
        <v>2818</v>
      </c>
      <c r="B2821" s="6" t="str">
        <f>"00328414"</f>
        <v>00328414</v>
      </c>
    </row>
    <row r="2822" spans="1:2" x14ac:dyDescent="0.25">
      <c r="A2822" s="6">
        <v>2819</v>
      </c>
      <c r="B2822" s="6" t="str">
        <f>"00328882"</f>
        <v>00328882</v>
      </c>
    </row>
    <row r="2823" spans="1:2" x14ac:dyDescent="0.25">
      <c r="A2823" s="6">
        <v>2820</v>
      </c>
      <c r="B2823" s="6" t="str">
        <f>"00329104"</f>
        <v>00329104</v>
      </c>
    </row>
    <row r="2824" spans="1:2" x14ac:dyDescent="0.25">
      <c r="A2824" s="6">
        <v>2821</v>
      </c>
      <c r="B2824" s="6" t="str">
        <f>"00329175"</f>
        <v>00329175</v>
      </c>
    </row>
    <row r="2825" spans="1:2" x14ac:dyDescent="0.25">
      <c r="A2825" s="6">
        <v>2822</v>
      </c>
      <c r="B2825" s="6" t="str">
        <f>"00329278"</f>
        <v>00329278</v>
      </c>
    </row>
    <row r="2826" spans="1:2" x14ac:dyDescent="0.25">
      <c r="A2826" s="6">
        <v>2823</v>
      </c>
      <c r="B2826" s="6" t="str">
        <f>"00329607"</f>
        <v>00329607</v>
      </c>
    </row>
    <row r="2827" spans="1:2" x14ac:dyDescent="0.25">
      <c r="A2827" s="6">
        <v>2824</v>
      </c>
      <c r="B2827" s="6" t="str">
        <f>"00329650"</f>
        <v>00329650</v>
      </c>
    </row>
    <row r="2828" spans="1:2" x14ac:dyDescent="0.25">
      <c r="A2828" s="6">
        <v>2825</v>
      </c>
      <c r="B2828" s="6" t="str">
        <f>"00330000"</f>
        <v>00330000</v>
      </c>
    </row>
    <row r="2829" spans="1:2" x14ac:dyDescent="0.25">
      <c r="A2829" s="6">
        <v>2826</v>
      </c>
      <c r="B2829" s="6" t="str">
        <f>"00330294"</f>
        <v>00330294</v>
      </c>
    </row>
    <row r="2830" spans="1:2" x14ac:dyDescent="0.25">
      <c r="A2830" s="6">
        <v>2827</v>
      </c>
      <c r="B2830" s="6" t="str">
        <f>"00330319"</f>
        <v>00330319</v>
      </c>
    </row>
    <row r="2831" spans="1:2" x14ac:dyDescent="0.25">
      <c r="A2831" s="6">
        <v>2828</v>
      </c>
      <c r="B2831" s="6" t="str">
        <f>"00330329"</f>
        <v>00330329</v>
      </c>
    </row>
    <row r="2832" spans="1:2" x14ac:dyDescent="0.25">
      <c r="A2832" s="6">
        <v>2829</v>
      </c>
      <c r="B2832" s="6" t="str">
        <f>"00330374"</f>
        <v>00330374</v>
      </c>
    </row>
    <row r="2833" spans="1:2" x14ac:dyDescent="0.25">
      <c r="A2833" s="6">
        <v>2830</v>
      </c>
      <c r="B2833" s="6" t="str">
        <f>"00330545"</f>
        <v>00330545</v>
      </c>
    </row>
    <row r="2834" spans="1:2" x14ac:dyDescent="0.25">
      <c r="A2834" s="6">
        <v>2831</v>
      </c>
      <c r="B2834" s="6" t="str">
        <f>"00330716"</f>
        <v>00330716</v>
      </c>
    </row>
    <row r="2835" spans="1:2" x14ac:dyDescent="0.25">
      <c r="A2835" s="6">
        <v>2832</v>
      </c>
      <c r="B2835" s="6" t="str">
        <f>"00331137"</f>
        <v>00331137</v>
      </c>
    </row>
    <row r="2836" spans="1:2" x14ac:dyDescent="0.25">
      <c r="A2836" s="6">
        <v>2833</v>
      </c>
      <c r="B2836" s="6" t="str">
        <f>"00331216"</f>
        <v>00331216</v>
      </c>
    </row>
    <row r="2837" spans="1:2" x14ac:dyDescent="0.25">
      <c r="A2837" s="6">
        <v>2834</v>
      </c>
      <c r="B2837" s="6" t="str">
        <f>"00331520"</f>
        <v>00331520</v>
      </c>
    </row>
    <row r="2838" spans="1:2" x14ac:dyDescent="0.25">
      <c r="A2838" s="6">
        <v>2835</v>
      </c>
      <c r="B2838" s="6" t="str">
        <f>"00331522"</f>
        <v>00331522</v>
      </c>
    </row>
    <row r="2839" spans="1:2" x14ac:dyDescent="0.25">
      <c r="A2839" s="6">
        <v>2836</v>
      </c>
      <c r="B2839" s="6" t="str">
        <f>"00331650"</f>
        <v>00331650</v>
      </c>
    </row>
    <row r="2840" spans="1:2" x14ac:dyDescent="0.25">
      <c r="A2840" s="6">
        <v>2837</v>
      </c>
      <c r="B2840" s="6" t="str">
        <f>"00331791"</f>
        <v>00331791</v>
      </c>
    </row>
    <row r="2841" spans="1:2" x14ac:dyDescent="0.25">
      <c r="A2841" s="6">
        <v>2838</v>
      </c>
      <c r="B2841" s="6" t="str">
        <f>"00331959"</f>
        <v>00331959</v>
      </c>
    </row>
    <row r="2842" spans="1:2" x14ac:dyDescent="0.25">
      <c r="A2842" s="6">
        <v>2839</v>
      </c>
      <c r="B2842" s="6" t="str">
        <f>"00332141"</f>
        <v>00332141</v>
      </c>
    </row>
    <row r="2843" spans="1:2" x14ac:dyDescent="0.25">
      <c r="A2843" s="6">
        <v>2840</v>
      </c>
      <c r="B2843" s="6" t="str">
        <f>"00332432"</f>
        <v>00332432</v>
      </c>
    </row>
    <row r="2844" spans="1:2" x14ac:dyDescent="0.25">
      <c r="A2844" s="6">
        <v>2841</v>
      </c>
      <c r="B2844" s="6" t="str">
        <f>"00332483"</f>
        <v>00332483</v>
      </c>
    </row>
    <row r="2845" spans="1:2" x14ac:dyDescent="0.25">
      <c r="A2845" s="6">
        <v>2842</v>
      </c>
      <c r="B2845" s="6" t="str">
        <f>"00332494"</f>
        <v>00332494</v>
      </c>
    </row>
    <row r="2846" spans="1:2" x14ac:dyDescent="0.25">
      <c r="A2846" s="6">
        <v>2843</v>
      </c>
      <c r="B2846" s="6" t="str">
        <f>"00332553"</f>
        <v>00332553</v>
      </c>
    </row>
    <row r="2847" spans="1:2" x14ac:dyDescent="0.25">
      <c r="A2847" s="6">
        <v>2844</v>
      </c>
      <c r="B2847" s="6" t="str">
        <f>"00332672"</f>
        <v>00332672</v>
      </c>
    </row>
    <row r="2848" spans="1:2" x14ac:dyDescent="0.25">
      <c r="A2848" s="6">
        <v>2845</v>
      </c>
      <c r="B2848" s="6" t="str">
        <f>"00333186"</f>
        <v>00333186</v>
      </c>
    </row>
    <row r="2849" spans="1:2" x14ac:dyDescent="0.25">
      <c r="A2849" s="6">
        <v>2846</v>
      </c>
      <c r="B2849" s="6" t="str">
        <f>"00333643"</f>
        <v>00333643</v>
      </c>
    </row>
    <row r="2850" spans="1:2" x14ac:dyDescent="0.25">
      <c r="A2850" s="6">
        <v>2847</v>
      </c>
      <c r="B2850" s="6" t="str">
        <f>"00333702"</f>
        <v>00333702</v>
      </c>
    </row>
    <row r="2851" spans="1:2" x14ac:dyDescent="0.25">
      <c r="A2851" s="6">
        <v>2848</v>
      </c>
      <c r="B2851" s="6" t="str">
        <f>"00333975"</f>
        <v>00333975</v>
      </c>
    </row>
    <row r="2852" spans="1:2" x14ac:dyDescent="0.25">
      <c r="A2852" s="6">
        <v>2849</v>
      </c>
      <c r="B2852" s="6" t="str">
        <f>"00334630"</f>
        <v>00334630</v>
      </c>
    </row>
    <row r="2853" spans="1:2" x14ac:dyDescent="0.25">
      <c r="A2853" s="6">
        <v>2850</v>
      </c>
      <c r="B2853" s="6" t="str">
        <f>"00334660"</f>
        <v>00334660</v>
      </c>
    </row>
    <row r="2854" spans="1:2" x14ac:dyDescent="0.25">
      <c r="A2854" s="6">
        <v>2851</v>
      </c>
      <c r="B2854" s="6" t="str">
        <f>"00334786"</f>
        <v>00334786</v>
      </c>
    </row>
    <row r="2855" spans="1:2" x14ac:dyDescent="0.25">
      <c r="A2855" s="6">
        <v>2852</v>
      </c>
      <c r="B2855" s="6" t="str">
        <f>"00334815"</f>
        <v>00334815</v>
      </c>
    </row>
    <row r="2856" spans="1:2" x14ac:dyDescent="0.25">
      <c r="A2856" s="6">
        <v>2853</v>
      </c>
      <c r="B2856" s="6" t="str">
        <f>"00334847"</f>
        <v>00334847</v>
      </c>
    </row>
    <row r="2857" spans="1:2" x14ac:dyDescent="0.25">
      <c r="A2857" s="6">
        <v>2854</v>
      </c>
      <c r="B2857" s="6" t="str">
        <f>"00335076"</f>
        <v>00335076</v>
      </c>
    </row>
    <row r="2858" spans="1:2" x14ac:dyDescent="0.25">
      <c r="A2858" s="6">
        <v>2855</v>
      </c>
      <c r="B2858" s="6" t="str">
        <f>"00335087"</f>
        <v>00335087</v>
      </c>
    </row>
    <row r="2859" spans="1:2" x14ac:dyDescent="0.25">
      <c r="A2859" s="6">
        <v>2856</v>
      </c>
      <c r="B2859" s="6" t="str">
        <f>"00335176"</f>
        <v>00335176</v>
      </c>
    </row>
    <row r="2860" spans="1:2" x14ac:dyDescent="0.25">
      <c r="A2860" s="6">
        <v>2857</v>
      </c>
      <c r="B2860" s="6" t="str">
        <f>"00335502"</f>
        <v>00335502</v>
      </c>
    </row>
    <row r="2861" spans="1:2" x14ac:dyDescent="0.25">
      <c r="A2861" s="6">
        <v>2858</v>
      </c>
      <c r="B2861" s="6" t="str">
        <f>"00335537"</f>
        <v>00335537</v>
      </c>
    </row>
    <row r="2862" spans="1:2" x14ac:dyDescent="0.25">
      <c r="A2862" s="6">
        <v>2859</v>
      </c>
      <c r="B2862" s="6" t="str">
        <f>"00335651"</f>
        <v>00335651</v>
      </c>
    </row>
    <row r="2863" spans="1:2" x14ac:dyDescent="0.25">
      <c r="A2863" s="6">
        <v>2860</v>
      </c>
      <c r="B2863" s="6" t="str">
        <f>"00335988"</f>
        <v>00335988</v>
      </c>
    </row>
    <row r="2864" spans="1:2" x14ac:dyDescent="0.25">
      <c r="A2864" s="6">
        <v>2861</v>
      </c>
      <c r="B2864" s="6" t="str">
        <f>"00336039"</f>
        <v>00336039</v>
      </c>
    </row>
    <row r="2865" spans="1:2" x14ac:dyDescent="0.25">
      <c r="A2865" s="6">
        <v>2862</v>
      </c>
      <c r="B2865" s="6" t="str">
        <f>"00336345"</f>
        <v>00336345</v>
      </c>
    </row>
    <row r="2866" spans="1:2" x14ac:dyDescent="0.25">
      <c r="A2866" s="6">
        <v>2863</v>
      </c>
      <c r="B2866" s="6" t="str">
        <f>"00336902"</f>
        <v>00336902</v>
      </c>
    </row>
    <row r="2867" spans="1:2" x14ac:dyDescent="0.25">
      <c r="A2867" s="6">
        <v>2864</v>
      </c>
      <c r="B2867" s="6" t="str">
        <f>"00336986"</f>
        <v>00336986</v>
      </c>
    </row>
    <row r="2868" spans="1:2" x14ac:dyDescent="0.25">
      <c r="A2868" s="6">
        <v>2865</v>
      </c>
      <c r="B2868" s="6" t="str">
        <f>"00337038"</f>
        <v>00337038</v>
      </c>
    </row>
    <row r="2869" spans="1:2" x14ac:dyDescent="0.25">
      <c r="A2869" s="6">
        <v>2866</v>
      </c>
      <c r="B2869" s="6" t="str">
        <f>"00337066"</f>
        <v>00337066</v>
      </c>
    </row>
    <row r="2870" spans="1:2" x14ac:dyDescent="0.25">
      <c r="A2870" s="6">
        <v>2867</v>
      </c>
      <c r="B2870" s="6" t="str">
        <f>"00337916"</f>
        <v>00337916</v>
      </c>
    </row>
    <row r="2871" spans="1:2" x14ac:dyDescent="0.25">
      <c r="A2871" s="6">
        <v>2868</v>
      </c>
      <c r="B2871" s="6" t="str">
        <f>"00337963"</f>
        <v>00337963</v>
      </c>
    </row>
    <row r="2872" spans="1:2" x14ac:dyDescent="0.25">
      <c r="A2872" s="6">
        <v>2869</v>
      </c>
      <c r="B2872" s="6" t="str">
        <f>"00338070"</f>
        <v>00338070</v>
      </c>
    </row>
    <row r="2873" spans="1:2" x14ac:dyDescent="0.25">
      <c r="A2873" s="6">
        <v>2870</v>
      </c>
      <c r="B2873" s="6" t="str">
        <f>"00338345"</f>
        <v>00338345</v>
      </c>
    </row>
    <row r="2874" spans="1:2" x14ac:dyDescent="0.25">
      <c r="A2874" s="6">
        <v>2871</v>
      </c>
      <c r="B2874" s="6" t="str">
        <f>"00338374"</f>
        <v>00338374</v>
      </c>
    </row>
    <row r="2875" spans="1:2" x14ac:dyDescent="0.25">
      <c r="A2875" s="6">
        <v>2872</v>
      </c>
      <c r="B2875" s="6" t="str">
        <f>"00339140"</f>
        <v>00339140</v>
      </c>
    </row>
    <row r="2876" spans="1:2" x14ac:dyDescent="0.25">
      <c r="A2876" s="6">
        <v>2873</v>
      </c>
      <c r="B2876" s="6" t="str">
        <f>"00339191"</f>
        <v>00339191</v>
      </c>
    </row>
    <row r="2877" spans="1:2" x14ac:dyDescent="0.25">
      <c r="A2877" s="6">
        <v>2874</v>
      </c>
      <c r="B2877" s="6" t="str">
        <f>"00339319"</f>
        <v>00339319</v>
      </c>
    </row>
    <row r="2878" spans="1:2" x14ac:dyDescent="0.25">
      <c r="A2878" s="6">
        <v>2875</v>
      </c>
      <c r="B2878" s="6" t="str">
        <f>"00339333"</f>
        <v>00339333</v>
      </c>
    </row>
    <row r="2879" spans="1:2" x14ac:dyDescent="0.25">
      <c r="A2879" s="6">
        <v>2876</v>
      </c>
      <c r="B2879" s="6" t="str">
        <f>"00339374"</f>
        <v>00339374</v>
      </c>
    </row>
    <row r="2880" spans="1:2" x14ac:dyDescent="0.25">
      <c r="A2880" s="6">
        <v>2877</v>
      </c>
      <c r="B2880" s="6" t="str">
        <f>"00339396"</f>
        <v>00339396</v>
      </c>
    </row>
    <row r="2881" spans="1:2" x14ac:dyDescent="0.25">
      <c r="A2881" s="6">
        <v>2878</v>
      </c>
      <c r="B2881" s="6" t="str">
        <f>"00340269"</f>
        <v>00340269</v>
      </c>
    </row>
    <row r="2882" spans="1:2" x14ac:dyDescent="0.25">
      <c r="A2882" s="6">
        <v>2879</v>
      </c>
      <c r="B2882" s="6" t="str">
        <f>"00340630"</f>
        <v>00340630</v>
      </c>
    </row>
    <row r="2883" spans="1:2" x14ac:dyDescent="0.25">
      <c r="A2883" s="6">
        <v>2880</v>
      </c>
      <c r="B2883" s="6" t="str">
        <f>"00340641"</f>
        <v>00340641</v>
      </c>
    </row>
    <row r="2884" spans="1:2" x14ac:dyDescent="0.25">
      <c r="A2884" s="6">
        <v>2881</v>
      </c>
      <c r="B2884" s="6" t="str">
        <f>"00340731"</f>
        <v>00340731</v>
      </c>
    </row>
    <row r="2885" spans="1:2" x14ac:dyDescent="0.25">
      <c r="A2885" s="6">
        <v>2882</v>
      </c>
      <c r="B2885" s="6" t="str">
        <f>"00340806"</f>
        <v>00340806</v>
      </c>
    </row>
    <row r="2886" spans="1:2" x14ac:dyDescent="0.25">
      <c r="A2886" s="6">
        <v>2883</v>
      </c>
      <c r="B2886" s="6" t="str">
        <f>"00340925"</f>
        <v>00340925</v>
      </c>
    </row>
    <row r="2887" spans="1:2" x14ac:dyDescent="0.25">
      <c r="A2887" s="6">
        <v>2884</v>
      </c>
      <c r="B2887" s="6" t="str">
        <f>"00340935"</f>
        <v>00340935</v>
      </c>
    </row>
    <row r="2888" spans="1:2" x14ac:dyDescent="0.25">
      <c r="A2888" s="6">
        <v>2885</v>
      </c>
      <c r="B2888" s="6" t="str">
        <f>"00341048"</f>
        <v>00341048</v>
      </c>
    </row>
    <row r="2889" spans="1:2" x14ac:dyDescent="0.25">
      <c r="A2889" s="6">
        <v>2886</v>
      </c>
      <c r="B2889" s="6" t="str">
        <f>"00341137"</f>
        <v>00341137</v>
      </c>
    </row>
    <row r="2890" spans="1:2" x14ac:dyDescent="0.25">
      <c r="A2890" s="6">
        <v>2887</v>
      </c>
      <c r="B2890" s="6" t="str">
        <f>"00341149"</f>
        <v>00341149</v>
      </c>
    </row>
    <row r="2891" spans="1:2" x14ac:dyDescent="0.25">
      <c r="A2891" s="6">
        <v>2888</v>
      </c>
      <c r="B2891" s="6" t="str">
        <f>"00341173"</f>
        <v>00341173</v>
      </c>
    </row>
    <row r="2892" spans="1:2" x14ac:dyDescent="0.25">
      <c r="A2892" s="6">
        <v>2889</v>
      </c>
      <c r="B2892" s="6" t="str">
        <f>"00341221"</f>
        <v>00341221</v>
      </c>
    </row>
    <row r="2893" spans="1:2" x14ac:dyDescent="0.25">
      <c r="A2893" s="6">
        <v>2890</v>
      </c>
      <c r="B2893" s="6" t="str">
        <f>"00341309"</f>
        <v>00341309</v>
      </c>
    </row>
    <row r="2894" spans="1:2" x14ac:dyDescent="0.25">
      <c r="A2894" s="6">
        <v>2891</v>
      </c>
      <c r="B2894" s="6" t="str">
        <f>"00341523"</f>
        <v>00341523</v>
      </c>
    </row>
    <row r="2895" spans="1:2" x14ac:dyDescent="0.25">
      <c r="A2895" s="6">
        <v>2892</v>
      </c>
      <c r="B2895" s="6" t="str">
        <f>"00341721"</f>
        <v>00341721</v>
      </c>
    </row>
    <row r="2896" spans="1:2" x14ac:dyDescent="0.25">
      <c r="A2896" s="6">
        <v>2893</v>
      </c>
      <c r="B2896" s="6" t="str">
        <f>"00341914"</f>
        <v>00341914</v>
      </c>
    </row>
    <row r="2897" spans="1:2" x14ac:dyDescent="0.25">
      <c r="A2897" s="6">
        <v>2894</v>
      </c>
      <c r="B2897" s="6" t="str">
        <f>"00341942"</f>
        <v>00341942</v>
      </c>
    </row>
    <row r="2898" spans="1:2" x14ac:dyDescent="0.25">
      <c r="A2898" s="6">
        <v>2895</v>
      </c>
      <c r="B2898" s="6" t="str">
        <f>"00341951"</f>
        <v>00341951</v>
      </c>
    </row>
    <row r="2899" spans="1:2" x14ac:dyDescent="0.25">
      <c r="A2899" s="6">
        <v>2896</v>
      </c>
      <c r="B2899" s="6" t="str">
        <f>"00341967"</f>
        <v>00341967</v>
      </c>
    </row>
    <row r="2900" spans="1:2" x14ac:dyDescent="0.25">
      <c r="A2900" s="6">
        <v>2897</v>
      </c>
      <c r="B2900" s="6" t="str">
        <f>"00342013"</f>
        <v>00342013</v>
      </c>
    </row>
    <row r="2901" spans="1:2" x14ac:dyDescent="0.25">
      <c r="A2901" s="6">
        <v>2898</v>
      </c>
      <c r="B2901" s="6" t="str">
        <f>"00342225"</f>
        <v>00342225</v>
      </c>
    </row>
    <row r="2902" spans="1:2" x14ac:dyDescent="0.25">
      <c r="A2902" s="6">
        <v>2899</v>
      </c>
      <c r="B2902" s="6" t="str">
        <f>"00342365"</f>
        <v>00342365</v>
      </c>
    </row>
    <row r="2903" spans="1:2" x14ac:dyDescent="0.25">
      <c r="A2903" s="6">
        <v>2900</v>
      </c>
      <c r="B2903" s="6" t="str">
        <f>"00342407"</f>
        <v>00342407</v>
      </c>
    </row>
    <row r="2904" spans="1:2" x14ac:dyDescent="0.25">
      <c r="A2904" s="6">
        <v>2901</v>
      </c>
      <c r="B2904" s="6" t="str">
        <f>"00342497"</f>
        <v>00342497</v>
      </c>
    </row>
    <row r="2905" spans="1:2" x14ac:dyDescent="0.25">
      <c r="A2905" s="6">
        <v>2902</v>
      </c>
      <c r="B2905" s="6" t="str">
        <f>"00342526"</f>
        <v>00342526</v>
      </c>
    </row>
    <row r="2906" spans="1:2" x14ac:dyDescent="0.25">
      <c r="A2906" s="6">
        <v>2903</v>
      </c>
      <c r="B2906" s="6" t="str">
        <f>"00342530"</f>
        <v>00342530</v>
      </c>
    </row>
    <row r="2907" spans="1:2" x14ac:dyDescent="0.25">
      <c r="A2907" s="6">
        <v>2904</v>
      </c>
      <c r="B2907" s="6" t="str">
        <f>"00342549"</f>
        <v>00342549</v>
      </c>
    </row>
    <row r="2908" spans="1:2" x14ac:dyDescent="0.25">
      <c r="A2908" s="6">
        <v>2905</v>
      </c>
      <c r="B2908" s="6" t="str">
        <f>"00342807"</f>
        <v>00342807</v>
      </c>
    </row>
    <row r="2909" spans="1:2" x14ac:dyDescent="0.25">
      <c r="A2909" s="6">
        <v>2906</v>
      </c>
      <c r="B2909" s="6" t="str">
        <f>"00342863"</f>
        <v>00342863</v>
      </c>
    </row>
    <row r="2910" spans="1:2" x14ac:dyDescent="0.25">
      <c r="A2910" s="6">
        <v>2907</v>
      </c>
      <c r="B2910" s="6" t="str">
        <f>"00342916"</f>
        <v>00342916</v>
      </c>
    </row>
    <row r="2911" spans="1:2" x14ac:dyDescent="0.25">
      <c r="A2911" s="6">
        <v>2908</v>
      </c>
      <c r="B2911" s="6" t="str">
        <f>"00343074"</f>
        <v>00343074</v>
      </c>
    </row>
    <row r="2912" spans="1:2" x14ac:dyDescent="0.25">
      <c r="A2912" s="6">
        <v>2909</v>
      </c>
      <c r="B2912" s="6" t="str">
        <f>"00343421"</f>
        <v>00343421</v>
      </c>
    </row>
    <row r="2913" spans="1:2" x14ac:dyDescent="0.25">
      <c r="A2913" s="6">
        <v>2910</v>
      </c>
      <c r="B2913" s="6" t="str">
        <f>"00343602"</f>
        <v>00343602</v>
      </c>
    </row>
    <row r="2914" spans="1:2" x14ac:dyDescent="0.25">
      <c r="A2914" s="6">
        <v>2911</v>
      </c>
      <c r="B2914" s="6" t="str">
        <f>"00343616"</f>
        <v>00343616</v>
      </c>
    </row>
    <row r="2915" spans="1:2" x14ac:dyDescent="0.25">
      <c r="A2915" s="6">
        <v>2912</v>
      </c>
      <c r="B2915" s="6" t="str">
        <f>"00343696"</f>
        <v>00343696</v>
      </c>
    </row>
    <row r="2916" spans="1:2" x14ac:dyDescent="0.25">
      <c r="A2916" s="6">
        <v>2913</v>
      </c>
      <c r="B2916" s="6" t="str">
        <f>"00343709"</f>
        <v>00343709</v>
      </c>
    </row>
    <row r="2917" spans="1:2" x14ac:dyDescent="0.25">
      <c r="A2917" s="6">
        <v>2914</v>
      </c>
      <c r="B2917" s="6" t="str">
        <f>"00343794"</f>
        <v>00343794</v>
      </c>
    </row>
    <row r="2918" spans="1:2" x14ac:dyDescent="0.25">
      <c r="A2918" s="6">
        <v>2915</v>
      </c>
      <c r="B2918" s="6" t="str">
        <f>"00343833"</f>
        <v>00343833</v>
      </c>
    </row>
    <row r="2919" spans="1:2" x14ac:dyDescent="0.25">
      <c r="A2919" s="6">
        <v>2916</v>
      </c>
      <c r="B2919" s="6" t="str">
        <f>"00343917"</f>
        <v>00343917</v>
      </c>
    </row>
    <row r="2920" spans="1:2" x14ac:dyDescent="0.25">
      <c r="A2920" s="6">
        <v>2917</v>
      </c>
      <c r="B2920" s="6" t="str">
        <f>"00344092"</f>
        <v>00344092</v>
      </c>
    </row>
    <row r="2921" spans="1:2" x14ac:dyDescent="0.25">
      <c r="A2921" s="6">
        <v>2918</v>
      </c>
      <c r="B2921" s="6" t="str">
        <f>"00344244"</f>
        <v>00344244</v>
      </c>
    </row>
    <row r="2922" spans="1:2" x14ac:dyDescent="0.25">
      <c r="A2922" s="6">
        <v>2919</v>
      </c>
      <c r="B2922" s="6" t="str">
        <f>"00344283"</f>
        <v>00344283</v>
      </c>
    </row>
    <row r="2923" spans="1:2" x14ac:dyDescent="0.25">
      <c r="A2923" s="6">
        <v>2920</v>
      </c>
      <c r="B2923" s="6" t="str">
        <f>"00344388"</f>
        <v>00344388</v>
      </c>
    </row>
    <row r="2924" spans="1:2" x14ac:dyDescent="0.25">
      <c r="A2924" s="6">
        <v>2921</v>
      </c>
      <c r="B2924" s="6" t="str">
        <f>"00344835"</f>
        <v>00344835</v>
      </c>
    </row>
    <row r="2925" spans="1:2" x14ac:dyDescent="0.25">
      <c r="A2925" s="6">
        <v>2922</v>
      </c>
      <c r="B2925" s="6" t="str">
        <f>"00344922"</f>
        <v>00344922</v>
      </c>
    </row>
    <row r="2926" spans="1:2" x14ac:dyDescent="0.25">
      <c r="A2926" s="6">
        <v>2923</v>
      </c>
      <c r="B2926" s="6" t="str">
        <f>"00344929"</f>
        <v>00344929</v>
      </c>
    </row>
    <row r="2927" spans="1:2" x14ac:dyDescent="0.25">
      <c r="A2927" s="6">
        <v>2924</v>
      </c>
      <c r="B2927" s="6" t="str">
        <f>"00344999"</f>
        <v>00344999</v>
      </c>
    </row>
    <row r="2928" spans="1:2" x14ac:dyDescent="0.25">
      <c r="A2928" s="6">
        <v>2925</v>
      </c>
      <c r="B2928" s="6" t="str">
        <f>"00345018"</f>
        <v>00345018</v>
      </c>
    </row>
    <row r="2929" spans="1:2" x14ac:dyDescent="0.25">
      <c r="A2929" s="6">
        <v>2926</v>
      </c>
      <c r="B2929" s="6" t="str">
        <f>"00345067"</f>
        <v>00345067</v>
      </c>
    </row>
    <row r="2930" spans="1:2" x14ac:dyDescent="0.25">
      <c r="A2930" s="6">
        <v>2927</v>
      </c>
      <c r="B2930" s="6" t="str">
        <f>"00345276"</f>
        <v>00345276</v>
      </c>
    </row>
    <row r="2931" spans="1:2" x14ac:dyDescent="0.25">
      <c r="A2931" s="6">
        <v>2928</v>
      </c>
      <c r="B2931" s="6" t="str">
        <f>"00345590"</f>
        <v>00345590</v>
      </c>
    </row>
    <row r="2932" spans="1:2" x14ac:dyDescent="0.25">
      <c r="A2932" s="6">
        <v>2929</v>
      </c>
      <c r="B2932" s="6" t="str">
        <f>"00345619"</f>
        <v>00345619</v>
      </c>
    </row>
    <row r="2933" spans="1:2" x14ac:dyDescent="0.25">
      <c r="A2933" s="6">
        <v>2930</v>
      </c>
      <c r="B2933" s="6" t="str">
        <f>"00345915"</f>
        <v>00345915</v>
      </c>
    </row>
    <row r="2934" spans="1:2" x14ac:dyDescent="0.25">
      <c r="A2934" s="6">
        <v>2931</v>
      </c>
      <c r="B2934" s="6" t="str">
        <f>"00346499"</f>
        <v>00346499</v>
      </c>
    </row>
    <row r="2935" spans="1:2" x14ac:dyDescent="0.25">
      <c r="A2935" s="6">
        <v>2932</v>
      </c>
      <c r="B2935" s="6" t="str">
        <f>"00346765"</f>
        <v>00346765</v>
      </c>
    </row>
    <row r="2936" spans="1:2" x14ac:dyDescent="0.25">
      <c r="A2936" s="6">
        <v>2933</v>
      </c>
      <c r="B2936" s="6" t="str">
        <f>"00346925"</f>
        <v>00346925</v>
      </c>
    </row>
    <row r="2937" spans="1:2" x14ac:dyDescent="0.25">
      <c r="A2937" s="6">
        <v>2934</v>
      </c>
      <c r="B2937" s="6" t="str">
        <f>"00346941"</f>
        <v>00346941</v>
      </c>
    </row>
    <row r="2938" spans="1:2" x14ac:dyDescent="0.25">
      <c r="A2938" s="6">
        <v>2935</v>
      </c>
      <c r="B2938" s="6" t="str">
        <f>"00347730"</f>
        <v>00347730</v>
      </c>
    </row>
    <row r="2939" spans="1:2" x14ac:dyDescent="0.25">
      <c r="A2939" s="6">
        <v>2936</v>
      </c>
      <c r="B2939" s="6" t="str">
        <f>"00347784"</f>
        <v>00347784</v>
      </c>
    </row>
    <row r="2940" spans="1:2" x14ac:dyDescent="0.25">
      <c r="A2940" s="6">
        <v>2937</v>
      </c>
      <c r="B2940" s="6" t="str">
        <f>"00348129"</f>
        <v>00348129</v>
      </c>
    </row>
    <row r="2941" spans="1:2" x14ac:dyDescent="0.25">
      <c r="A2941" s="6">
        <v>2938</v>
      </c>
      <c r="B2941" s="6" t="str">
        <f>"00348265"</f>
        <v>00348265</v>
      </c>
    </row>
    <row r="2942" spans="1:2" x14ac:dyDescent="0.25">
      <c r="A2942" s="6">
        <v>2939</v>
      </c>
      <c r="B2942" s="6" t="str">
        <f>"00348918"</f>
        <v>00348918</v>
      </c>
    </row>
    <row r="2943" spans="1:2" x14ac:dyDescent="0.25">
      <c r="A2943" s="6">
        <v>2940</v>
      </c>
      <c r="B2943" s="6" t="str">
        <f>"00348954"</f>
        <v>00348954</v>
      </c>
    </row>
    <row r="2944" spans="1:2" x14ac:dyDescent="0.25">
      <c r="A2944" s="6">
        <v>2941</v>
      </c>
      <c r="B2944" s="6" t="str">
        <f>"00349326"</f>
        <v>00349326</v>
      </c>
    </row>
    <row r="2945" spans="1:2" x14ac:dyDescent="0.25">
      <c r="A2945" s="6">
        <v>2942</v>
      </c>
      <c r="B2945" s="6" t="str">
        <f>"00349335"</f>
        <v>00349335</v>
      </c>
    </row>
    <row r="2946" spans="1:2" x14ac:dyDescent="0.25">
      <c r="A2946" s="6">
        <v>2943</v>
      </c>
      <c r="B2946" s="6" t="str">
        <f>"00349911"</f>
        <v>00349911</v>
      </c>
    </row>
    <row r="2947" spans="1:2" x14ac:dyDescent="0.25">
      <c r="A2947" s="6">
        <v>2944</v>
      </c>
      <c r="B2947" s="6" t="str">
        <f>"00350067"</f>
        <v>00350067</v>
      </c>
    </row>
    <row r="2948" spans="1:2" x14ac:dyDescent="0.25">
      <c r="A2948" s="6">
        <v>2945</v>
      </c>
      <c r="B2948" s="6" t="str">
        <f>"00350128"</f>
        <v>00350128</v>
      </c>
    </row>
    <row r="2949" spans="1:2" x14ac:dyDescent="0.25">
      <c r="A2949" s="6">
        <v>2946</v>
      </c>
      <c r="B2949" s="6" t="str">
        <f>"00350632"</f>
        <v>00350632</v>
      </c>
    </row>
    <row r="2950" spans="1:2" x14ac:dyDescent="0.25">
      <c r="A2950" s="6">
        <v>2947</v>
      </c>
      <c r="B2950" s="6" t="str">
        <f>"00350633"</f>
        <v>00350633</v>
      </c>
    </row>
    <row r="2951" spans="1:2" x14ac:dyDescent="0.25">
      <c r="A2951" s="6">
        <v>2948</v>
      </c>
      <c r="B2951" s="6" t="str">
        <f>"00350913"</f>
        <v>00350913</v>
      </c>
    </row>
    <row r="2952" spans="1:2" x14ac:dyDescent="0.25">
      <c r="A2952" s="6">
        <v>2949</v>
      </c>
      <c r="B2952" s="6" t="str">
        <f>"00351075"</f>
        <v>00351075</v>
      </c>
    </row>
    <row r="2953" spans="1:2" x14ac:dyDescent="0.25">
      <c r="A2953" s="6">
        <v>2950</v>
      </c>
      <c r="B2953" s="6" t="str">
        <f>"00351380"</f>
        <v>00351380</v>
      </c>
    </row>
    <row r="2954" spans="1:2" x14ac:dyDescent="0.25">
      <c r="A2954" s="6">
        <v>2951</v>
      </c>
      <c r="B2954" s="6" t="str">
        <f>"00351502"</f>
        <v>00351502</v>
      </c>
    </row>
    <row r="2955" spans="1:2" x14ac:dyDescent="0.25">
      <c r="A2955" s="6">
        <v>2952</v>
      </c>
      <c r="B2955" s="6" t="str">
        <f>"00351581"</f>
        <v>00351581</v>
      </c>
    </row>
    <row r="2956" spans="1:2" x14ac:dyDescent="0.25">
      <c r="A2956" s="6">
        <v>2953</v>
      </c>
      <c r="B2956" s="6" t="str">
        <f>"00351738"</f>
        <v>00351738</v>
      </c>
    </row>
    <row r="2957" spans="1:2" x14ac:dyDescent="0.25">
      <c r="A2957" s="6">
        <v>2954</v>
      </c>
      <c r="B2957" s="6" t="str">
        <f>"00351761"</f>
        <v>00351761</v>
      </c>
    </row>
    <row r="2958" spans="1:2" x14ac:dyDescent="0.25">
      <c r="A2958" s="6">
        <v>2955</v>
      </c>
      <c r="B2958" s="6" t="str">
        <f>"00352080"</f>
        <v>00352080</v>
      </c>
    </row>
    <row r="2959" spans="1:2" x14ac:dyDescent="0.25">
      <c r="A2959" s="6">
        <v>2956</v>
      </c>
      <c r="B2959" s="6" t="str">
        <f>"00352098"</f>
        <v>00352098</v>
      </c>
    </row>
    <row r="2960" spans="1:2" x14ac:dyDescent="0.25">
      <c r="A2960" s="6">
        <v>2957</v>
      </c>
      <c r="B2960" s="6" t="str">
        <f>"00352221"</f>
        <v>00352221</v>
      </c>
    </row>
    <row r="2961" spans="1:2" x14ac:dyDescent="0.25">
      <c r="A2961" s="6">
        <v>2958</v>
      </c>
      <c r="B2961" s="6" t="str">
        <f>"00352587"</f>
        <v>00352587</v>
      </c>
    </row>
    <row r="2962" spans="1:2" x14ac:dyDescent="0.25">
      <c r="A2962" s="6">
        <v>2959</v>
      </c>
      <c r="B2962" s="6" t="str">
        <f>"00352689"</f>
        <v>00352689</v>
      </c>
    </row>
    <row r="2963" spans="1:2" x14ac:dyDescent="0.25">
      <c r="A2963" s="6">
        <v>2960</v>
      </c>
      <c r="B2963" s="6" t="str">
        <f>"00352822"</f>
        <v>00352822</v>
      </c>
    </row>
    <row r="2964" spans="1:2" x14ac:dyDescent="0.25">
      <c r="A2964" s="6">
        <v>2961</v>
      </c>
      <c r="B2964" s="6" t="str">
        <f>"00352839"</f>
        <v>00352839</v>
      </c>
    </row>
    <row r="2965" spans="1:2" x14ac:dyDescent="0.25">
      <c r="A2965" s="6">
        <v>2962</v>
      </c>
      <c r="B2965" s="6" t="str">
        <f>"00353084"</f>
        <v>00353084</v>
      </c>
    </row>
    <row r="2966" spans="1:2" x14ac:dyDescent="0.25">
      <c r="A2966" s="6">
        <v>2963</v>
      </c>
      <c r="B2966" s="6" t="str">
        <f>"00353113"</f>
        <v>00353113</v>
      </c>
    </row>
    <row r="2967" spans="1:2" x14ac:dyDescent="0.25">
      <c r="A2967" s="6">
        <v>2964</v>
      </c>
      <c r="B2967" s="6" t="str">
        <f>"00353139"</f>
        <v>00353139</v>
      </c>
    </row>
    <row r="2968" spans="1:2" x14ac:dyDescent="0.25">
      <c r="A2968" s="6">
        <v>2965</v>
      </c>
      <c r="B2968" s="6" t="str">
        <f>"00353200"</f>
        <v>00353200</v>
      </c>
    </row>
    <row r="2969" spans="1:2" x14ac:dyDescent="0.25">
      <c r="A2969" s="6">
        <v>2966</v>
      </c>
      <c r="B2969" s="6" t="str">
        <f>"00353341"</f>
        <v>00353341</v>
      </c>
    </row>
    <row r="2970" spans="1:2" x14ac:dyDescent="0.25">
      <c r="A2970" s="6">
        <v>2967</v>
      </c>
      <c r="B2970" s="6" t="str">
        <f>"00353547"</f>
        <v>00353547</v>
      </c>
    </row>
    <row r="2971" spans="1:2" x14ac:dyDescent="0.25">
      <c r="A2971" s="6">
        <v>2968</v>
      </c>
      <c r="B2971" s="6" t="str">
        <f>"00353931"</f>
        <v>00353931</v>
      </c>
    </row>
    <row r="2972" spans="1:2" x14ac:dyDescent="0.25">
      <c r="A2972" s="6">
        <v>2969</v>
      </c>
      <c r="B2972" s="6" t="str">
        <f>"00354204"</f>
        <v>00354204</v>
      </c>
    </row>
    <row r="2973" spans="1:2" x14ac:dyDescent="0.25">
      <c r="A2973" s="6">
        <v>2970</v>
      </c>
      <c r="B2973" s="6" t="str">
        <f>"00354633"</f>
        <v>00354633</v>
      </c>
    </row>
    <row r="2974" spans="1:2" x14ac:dyDescent="0.25">
      <c r="A2974" s="6">
        <v>2971</v>
      </c>
      <c r="B2974" s="6" t="str">
        <f>"00354892"</f>
        <v>00354892</v>
      </c>
    </row>
    <row r="2975" spans="1:2" x14ac:dyDescent="0.25">
      <c r="A2975" s="6">
        <v>2972</v>
      </c>
      <c r="B2975" s="6" t="str">
        <f>"00355197"</f>
        <v>00355197</v>
      </c>
    </row>
    <row r="2976" spans="1:2" x14ac:dyDescent="0.25">
      <c r="A2976" s="6">
        <v>2973</v>
      </c>
      <c r="B2976" s="6" t="str">
        <f>"00355258"</f>
        <v>00355258</v>
      </c>
    </row>
    <row r="2977" spans="1:2" x14ac:dyDescent="0.25">
      <c r="A2977" s="6">
        <v>2974</v>
      </c>
      <c r="B2977" s="6" t="str">
        <f>"00355357"</f>
        <v>00355357</v>
      </c>
    </row>
    <row r="2978" spans="1:2" x14ac:dyDescent="0.25">
      <c r="A2978" s="6">
        <v>2975</v>
      </c>
      <c r="B2978" s="6" t="str">
        <f>"00355538"</f>
        <v>00355538</v>
      </c>
    </row>
    <row r="2979" spans="1:2" x14ac:dyDescent="0.25">
      <c r="A2979" s="6">
        <v>2976</v>
      </c>
      <c r="B2979" s="6" t="str">
        <f>"00355562"</f>
        <v>00355562</v>
      </c>
    </row>
    <row r="2980" spans="1:2" x14ac:dyDescent="0.25">
      <c r="A2980" s="6">
        <v>2977</v>
      </c>
      <c r="B2980" s="6" t="str">
        <f>"00355749"</f>
        <v>00355749</v>
      </c>
    </row>
    <row r="2981" spans="1:2" x14ac:dyDescent="0.25">
      <c r="A2981" s="6">
        <v>2978</v>
      </c>
      <c r="B2981" s="6" t="str">
        <f>"00355898"</f>
        <v>00355898</v>
      </c>
    </row>
    <row r="2982" spans="1:2" x14ac:dyDescent="0.25">
      <c r="A2982" s="6">
        <v>2979</v>
      </c>
      <c r="B2982" s="6" t="str">
        <f>"00355944"</f>
        <v>00355944</v>
      </c>
    </row>
    <row r="2983" spans="1:2" x14ac:dyDescent="0.25">
      <c r="A2983" s="6">
        <v>2980</v>
      </c>
      <c r="B2983" s="6" t="str">
        <f>"00356220"</f>
        <v>00356220</v>
      </c>
    </row>
    <row r="2984" spans="1:2" x14ac:dyDescent="0.25">
      <c r="A2984" s="6">
        <v>2981</v>
      </c>
      <c r="B2984" s="6" t="str">
        <f>"00356423"</f>
        <v>00356423</v>
      </c>
    </row>
    <row r="2985" spans="1:2" x14ac:dyDescent="0.25">
      <c r="A2985" s="6">
        <v>2982</v>
      </c>
      <c r="B2985" s="6" t="str">
        <f>"00356572"</f>
        <v>00356572</v>
      </c>
    </row>
    <row r="2986" spans="1:2" x14ac:dyDescent="0.25">
      <c r="A2986" s="6">
        <v>2983</v>
      </c>
      <c r="B2986" s="6" t="str">
        <f>"00356677"</f>
        <v>00356677</v>
      </c>
    </row>
    <row r="2987" spans="1:2" x14ac:dyDescent="0.25">
      <c r="A2987" s="6">
        <v>2984</v>
      </c>
      <c r="B2987" s="6" t="str">
        <f>"00356874"</f>
        <v>00356874</v>
      </c>
    </row>
    <row r="2988" spans="1:2" x14ac:dyDescent="0.25">
      <c r="A2988" s="6">
        <v>2985</v>
      </c>
      <c r="B2988" s="6" t="str">
        <f>"00356886"</f>
        <v>00356886</v>
      </c>
    </row>
    <row r="2989" spans="1:2" x14ac:dyDescent="0.25">
      <c r="A2989" s="6">
        <v>2986</v>
      </c>
      <c r="B2989" s="6" t="str">
        <f>"00356968"</f>
        <v>00356968</v>
      </c>
    </row>
    <row r="2990" spans="1:2" x14ac:dyDescent="0.25">
      <c r="A2990" s="6">
        <v>2987</v>
      </c>
      <c r="B2990" s="6" t="str">
        <f>"00356993"</f>
        <v>00356993</v>
      </c>
    </row>
    <row r="2991" spans="1:2" x14ac:dyDescent="0.25">
      <c r="A2991" s="6">
        <v>2988</v>
      </c>
      <c r="B2991" s="6" t="str">
        <f>"00357073"</f>
        <v>00357073</v>
      </c>
    </row>
    <row r="2992" spans="1:2" x14ac:dyDescent="0.25">
      <c r="A2992" s="6">
        <v>2989</v>
      </c>
      <c r="B2992" s="6" t="str">
        <f>"00357080"</f>
        <v>00357080</v>
      </c>
    </row>
    <row r="2993" spans="1:2" x14ac:dyDescent="0.25">
      <c r="A2993" s="6">
        <v>2990</v>
      </c>
      <c r="B2993" s="6" t="str">
        <f>"00357534"</f>
        <v>00357534</v>
      </c>
    </row>
    <row r="2994" spans="1:2" x14ac:dyDescent="0.25">
      <c r="A2994" s="6">
        <v>2991</v>
      </c>
      <c r="B2994" s="6" t="str">
        <f>"00357761"</f>
        <v>00357761</v>
      </c>
    </row>
    <row r="2995" spans="1:2" x14ac:dyDescent="0.25">
      <c r="A2995" s="6">
        <v>2992</v>
      </c>
      <c r="B2995" s="6" t="str">
        <f>"00357783"</f>
        <v>00357783</v>
      </c>
    </row>
    <row r="2996" spans="1:2" x14ac:dyDescent="0.25">
      <c r="A2996" s="6">
        <v>2993</v>
      </c>
      <c r="B2996" s="6" t="str">
        <f>"00358108"</f>
        <v>00358108</v>
      </c>
    </row>
    <row r="2997" spans="1:2" x14ac:dyDescent="0.25">
      <c r="A2997" s="6">
        <v>2994</v>
      </c>
      <c r="B2997" s="6" t="str">
        <f>"00358120"</f>
        <v>00358120</v>
      </c>
    </row>
    <row r="2998" spans="1:2" x14ac:dyDescent="0.25">
      <c r="A2998" s="6">
        <v>2995</v>
      </c>
      <c r="B2998" s="6" t="str">
        <f>"00358160"</f>
        <v>00358160</v>
      </c>
    </row>
    <row r="2999" spans="1:2" x14ac:dyDescent="0.25">
      <c r="A2999" s="6">
        <v>2996</v>
      </c>
      <c r="B2999" s="6" t="str">
        <f>"00358169"</f>
        <v>00358169</v>
      </c>
    </row>
    <row r="3000" spans="1:2" x14ac:dyDescent="0.25">
      <c r="A3000" s="6">
        <v>2997</v>
      </c>
      <c r="B3000" s="6" t="str">
        <f>"00358397"</f>
        <v>00358397</v>
      </c>
    </row>
    <row r="3001" spans="1:2" x14ac:dyDescent="0.25">
      <c r="A3001" s="6">
        <v>2998</v>
      </c>
      <c r="B3001" s="6" t="str">
        <f>"00358486"</f>
        <v>00358486</v>
      </c>
    </row>
    <row r="3002" spans="1:2" x14ac:dyDescent="0.25">
      <c r="A3002" s="6">
        <v>2999</v>
      </c>
      <c r="B3002" s="6" t="str">
        <f>"00358653"</f>
        <v>00358653</v>
      </c>
    </row>
    <row r="3003" spans="1:2" x14ac:dyDescent="0.25">
      <c r="A3003" s="6">
        <v>3000</v>
      </c>
      <c r="B3003" s="6" t="str">
        <f>"00359261"</f>
        <v>00359261</v>
      </c>
    </row>
    <row r="3004" spans="1:2" x14ac:dyDescent="0.25">
      <c r="A3004" s="6">
        <v>3001</v>
      </c>
      <c r="B3004" s="6" t="str">
        <f>"00359604"</f>
        <v>00359604</v>
      </c>
    </row>
    <row r="3005" spans="1:2" x14ac:dyDescent="0.25">
      <c r="A3005" s="6">
        <v>3002</v>
      </c>
      <c r="B3005" s="6" t="str">
        <f>"00359689"</f>
        <v>00359689</v>
      </c>
    </row>
    <row r="3006" spans="1:2" x14ac:dyDescent="0.25">
      <c r="A3006" s="6">
        <v>3003</v>
      </c>
      <c r="B3006" s="6" t="str">
        <f>"00359710"</f>
        <v>00359710</v>
      </c>
    </row>
    <row r="3007" spans="1:2" x14ac:dyDescent="0.25">
      <c r="A3007" s="6">
        <v>3004</v>
      </c>
      <c r="B3007" s="6" t="str">
        <f>"00359977"</f>
        <v>00359977</v>
      </c>
    </row>
    <row r="3008" spans="1:2" x14ac:dyDescent="0.25">
      <c r="A3008" s="6">
        <v>3005</v>
      </c>
      <c r="B3008" s="6" t="str">
        <f>"00359994"</f>
        <v>00359994</v>
      </c>
    </row>
    <row r="3009" spans="1:2" x14ac:dyDescent="0.25">
      <c r="A3009" s="6">
        <v>3006</v>
      </c>
      <c r="B3009" s="6" t="str">
        <f>"00360173"</f>
        <v>00360173</v>
      </c>
    </row>
    <row r="3010" spans="1:2" x14ac:dyDescent="0.25">
      <c r="A3010" s="6">
        <v>3007</v>
      </c>
      <c r="B3010" s="6" t="str">
        <f>"00360513"</f>
        <v>00360513</v>
      </c>
    </row>
    <row r="3011" spans="1:2" x14ac:dyDescent="0.25">
      <c r="A3011" s="6">
        <v>3008</v>
      </c>
      <c r="B3011" s="6" t="str">
        <f>"00360575"</f>
        <v>00360575</v>
      </c>
    </row>
    <row r="3012" spans="1:2" x14ac:dyDescent="0.25">
      <c r="A3012" s="6">
        <v>3009</v>
      </c>
      <c r="B3012" s="6" t="str">
        <f>"00360738"</f>
        <v>00360738</v>
      </c>
    </row>
    <row r="3013" spans="1:2" x14ac:dyDescent="0.25">
      <c r="A3013" s="6">
        <v>3010</v>
      </c>
      <c r="B3013" s="6" t="str">
        <f>"00360822"</f>
        <v>00360822</v>
      </c>
    </row>
    <row r="3014" spans="1:2" x14ac:dyDescent="0.25">
      <c r="A3014" s="6">
        <v>3011</v>
      </c>
      <c r="B3014" s="6" t="str">
        <f>"00360841"</f>
        <v>00360841</v>
      </c>
    </row>
    <row r="3015" spans="1:2" x14ac:dyDescent="0.25">
      <c r="A3015" s="6">
        <v>3012</v>
      </c>
      <c r="B3015" s="6" t="str">
        <f>"00361054"</f>
        <v>00361054</v>
      </c>
    </row>
    <row r="3016" spans="1:2" x14ac:dyDescent="0.25">
      <c r="A3016" s="6">
        <v>3013</v>
      </c>
      <c r="B3016" s="6" t="str">
        <f>"00361153"</f>
        <v>00361153</v>
      </c>
    </row>
    <row r="3017" spans="1:2" x14ac:dyDescent="0.25">
      <c r="A3017" s="6">
        <v>3014</v>
      </c>
      <c r="B3017" s="6" t="str">
        <f>"00361228"</f>
        <v>00361228</v>
      </c>
    </row>
    <row r="3018" spans="1:2" x14ac:dyDescent="0.25">
      <c r="A3018" s="6">
        <v>3015</v>
      </c>
      <c r="B3018" s="6" t="str">
        <f>"00361251"</f>
        <v>00361251</v>
      </c>
    </row>
    <row r="3019" spans="1:2" x14ac:dyDescent="0.25">
      <c r="A3019" s="6">
        <v>3016</v>
      </c>
      <c r="B3019" s="6" t="str">
        <f>"00361254"</f>
        <v>00361254</v>
      </c>
    </row>
    <row r="3020" spans="1:2" x14ac:dyDescent="0.25">
      <c r="A3020" s="6">
        <v>3017</v>
      </c>
      <c r="B3020" s="6" t="str">
        <f>"00361600"</f>
        <v>00361600</v>
      </c>
    </row>
    <row r="3021" spans="1:2" x14ac:dyDescent="0.25">
      <c r="A3021" s="6">
        <v>3018</v>
      </c>
      <c r="B3021" s="6" t="str">
        <f>"00361631"</f>
        <v>00361631</v>
      </c>
    </row>
    <row r="3022" spans="1:2" x14ac:dyDescent="0.25">
      <c r="A3022" s="6">
        <v>3019</v>
      </c>
      <c r="B3022" s="6" t="str">
        <f>"00361744"</f>
        <v>00361744</v>
      </c>
    </row>
    <row r="3023" spans="1:2" x14ac:dyDescent="0.25">
      <c r="A3023" s="6">
        <v>3020</v>
      </c>
      <c r="B3023" s="6" t="str">
        <f>"00361772"</f>
        <v>00361772</v>
      </c>
    </row>
    <row r="3024" spans="1:2" x14ac:dyDescent="0.25">
      <c r="A3024" s="6">
        <v>3021</v>
      </c>
      <c r="B3024" s="6" t="str">
        <f>"00361860"</f>
        <v>00361860</v>
      </c>
    </row>
    <row r="3025" spans="1:2" x14ac:dyDescent="0.25">
      <c r="A3025" s="6">
        <v>3022</v>
      </c>
      <c r="B3025" s="6" t="str">
        <f>"00362036"</f>
        <v>00362036</v>
      </c>
    </row>
    <row r="3026" spans="1:2" x14ac:dyDescent="0.25">
      <c r="A3026" s="6">
        <v>3023</v>
      </c>
      <c r="B3026" s="6" t="str">
        <f>"00362197"</f>
        <v>00362197</v>
      </c>
    </row>
    <row r="3027" spans="1:2" x14ac:dyDescent="0.25">
      <c r="A3027" s="6">
        <v>3024</v>
      </c>
      <c r="B3027" s="6" t="str">
        <f>"00362209"</f>
        <v>00362209</v>
      </c>
    </row>
    <row r="3028" spans="1:2" x14ac:dyDescent="0.25">
      <c r="A3028" s="6">
        <v>3025</v>
      </c>
      <c r="B3028" s="6" t="str">
        <f>"00362400"</f>
        <v>00362400</v>
      </c>
    </row>
    <row r="3029" spans="1:2" x14ac:dyDescent="0.25">
      <c r="A3029" s="6">
        <v>3026</v>
      </c>
      <c r="B3029" s="6" t="str">
        <f>"00362468"</f>
        <v>00362468</v>
      </c>
    </row>
    <row r="3030" spans="1:2" x14ac:dyDescent="0.25">
      <c r="A3030" s="6">
        <v>3027</v>
      </c>
      <c r="B3030" s="6" t="str">
        <f>"00362477"</f>
        <v>00362477</v>
      </c>
    </row>
    <row r="3031" spans="1:2" x14ac:dyDescent="0.25">
      <c r="A3031" s="6">
        <v>3028</v>
      </c>
      <c r="B3031" s="6" t="str">
        <f>"00362534"</f>
        <v>00362534</v>
      </c>
    </row>
    <row r="3032" spans="1:2" x14ac:dyDescent="0.25">
      <c r="A3032" s="6">
        <v>3029</v>
      </c>
      <c r="B3032" s="6" t="str">
        <f>"00362814"</f>
        <v>00362814</v>
      </c>
    </row>
    <row r="3033" spans="1:2" x14ac:dyDescent="0.25">
      <c r="A3033" s="6">
        <v>3030</v>
      </c>
      <c r="B3033" s="6" t="str">
        <f>"00362874"</f>
        <v>00362874</v>
      </c>
    </row>
    <row r="3034" spans="1:2" x14ac:dyDescent="0.25">
      <c r="A3034" s="6">
        <v>3031</v>
      </c>
      <c r="B3034" s="6" t="str">
        <f>"00362885"</f>
        <v>00362885</v>
      </c>
    </row>
    <row r="3035" spans="1:2" x14ac:dyDescent="0.25">
      <c r="A3035" s="6">
        <v>3032</v>
      </c>
      <c r="B3035" s="6" t="str">
        <f>"00362998"</f>
        <v>00362998</v>
      </c>
    </row>
    <row r="3036" spans="1:2" x14ac:dyDescent="0.25">
      <c r="A3036" s="6">
        <v>3033</v>
      </c>
      <c r="B3036" s="6" t="str">
        <f>"00363181"</f>
        <v>00363181</v>
      </c>
    </row>
    <row r="3037" spans="1:2" x14ac:dyDescent="0.25">
      <c r="A3037" s="6">
        <v>3034</v>
      </c>
      <c r="B3037" s="6" t="str">
        <f>"00363236"</f>
        <v>00363236</v>
      </c>
    </row>
    <row r="3038" spans="1:2" x14ac:dyDescent="0.25">
      <c r="A3038" s="6">
        <v>3035</v>
      </c>
      <c r="B3038" s="6" t="str">
        <f>"00363238"</f>
        <v>00363238</v>
      </c>
    </row>
    <row r="3039" spans="1:2" x14ac:dyDescent="0.25">
      <c r="A3039" s="6">
        <v>3036</v>
      </c>
      <c r="B3039" s="6" t="str">
        <f>"00363255"</f>
        <v>00363255</v>
      </c>
    </row>
    <row r="3040" spans="1:2" x14ac:dyDescent="0.25">
      <c r="A3040" s="6">
        <v>3037</v>
      </c>
      <c r="B3040" s="6" t="str">
        <f>"00363256"</f>
        <v>00363256</v>
      </c>
    </row>
    <row r="3041" spans="1:2" x14ac:dyDescent="0.25">
      <c r="A3041" s="6">
        <v>3038</v>
      </c>
      <c r="B3041" s="6" t="str">
        <f>"00363283"</f>
        <v>00363283</v>
      </c>
    </row>
    <row r="3042" spans="1:2" x14ac:dyDescent="0.25">
      <c r="A3042" s="6">
        <v>3039</v>
      </c>
      <c r="B3042" s="6" t="str">
        <f>"00363294"</f>
        <v>00363294</v>
      </c>
    </row>
    <row r="3043" spans="1:2" x14ac:dyDescent="0.25">
      <c r="A3043" s="6">
        <v>3040</v>
      </c>
      <c r="B3043" s="6" t="str">
        <f>"00363301"</f>
        <v>00363301</v>
      </c>
    </row>
    <row r="3044" spans="1:2" x14ac:dyDescent="0.25">
      <c r="A3044" s="6">
        <v>3041</v>
      </c>
      <c r="B3044" s="6" t="str">
        <f>"00363345"</f>
        <v>00363345</v>
      </c>
    </row>
    <row r="3045" spans="1:2" x14ac:dyDescent="0.25">
      <c r="A3045" s="6">
        <v>3042</v>
      </c>
      <c r="B3045" s="6" t="str">
        <f>"00363378"</f>
        <v>00363378</v>
      </c>
    </row>
    <row r="3046" spans="1:2" x14ac:dyDescent="0.25">
      <c r="A3046" s="6">
        <v>3043</v>
      </c>
      <c r="B3046" s="6" t="str">
        <f>"00363396"</f>
        <v>00363396</v>
      </c>
    </row>
    <row r="3047" spans="1:2" x14ac:dyDescent="0.25">
      <c r="A3047" s="6">
        <v>3044</v>
      </c>
      <c r="B3047" s="6" t="str">
        <f>"00363416"</f>
        <v>00363416</v>
      </c>
    </row>
    <row r="3048" spans="1:2" x14ac:dyDescent="0.25">
      <c r="A3048" s="6">
        <v>3045</v>
      </c>
      <c r="B3048" s="6" t="str">
        <f>"00363426"</f>
        <v>00363426</v>
      </c>
    </row>
    <row r="3049" spans="1:2" x14ac:dyDescent="0.25">
      <c r="A3049" s="6">
        <v>3046</v>
      </c>
      <c r="B3049" s="6" t="str">
        <f>"00363428"</f>
        <v>00363428</v>
      </c>
    </row>
    <row r="3050" spans="1:2" x14ac:dyDescent="0.25">
      <c r="A3050" s="6">
        <v>3047</v>
      </c>
      <c r="B3050" s="6" t="str">
        <f>"00363445"</f>
        <v>00363445</v>
      </c>
    </row>
    <row r="3051" spans="1:2" x14ac:dyDescent="0.25">
      <c r="A3051" s="6">
        <v>3048</v>
      </c>
      <c r="B3051" s="6" t="str">
        <f>"00364091"</f>
        <v>00364091</v>
      </c>
    </row>
    <row r="3052" spans="1:2" x14ac:dyDescent="0.25">
      <c r="A3052" s="6">
        <v>3049</v>
      </c>
      <c r="B3052" s="6" t="str">
        <f>"00364135"</f>
        <v>00364135</v>
      </c>
    </row>
    <row r="3053" spans="1:2" x14ac:dyDescent="0.25">
      <c r="A3053" s="6">
        <v>3050</v>
      </c>
      <c r="B3053" s="6" t="str">
        <f>"00364398"</f>
        <v>00364398</v>
      </c>
    </row>
    <row r="3054" spans="1:2" x14ac:dyDescent="0.25">
      <c r="A3054" s="6">
        <v>3051</v>
      </c>
      <c r="B3054" s="6" t="str">
        <f>"00364531"</f>
        <v>00364531</v>
      </c>
    </row>
    <row r="3055" spans="1:2" x14ac:dyDescent="0.25">
      <c r="A3055" s="6">
        <v>3052</v>
      </c>
      <c r="B3055" s="6" t="str">
        <f>"00364819"</f>
        <v>00364819</v>
      </c>
    </row>
    <row r="3056" spans="1:2" x14ac:dyDescent="0.25">
      <c r="A3056" s="6">
        <v>3053</v>
      </c>
      <c r="B3056" s="6" t="str">
        <f>"00364916"</f>
        <v>00364916</v>
      </c>
    </row>
    <row r="3057" spans="1:2" x14ac:dyDescent="0.25">
      <c r="A3057" s="6">
        <v>3054</v>
      </c>
      <c r="B3057" s="6" t="str">
        <f>"00365076"</f>
        <v>00365076</v>
      </c>
    </row>
    <row r="3058" spans="1:2" x14ac:dyDescent="0.25">
      <c r="A3058" s="6">
        <v>3055</v>
      </c>
      <c r="B3058" s="6" t="str">
        <f>"00365166"</f>
        <v>00365166</v>
      </c>
    </row>
    <row r="3059" spans="1:2" x14ac:dyDescent="0.25">
      <c r="A3059" s="6">
        <v>3056</v>
      </c>
      <c r="B3059" s="6" t="str">
        <f>"00365213"</f>
        <v>00365213</v>
      </c>
    </row>
    <row r="3060" spans="1:2" x14ac:dyDescent="0.25">
      <c r="A3060" s="6">
        <v>3057</v>
      </c>
      <c r="B3060" s="6" t="str">
        <f>"00365430"</f>
        <v>00365430</v>
      </c>
    </row>
    <row r="3061" spans="1:2" x14ac:dyDescent="0.25">
      <c r="A3061" s="6">
        <v>3058</v>
      </c>
      <c r="B3061" s="6" t="str">
        <f>"00365480"</f>
        <v>00365480</v>
      </c>
    </row>
    <row r="3062" spans="1:2" x14ac:dyDescent="0.25">
      <c r="A3062" s="6">
        <v>3059</v>
      </c>
      <c r="B3062" s="6" t="str">
        <f>"00365550"</f>
        <v>00365550</v>
      </c>
    </row>
    <row r="3063" spans="1:2" x14ac:dyDescent="0.25">
      <c r="A3063" s="6">
        <v>3060</v>
      </c>
      <c r="B3063" s="6" t="str">
        <f>"00365721"</f>
        <v>00365721</v>
      </c>
    </row>
    <row r="3064" spans="1:2" x14ac:dyDescent="0.25">
      <c r="A3064" s="6">
        <v>3061</v>
      </c>
      <c r="B3064" s="6" t="str">
        <f>"00365749"</f>
        <v>00365749</v>
      </c>
    </row>
    <row r="3065" spans="1:2" x14ac:dyDescent="0.25">
      <c r="A3065" s="6">
        <v>3062</v>
      </c>
      <c r="B3065" s="6" t="str">
        <f>"00365761"</f>
        <v>00365761</v>
      </c>
    </row>
    <row r="3066" spans="1:2" x14ac:dyDescent="0.25">
      <c r="A3066" s="6">
        <v>3063</v>
      </c>
      <c r="B3066" s="6" t="str">
        <f>"00365816"</f>
        <v>00365816</v>
      </c>
    </row>
    <row r="3067" spans="1:2" x14ac:dyDescent="0.25">
      <c r="A3067" s="6">
        <v>3064</v>
      </c>
      <c r="B3067" s="6" t="str">
        <f>"00365901"</f>
        <v>00365901</v>
      </c>
    </row>
    <row r="3068" spans="1:2" x14ac:dyDescent="0.25">
      <c r="A3068" s="6">
        <v>3065</v>
      </c>
      <c r="B3068" s="6" t="str">
        <f>"00365988"</f>
        <v>00365988</v>
      </c>
    </row>
    <row r="3069" spans="1:2" x14ac:dyDescent="0.25">
      <c r="A3069" s="6">
        <v>3066</v>
      </c>
      <c r="B3069" s="6" t="str">
        <f>"00366009"</f>
        <v>00366009</v>
      </c>
    </row>
    <row r="3070" spans="1:2" x14ac:dyDescent="0.25">
      <c r="A3070" s="6">
        <v>3067</v>
      </c>
      <c r="B3070" s="6" t="str">
        <f>"00366085"</f>
        <v>00366085</v>
      </c>
    </row>
    <row r="3071" spans="1:2" x14ac:dyDescent="0.25">
      <c r="A3071" s="6">
        <v>3068</v>
      </c>
      <c r="B3071" s="6" t="str">
        <f>"00366105"</f>
        <v>00366105</v>
      </c>
    </row>
    <row r="3072" spans="1:2" x14ac:dyDescent="0.25">
      <c r="A3072" s="6">
        <v>3069</v>
      </c>
      <c r="B3072" s="6" t="str">
        <f>"00366167"</f>
        <v>00366167</v>
      </c>
    </row>
    <row r="3073" spans="1:2" x14ac:dyDescent="0.25">
      <c r="A3073" s="6">
        <v>3070</v>
      </c>
      <c r="B3073" s="6" t="str">
        <f>"00366211"</f>
        <v>00366211</v>
      </c>
    </row>
    <row r="3074" spans="1:2" x14ac:dyDescent="0.25">
      <c r="A3074" s="6">
        <v>3071</v>
      </c>
      <c r="B3074" s="6" t="str">
        <f>"00366405"</f>
        <v>00366405</v>
      </c>
    </row>
    <row r="3075" spans="1:2" x14ac:dyDescent="0.25">
      <c r="A3075" s="6">
        <v>3072</v>
      </c>
      <c r="B3075" s="6" t="str">
        <f>"00366742"</f>
        <v>00366742</v>
      </c>
    </row>
    <row r="3076" spans="1:2" x14ac:dyDescent="0.25">
      <c r="A3076" s="6">
        <v>3073</v>
      </c>
      <c r="B3076" s="6" t="str">
        <f>"00366770"</f>
        <v>00366770</v>
      </c>
    </row>
    <row r="3077" spans="1:2" x14ac:dyDescent="0.25">
      <c r="A3077" s="6">
        <v>3074</v>
      </c>
      <c r="B3077" s="6" t="str">
        <f>"00366790"</f>
        <v>00366790</v>
      </c>
    </row>
    <row r="3078" spans="1:2" x14ac:dyDescent="0.25">
      <c r="A3078" s="6">
        <v>3075</v>
      </c>
      <c r="B3078" s="6" t="str">
        <f>"00366846"</f>
        <v>00366846</v>
      </c>
    </row>
    <row r="3079" spans="1:2" x14ac:dyDescent="0.25">
      <c r="A3079" s="6">
        <v>3076</v>
      </c>
      <c r="B3079" s="6" t="str">
        <f>"00366935"</f>
        <v>00366935</v>
      </c>
    </row>
    <row r="3080" spans="1:2" x14ac:dyDescent="0.25">
      <c r="A3080" s="6">
        <v>3077</v>
      </c>
      <c r="B3080" s="6" t="str">
        <f>"00366980"</f>
        <v>00366980</v>
      </c>
    </row>
    <row r="3081" spans="1:2" x14ac:dyDescent="0.25">
      <c r="A3081" s="6">
        <v>3078</v>
      </c>
      <c r="B3081" s="6" t="str">
        <f>"00367037"</f>
        <v>00367037</v>
      </c>
    </row>
    <row r="3082" spans="1:2" x14ac:dyDescent="0.25">
      <c r="A3082" s="6">
        <v>3079</v>
      </c>
      <c r="B3082" s="6" t="str">
        <f>"00367417"</f>
        <v>00367417</v>
      </c>
    </row>
    <row r="3083" spans="1:2" x14ac:dyDescent="0.25">
      <c r="A3083" s="6">
        <v>3080</v>
      </c>
      <c r="B3083" s="6" t="str">
        <f>"00367431"</f>
        <v>00367431</v>
      </c>
    </row>
    <row r="3084" spans="1:2" x14ac:dyDescent="0.25">
      <c r="A3084" s="6">
        <v>3081</v>
      </c>
      <c r="B3084" s="6" t="str">
        <f>"00367564"</f>
        <v>00367564</v>
      </c>
    </row>
    <row r="3085" spans="1:2" x14ac:dyDescent="0.25">
      <c r="A3085" s="6">
        <v>3082</v>
      </c>
      <c r="B3085" s="6" t="str">
        <f>"00367565"</f>
        <v>00367565</v>
      </c>
    </row>
    <row r="3086" spans="1:2" x14ac:dyDescent="0.25">
      <c r="A3086" s="6">
        <v>3083</v>
      </c>
      <c r="B3086" s="6" t="str">
        <f>"00367754"</f>
        <v>00367754</v>
      </c>
    </row>
    <row r="3087" spans="1:2" x14ac:dyDescent="0.25">
      <c r="A3087" s="6">
        <v>3084</v>
      </c>
      <c r="B3087" s="6" t="str">
        <f>"00367827"</f>
        <v>00367827</v>
      </c>
    </row>
    <row r="3088" spans="1:2" x14ac:dyDescent="0.25">
      <c r="A3088" s="6">
        <v>3085</v>
      </c>
      <c r="B3088" s="6" t="str">
        <f>"00367895"</f>
        <v>00367895</v>
      </c>
    </row>
    <row r="3089" spans="1:2" x14ac:dyDescent="0.25">
      <c r="A3089" s="6">
        <v>3086</v>
      </c>
      <c r="B3089" s="6" t="str">
        <f>"00367903"</f>
        <v>00367903</v>
      </c>
    </row>
    <row r="3090" spans="1:2" x14ac:dyDescent="0.25">
      <c r="A3090" s="6">
        <v>3087</v>
      </c>
      <c r="B3090" s="6" t="str">
        <f>"00367912"</f>
        <v>00367912</v>
      </c>
    </row>
    <row r="3091" spans="1:2" x14ac:dyDescent="0.25">
      <c r="A3091" s="6">
        <v>3088</v>
      </c>
      <c r="B3091" s="6" t="str">
        <f>"00368426"</f>
        <v>00368426</v>
      </c>
    </row>
    <row r="3092" spans="1:2" x14ac:dyDescent="0.25">
      <c r="A3092" s="6">
        <v>3089</v>
      </c>
      <c r="B3092" s="6" t="str">
        <f>"00368542"</f>
        <v>00368542</v>
      </c>
    </row>
    <row r="3093" spans="1:2" x14ac:dyDescent="0.25">
      <c r="A3093" s="6">
        <v>3090</v>
      </c>
      <c r="B3093" s="6" t="str">
        <f>"00368601"</f>
        <v>00368601</v>
      </c>
    </row>
    <row r="3094" spans="1:2" x14ac:dyDescent="0.25">
      <c r="A3094" s="6">
        <v>3091</v>
      </c>
      <c r="B3094" s="6" t="str">
        <f>"00368668"</f>
        <v>00368668</v>
      </c>
    </row>
    <row r="3095" spans="1:2" x14ac:dyDescent="0.25">
      <c r="A3095" s="6">
        <v>3092</v>
      </c>
      <c r="B3095" s="6" t="str">
        <f>"00368681"</f>
        <v>00368681</v>
      </c>
    </row>
    <row r="3096" spans="1:2" x14ac:dyDescent="0.25">
      <c r="A3096" s="6">
        <v>3093</v>
      </c>
      <c r="B3096" s="6" t="str">
        <f>"00368714"</f>
        <v>00368714</v>
      </c>
    </row>
    <row r="3097" spans="1:2" x14ac:dyDescent="0.25">
      <c r="A3097" s="6">
        <v>3094</v>
      </c>
      <c r="B3097" s="6" t="str">
        <f>"00368862"</f>
        <v>00368862</v>
      </c>
    </row>
    <row r="3098" spans="1:2" x14ac:dyDescent="0.25">
      <c r="A3098" s="6">
        <v>3095</v>
      </c>
      <c r="B3098" s="6" t="str">
        <f>"00368867"</f>
        <v>00368867</v>
      </c>
    </row>
    <row r="3099" spans="1:2" x14ac:dyDescent="0.25">
      <c r="A3099" s="6">
        <v>3096</v>
      </c>
      <c r="B3099" s="6" t="str">
        <f>"00369018"</f>
        <v>00369018</v>
      </c>
    </row>
    <row r="3100" spans="1:2" x14ac:dyDescent="0.25">
      <c r="A3100" s="6">
        <v>3097</v>
      </c>
      <c r="B3100" s="6" t="str">
        <f>"00369023"</f>
        <v>00369023</v>
      </c>
    </row>
    <row r="3101" spans="1:2" x14ac:dyDescent="0.25">
      <c r="A3101" s="6">
        <v>3098</v>
      </c>
      <c r="B3101" s="6" t="str">
        <f>"00369035"</f>
        <v>00369035</v>
      </c>
    </row>
    <row r="3102" spans="1:2" x14ac:dyDescent="0.25">
      <c r="A3102" s="6">
        <v>3099</v>
      </c>
      <c r="B3102" s="6" t="str">
        <f>"00369103"</f>
        <v>00369103</v>
      </c>
    </row>
    <row r="3103" spans="1:2" x14ac:dyDescent="0.25">
      <c r="A3103" s="6">
        <v>3100</v>
      </c>
      <c r="B3103" s="6" t="str">
        <f>"00369113"</f>
        <v>00369113</v>
      </c>
    </row>
    <row r="3104" spans="1:2" x14ac:dyDescent="0.25">
      <c r="A3104" s="6">
        <v>3101</v>
      </c>
      <c r="B3104" s="6" t="str">
        <f>"00369114"</f>
        <v>00369114</v>
      </c>
    </row>
    <row r="3105" spans="1:2" x14ac:dyDescent="0.25">
      <c r="A3105" s="6">
        <v>3102</v>
      </c>
      <c r="B3105" s="6" t="str">
        <f>"00369184"</f>
        <v>00369184</v>
      </c>
    </row>
    <row r="3106" spans="1:2" x14ac:dyDescent="0.25">
      <c r="A3106" s="6">
        <v>3103</v>
      </c>
      <c r="B3106" s="6" t="str">
        <f>"00369211"</f>
        <v>00369211</v>
      </c>
    </row>
    <row r="3107" spans="1:2" x14ac:dyDescent="0.25">
      <c r="A3107" s="6">
        <v>3104</v>
      </c>
      <c r="B3107" s="6" t="str">
        <f>"00369233"</f>
        <v>00369233</v>
      </c>
    </row>
    <row r="3108" spans="1:2" x14ac:dyDescent="0.25">
      <c r="A3108" s="6">
        <v>3105</v>
      </c>
      <c r="B3108" s="6" t="str">
        <f>"00369245"</f>
        <v>00369245</v>
      </c>
    </row>
    <row r="3109" spans="1:2" x14ac:dyDescent="0.25">
      <c r="A3109" s="6">
        <v>3106</v>
      </c>
      <c r="B3109" s="6" t="str">
        <f>"00369254"</f>
        <v>00369254</v>
      </c>
    </row>
    <row r="3110" spans="1:2" x14ac:dyDescent="0.25">
      <c r="A3110" s="6">
        <v>3107</v>
      </c>
      <c r="B3110" s="6" t="str">
        <f>"00369265"</f>
        <v>00369265</v>
      </c>
    </row>
    <row r="3111" spans="1:2" x14ac:dyDescent="0.25">
      <c r="A3111" s="6">
        <v>3108</v>
      </c>
      <c r="B3111" s="6" t="str">
        <f>"00369285"</f>
        <v>00369285</v>
      </c>
    </row>
    <row r="3112" spans="1:2" x14ac:dyDescent="0.25">
      <c r="A3112" s="6">
        <v>3109</v>
      </c>
      <c r="B3112" s="6" t="str">
        <f>"00369286"</f>
        <v>00369286</v>
      </c>
    </row>
    <row r="3113" spans="1:2" x14ac:dyDescent="0.25">
      <c r="A3113" s="6">
        <v>3110</v>
      </c>
      <c r="B3113" s="6" t="str">
        <f>"00369315"</f>
        <v>00369315</v>
      </c>
    </row>
    <row r="3114" spans="1:2" x14ac:dyDescent="0.25">
      <c r="A3114" s="6">
        <v>3111</v>
      </c>
      <c r="B3114" s="6" t="str">
        <f>"00369355"</f>
        <v>00369355</v>
      </c>
    </row>
    <row r="3115" spans="1:2" x14ac:dyDescent="0.25">
      <c r="A3115" s="6">
        <v>3112</v>
      </c>
      <c r="B3115" s="6" t="str">
        <f>"00369404"</f>
        <v>00369404</v>
      </c>
    </row>
    <row r="3116" spans="1:2" x14ac:dyDescent="0.25">
      <c r="A3116" s="6">
        <v>3113</v>
      </c>
      <c r="B3116" s="6" t="str">
        <f>"00369439"</f>
        <v>00369439</v>
      </c>
    </row>
    <row r="3117" spans="1:2" x14ac:dyDescent="0.25">
      <c r="A3117" s="6">
        <v>3114</v>
      </c>
      <c r="B3117" s="6" t="str">
        <f>"00369522"</f>
        <v>00369522</v>
      </c>
    </row>
    <row r="3118" spans="1:2" x14ac:dyDescent="0.25">
      <c r="A3118" s="6">
        <v>3115</v>
      </c>
      <c r="B3118" s="6" t="str">
        <f>"00369837"</f>
        <v>00369837</v>
      </c>
    </row>
    <row r="3119" spans="1:2" x14ac:dyDescent="0.25">
      <c r="A3119" s="6">
        <v>3116</v>
      </c>
      <c r="B3119" s="6" t="str">
        <f>"00369899"</f>
        <v>00369899</v>
      </c>
    </row>
    <row r="3120" spans="1:2" x14ac:dyDescent="0.25">
      <c r="A3120" s="6">
        <v>3117</v>
      </c>
      <c r="B3120" s="6" t="str">
        <f>"00369949"</f>
        <v>00369949</v>
      </c>
    </row>
    <row r="3121" spans="1:2" x14ac:dyDescent="0.25">
      <c r="A3121" s="6">
        <v>3118</v>
      </c>
      <c r="B3121" s="6" t="str">
        <f>"00369991"</f>
        <v>00369991</v>
      </c>
    </row>
    <row r="3122" spans="1:2" x14ac:dyDescent="0.25">
      <c r="A3122" s="6">
        <v>3119</v>
      </c>
      <c r="B3122" s="6" t="str">
        <f>"00370197"</f>
        <v>00370197</v>
      </c>
    </row>
    <row r="3123" spans="1:2" x14ac:dyDescent="0.25">
      <c r="A3123" s="6">
        <v>3120</v>
      </c>
      <c r="B3123" s="6" t="str">
        <f>"00370238"</f>
        <v>00370238</v>
      </c>
    </row>
    <row r="3124" spans="1:2" x14ac:dyDescent="0.25">
      <c r="A3124" s="6">
        <v>3121</v>
      </c>
      <c r="B3124" s="6" t="str">
        <f>"00370347"</f>
        <v>00370347</v>
      </c>
    </row>
    <row r="3125" spans="1:2" x14ac:dyDescent="0.25">
      <c r="A3125" s="6">
        <v>3122</v>
      </c>
      <c r="B3125" s="6" t="str">
        <f>"00370951"</f>
        <v>00370951</v>
      </c>
    </row>
    <row r="3126" spans="1:2" x14ac:dyDescent="0.25">
      <c r="A3126" s="6">
        <v>3123</v>
      </c>
      <c r="B3126" s="6" t="str">
        <f>"00371372"</f>
        <v>00371372</v>
      </c>
    </row>
    <row r="3127" spans="1:2" x14ac:dyDescent="0.25">
      <c r="A3127" s="6">
        <v>3124</v>
      </c>
      <c r="B3127" s="6" t="str">
        <f>"00371438"</f>
        <v>00371438</v>
      </c>
    </row>
    <row r="3128" spans="1:2" x14ac:dyDescent="0.25">
      <c r="A3128" s="6">
        <v>3125</v>
      </c>
      <c r="B3128" s="6" t="str">
        <f>"00371493"</f>
        <v>00371493</v>
      </c>
    </row>
    <row r="3129" spans="1:2" x14ac:dyDescent="0.25">
      <c r="A3129" s="6">
        <v>3126</v>
      </c>
      <c r="B3129" s="6" t="str">
        <f>"00371839"</f>
        <v>00371839</v>
      </c>
    </row>
    <row r="3130" spans="1:2" x14ac:dyDescent="0.25">
      <c r="A3130" s="6">
        <v>3127</v>
      </c>
      <c r="B3130" s="6" t="str">
        <f>"00371844"</f>
        <v>00371844</v>
      </c>
    </row>
    <row r="3131" spans="1:2" x14ac:dyDescent="0.25">
      <c r="A3131" s="6">
        <v>3128</v>
      </c>
      <c r="B3131" s="6" t="str">
        <f>"00372591"</f>
        <v>00372591</v>
      </c>
    </row>
    <row r="3132" spans="1:2" x14ac:dyDescent="0.25">
      <c r="A3132" s="6">
        <v>3129</v>
      </c>
      <c r="B3132" s="6" t="str">
        <f>"00381121"</f>
        <v>00381121</v>
      </c>
    </row>
    <row r="3133" spans="1:2" x14ac:dyDescent="0.25">
      <c r="A3133" s="6">
        <v>3130</v>
      </c>
      <c r="B3133" s="6" t="str">
        <f>"00383297"</f>
        <v>00383297</v>
      </c>
    </row>
    <row r="3134" spans="1:2" x14ac:dyDescent="0.25">
      <c r="A3134" s="6">
        <v>3131</v>
      </c>
      <c r="B3134" s="6" t="str">
        <f>"00383501"</f>
        <v>00383501</v>
      </c>
    </row>
    <row r="3135" spans="1:2" x14ac:dyDescent="0.25">
      <c r="A3135" s="6">
        <v>3132</v>
      </c>
      <c r="B3135" s="6" t="str">
        <f>"00385736"</f>
        <v>00385736</v>
      </c>
    </row>
    <row r="3136" spans="1:2" x14ac:dyDescent="0.25">
      <c r="A3136" s="6">
        <v>3133</v>
      </c>
      <c r="B3136" s="6" t="str">
        <f>"00385986"</f>
        <v>00385986</v>
      </c>
    </row>
    <row r="3137" spans="1:2" x14ac:dyDescent="0.25">
      <c r="A3137" s="6">
        <v>3134</v>
      </c>
      <c r="B3137" s="6" t="str">
        <f>"00389697"</f>
        <v>00389697</v>
      </c>
    </row>
    <row r="3138" spans="1:2" x14ac:dyDescent="0.25">
      <c r="A3138" s="6">
        <v>3135</v>
      </c>
      <c r="B3138" s="6" t="str">
        <f>"00391395"</f>
        <v>00391395</v>
      </c>
    </row>
    <row r="3139" spans="1:2" x14ac:dyDescent="0.25">
      <c r="A3139" s="6">
        <v>3136</v>
      </c>
      <c r="B3139" s="6" t="str">
        <f>"00397577"</f>
        <v>00397577</v>
      </c>
    </row>
    <row r="3140" spans="1:2" x14ac:dyDescent="0.25">
      <c r="A3140" s="6">
        <v>3137</v>
      </c>
      <c r="B3140" s="6" t="str">
        <f>"00397670"</f>
        <v>00397670</v>
      </c>
    </row>
    <row r="3141" spans="1:2" x14ac:dyDescent="0.25">
      <c r="A3141" s="6">
        <v>3138</v>
      </c>
      <c r="B3141" s="6" t="str">
        <f>"00398481"</f>
        <v>00398481</v>
      </c>
    </row>
    <row r="3142" spans="1:2" x14ac:dyDescent="0.25">
      <c r="A3142" s="6">
        <v>3139</v>
      </c>
      <c r="B3142" s="6" t="str">
        <f>"00398864"</f>
        <v>00398864</v>
      </c>
    </row>
    <row r="3143" spans="1:2" x14ac:dyDescent="0.25">
      <c r="A3143" s="6">
        <v>3140</v>
      </c>
      <c r="B3143" s="6" t="str">
        <f>"00401203"</f>
        <v>00401203</v>
      </c>
    </row>
    <row r="3144" spans="1:2" x14ac:dyDescent="0.25">
      <c r="A3144" s="6">
        <v>3141</v>
      </c>
      <c r="B3144" s="6" t="str">
        <f>"00401894"</f>
        <v>00401894</v>
      </c>
    </row>
    <row r="3145" spans="1:2" x14ac:dyDescent="0.25">
      <c r="A3145" s="6">
        <v>3142</v>
      </c>
      <c r="B3145" s="6" t="str">
        <f>"00404566"</f>
        <v>00404566</v>
      </c>
    </row>
    <row r="3146" spans="1:2" x14ac:dyDescent="0.25">
      <c r="A3146" s="6">
        <v>3143</v>
      </c>
      <c r="B3146" s="6" t="str">
        <f>"00404990"</f>
        <v>00404990</v>
      </c>
    </row>
    <row r="3147" spans="1:2" x14ac:dyDescent="0.25">
      <c r="A3147" s="6">
        <v>3144</v>
      </c>
      <c r="B3147" s="6" t="str">
        <f>"00405505"</f>
        <v>00405505</v>
      </c>
    </row>
    <row r="3148" spans="1:2" x14ac:dyDescent="0.25">
      <c r="A3148" s="6">
        <v>3145</v>
      </c>
      <c r="B3148" s="6" t="str">
        <f>"00405767"</f>
        <v>00405767</v>
      </c>
    </row>
    <row r="3149" spans="1:2" x14ac:dyDescent="0.25">
      <c r="A3149" s="6">
        <v>3146</v>
      </c>
      <c r="B3149" s="6" t="str">
        <f>"00408270"</f>
        <v>00408270</v>
      </c>
    </row>
    <row r="3150" spans="1:2" x14ac:dyDescent="0.25">
      <c r="A3150" s="6">
        <v>3147</v>
      </c>
      <c r="B3150" s="6" t="str">
        <f>"00408555"</f>
        <v>00408555</v>
      </c>
    </row>
    <row r="3151" spans="1:2" x14ac:dyDescent="0.25">
      <c r="A3151" s="6">
        <v>3148</v>
      </c>
      <c r="B3151" s="6" t="str">
        <f>"00408564"</f>
        <v>00408564</v>
      </c>
    </row>
    <row r="3152" spans="1:2" x14ac:dyDescent="0.25">
      <c r="A3152" s="6">
        <v>3149</v>
      </c>
      <c r="B3152" s="6" t="str">
        <f>"00415823"</f>
        <v>00415823</v>
      </c>
    </row>
    <row r="3153" spans="1:2" x14ac:dyDescent="0.25">
      <c r="A3153" s="6">
        <v>3150</v>
      </c>
      <c r="B3153" s="6" t="str">
        <f>"00418169"</f>
        <v>00418169</v>
      </c>
    </row>
    <row r="3154" spans="1:2" x14ac:dyDescent="0.25">
      <c r="A3154" s="6">
        <v>3151</v>
      </c>
      <c r="B3154" s="6" t="str">
        <f>"00418174"</f>
        <v>00418174</v>
      </c>
    </row>
    <row r="3155" spans="1:2" x14ac:dyDescent="0.25">
      <c r="A3155" s="6">
        <v>3152</v>
      </c>
      <c r="B3155" s="6" t="str">
        <f>"00424339"</f>
        <v>00424339</v>
      </c>
    </row>
    <row r="3156" spans="1:2" x14ac:dyDescent="0.25">
      <c r="A3156" s="6">
        <v>3153</v>
      </c>
      <c r="B3156" s="6" t="str">
        <f>"00424807"</f>
        <v>00424807</v>
      </c>
    </row>
    <row r="3157" spans="1:2" x14ac:dyDescent="0.25">
      <c r="A3157" s="6">
        <v>3154</v>
      </c>
      <c r="B3157" s="6" t="str">
        <f>"00424900"</f>
        <v>00424900</v>
      </c>
    </row>
    <row r="3158" spans="1:2" x14ac:dyDescent="0.25">
      <c r="A3158" s="6">
        <v>3155</v>
      </c>
      <c r="B3158" s="6" t="str">
        <f>"00424911"</f>
        <v>00424911</v>
      </c>
    </row>
    <row r="3159" spans="1:2" x14ac:dyDescent="0.25">
      <c r="A3159" s="6">
        <v>3156</v>
      </c>
      <c r="B3159" s="6" t="str">
        <f>"00424920"</f>
        <v>00424920</v>
      </c>
    </row>
    <row r="3160" spans="1:2" x14ac:dyDescent="0.25">
      <c r="A3160" s="6">
        <v>3157</v>
      </c>
      <c r="B3160" s="6" t="str">
        <f>"00424939"</f>
        <v>00424939</v>
      </c>
    </row>
    <row r="3161" spans="1:2" x14ac:dyDescent="0.25">
      <c r="A3161" s="6">
        <v>3158</v>
      </c>
      <c r="B3161" s="6" t="str">
        <f>"00424999"</f>
        <v>00424999</v>
      </c>
    </row>
    <row r="3162" spans="1:2" x14ac:dyDescent="0.25">
      <c r="A3162" s="6">
        <v>3159</v>
      </c>
      <c r="B3162" s="6" t="str">
        <f>"00425122"</f>
        <v>00425122</v>
      </c>
    </row>
    <row r="3163" spans="1:2" x14ac:dyDescent="0.25">
      <c r="A3163" s="6">
        <v>3160</v>
      </c>
      <c r="B3163" s="6" t="str">
        <f>"00425203"</f>
        <v>00425203</v>
      </c>
    </row>
    <row r="3164" spans="1:2" x14ac:dyDescent="0.25">
      <c r="A3164" s="6">
        <v>3161</v>
      </c>
      <c r="B3164" s="6" t="str">
        <f>"00425628"</f>
        <v>00425628</v>
      </c>
    </row>
    <row r="3165" spans="1:2" x14ac:dyDescent="0.25">
      <c r="A3165" s="6">
        <v>3162</v>
      </c>
      <c r="B3165" s="6" t="str">
        <f>"00425645"</f>
        <v>00425645</v>
      </c>
    </row>
    <row r="3166" spans="1:2" x14ac:dyDescent="0.25">
      <c r="A3166" s="6">
        <v>3163</v>
      </c>
      <c r="B3166" s="6" t="str">
        <f>"00425672"</f>
        <v>00425672</v>
      </c>
    </row>
    <row r="3167" spans="1:2" x14ac:dyDescent="0.25">
      <c r="A3167" s="6">
        <v>3164</v>
      </c>
      <c r="B3167" s="6" t="str">
        <f>"00425681"</f>
        <v>00425681</v>
      </c>
    </row>
    <row r="3168" spans="1:2" x14ac:dyDescent="0.25">
      <c r="A3168" s="6">
        <v>3165</v>
      </c>
      <c r="B3168" s="6" t="str">
        <f>"00425684"</f>
        <v>00425684</v>
      </c>
    </row>
    <row r="3169" spans="1:2" x14ac:dyDescent="0.25">
      <c r="A3169" s="6">
        <v>3166</v>
      </c>
      <c r="B3169" s="6" t="str">
        <f>"00425688"</f>
        <v>00425688</v>
      </c>
    </row>
    <row r="3170" spans="1:2" x14ac:dyDescent="0.25">
      <c r="A3170" s="6">
        <v>3167</v>
      </c>
      <c r="B3170" s="6" t="str">
        <f>"00425712"</f>
        <v>00425712</v>
      </c>
    </row>
    <row r="3171" spans="1:2" x14ac:dyDescent="0.25">
      <c r="A3171" s="6">
        <v>3168</v>
      </c>
      <c r="B3171" s="6" t="str">
        <f>"00425811"</f>
        <v>00425811</v>
      </c>
    </row>
    <row r="3172" spans="1:2" x14ac:dyDescent="0.25">
      <c r="A3172" s="6">
        <v>3169</v>
      </c>
      <c r="B3172" s="6" t="str">
        <f>"00425866"</f>
        <v>00425866</v>
      </c>
    </row>
    <row r="3173" spans="1:2" x14ac:dyDescent="0.25">
      <c r="A3173" s="6">
        <v>3170</v>
      </c>
      <c r="B3173" s="6" t="str">
        <f>"00425879"</f>
        <v>00425879</v>
      </c>
    </row>
    <row r="3174" spans="1:2" x14ac:dyDescent="0.25">
      <c r="A3174" s="6">
        <v>3171</v>
      </c>
      <c r="B3174" s="6" t="str">
        <f>"00426021"</f>
        <v>00426021</v>
      </c>
    </row>
    <row r="3175" spans="1:2" x14ac:dyDescent="0.25">
      <c r="A3175" s="6">
        <v>3172</v>
      </c>
      <c r="B3175" s="6" t="str">
        <f>"00426089"</f>
        <v>00426089</v>
      </c>
    </row>
    <row r="3176" spans="1:2" x14ac:dyDescent="0.25">
      <c r="A3176" s="6">
        <v>3173</v>
      </c>
      <c r="B3176" s="6" t="str">
        <f>"00426110"</f>
        <v>00426110</v>
      </c>
    </row>
    <row r="3177" spans="1:2" x14ac:dyDescent="0.25">
      <c r="A3177" s="6">
        <v>3174</v>
      </c>
      <c r="B3177" s="6" t="str">
        <f>"00426266"</f>
        <v>00426266</v>
      </c>
    </row>
    <row r="3178" spans="1:2" x14ac:dyDescent="0.25">
      <c r="A3178" s="6">
        <v>3175</v>
      </c>
      <c r="B3178" s="6" t="str">
        <f>"00426436"</f>
        <v>00426436</v>
      </c>
    </row>
    <row r="3179" spans="1:2" x14ac:dyDescent="0.25">
      <c r="A3179" s="6">
        <v>3176</v>
      </c>
      <c r="B3179" s="6" t="str">
        <f>"00426491"</f>
        <v>00426491</v>
      </c>
    </row>
    <row r="3180" spans="1:2" x14ac:dyDescent="0.25">
      <c r="A3180" s="6">
        <v>3177</v>
      </c>
      <c r="B3180" s="6" t="str">
        <f>"00426504"</f>
        <v>00426504</v>
      </c>
    </row>
    <row r="3181" spans="1:2" x14ac:dyDescent="0.25">
      <c r="A3181" s="6">
        <v>3178</v>
      </c>
      <c r="B3181" s="6" t="str">
        <f>"00426922"</f>
        <v>00426922</v>
      </c>
    </row>
    <row r="3182" spans="1:2" x14ac:dyDescent="0.25">
      <c r="A3182" s="6">
        <v>3179</v>
      </c>
      <c r="B3182" s="6" t="str">
        <f>"00426994"</f>
        <v>00426994</v>
      </c>
    </row>
    <row r="3183" spans="1:2" x14ac:dyDescent="0.25">
      <c r="A3183" s="6">
        <v>3180</v>
      </c>
      <c r="B3183" s="6" t="str">
        <f>"00427041"</f>
        <v>00427041</v>
      </c>
    </row>
    <row r="3184" spans="1:2" x14ac:dyDescent="0.25">
      <c r="A3184" s="6">
        <v>3181</v>
      </c>
      <c r="B3184" s="6" t="str">
        <f>"00427049"</f>
        <v>00427049</v>
      </c>
    </row>
    <row r="3185" spans="1:2" x14ac:dyDescent="0.25">
      <c r="A3185" s="6">
        <v>3182</v>
      </c>
      <c r="B3185" s="6" t="str">
        <f>"00427062"</f>
        <v>00427062</v>
      </c>
    </row>
    <row r="3186" spans="1:2" x14ac:dyDescent="0.25">
      <c r="A3186" s="6">
        <v>3183</v>
      </c>
      <c r="B3186" s="6" t="str">
        <f>"00427296"</f>
        <v>00427296</v>
      </c>
    </row>
    <row r="3187" spans="1:2" x14ac:dyDescent="0.25">
      <c r="A3187" s="6">
        <v>3184</v>
      </c>
      <c r="B3187" s="6" t="str">
        <f>"00427364"</f>
        <v>00427364</v>
      </c>
    </row>
    <row r="3188" spans="1:2" x14ac:dyDescent="0.25">
      <c r="A3188" s="6">
        <v>3185</v>
      </c>
      <c r="B3188" s="6" t="str">
        <f>"00427547"</f>
        <v>00427547</v>
      </c>
    </row>
    <row r="3189" spans="1:2" x14ac:dyDescent="0.25">
      <c r="A3189" s="6">
        <v>3186</v>
      </c>
      <c r="B3189" s="6" t="str">
        <f>"00427687"</f>
        <v>00427687</v>
      </c>
    </row>
    <row r="3190" spans="1:2" x14ac:dyDescent="0.25">
      <c r="A3190" s="6">
        <v>3187</v>
      </c>
      <c r="B3190" s="6" t="str">
        <f>"00427695"</f>
        <v>00427695</v>
      </c>
    </row>
    <row r="3191" spans="1:2" x14ac:dyDescent="0.25">
      <c r="A3191" s="6">
        <v>3188</v>
      </c>
      <c r="B3191" s="6" t="str">
        <f>"00427701"</f>
        <v>00427701</v>
      </c>
    </row>
    <row r="3192" spans="1:2" x14ac:dyDescent="0.25">
      <c r="A3192" s="6">
        <v>3189</v>
      </c>
      <c r="B3192" s="6" t="str">
        <f>"00427728"</f>
        <v>00427728</v>
      </c>
    </row>
    <row r="3193" spans="1:2" x14ac:dyDescent="0.25">
      <c r="A3193" s="6">
        <v>3190</v>
      </c>
      <c r="B3193" s="6" t="str">
        <f>"00427747"</f>
        <v>00427747</v>
      </c>
    </row>
    <row r="3194" spans="1:2" x14ac:dyDescent="0.25">
      <c r="A3194" s="6">
        <v>3191</v>
      </c>
      <c r="B3194" s="6" t="str">
        <f>"00427748"</f>
        <v>00427748</v>
      </c>
    </row>
    <row r="3195" spans="1:2" x14ac:dyDescent="0.25">
      <c r="A3195" s="6">
        <v>3192</v>
      </c>
      <c r="B3195" s="6" t="str">
        <f>"00427780"</f>
        <v>00427780</v>
      </c>
    </row>
    <row r="3196" spans="1:2" x14ac:dyDescent="0.25">
      <c r="A3196" s="6">
        <v>3193</v>
      </c>
      <c r="B3196" s="6" t="str">
        <f>"00427781"</f>
        <v>00427781</v>
      </c>
    </row>
    <row r="3197" spans="1:2" x14ac:dyDescent="0.25">
      <c r="A3197" s="6">
        <v>3194</v>
      </c>
      <c r="B3197" s="6" t="str">
        <f>"00427817"</f>
        <v>00427817</v>
      </c>
    </row>
    <row r="3198" spans="1:2" x14ac:dyDescent="0.25">
      <c r="A3198" s="6">
        <v>3195</v>
      </c>
      <c r="B3198" s="6" t="str">
        <f>"00427963"</f>
        <v>00427963</v>
      </c>
    </row>
    <row r="3199" spans="1:2" x14ac:dyDescent="0.25">
      <c r="A3199" s="6">
        <v>3196</v>
      </c>
      <c r="B3199" s="6" t="str">
        <f>"00427982"</f>
        <v>00427982</v>
      </c>
    </row>
    <row r="3200" spans="1:2" x14ac:dyDescent="0.25">
      <c r="A3200" s="6">
        <v>3197</v>
      </c>
      <c r="B3200" s="6" t="str">
        <f>"00428027"</f>
        <v>00428027</v>
      </c>
    </row>
    <row r="3201" spans="1:2" x14ac:dyDescent="0.25">
      <c r="A3201" s="6">
        <v>3198</v>
      </c>
      <c r="B3201" s="6" t="str">
        <f>"00428085"</f>
        <v>00428085</v>
      </c>
    </row>
    <row r="3202" spans="1:2" x14ac:dyDescent="0.25">
      <c r="A3202" s="6">
        <v>3199</v>
      </c>
      <c r="B3202" s="6" t="str">
        <f>"00428162"</f>
        <v>00428162</v>
      </c>
    </row>
    <row r="3203" spans="1:2" x14ac:dyDescent="0.25">
      <c r="A3203" s="6">
        <v>3200</v>
      </c>
      <c r="B3203" s="6" t="str">
        <f>"00428163"</f>
        <v>00428163</v>
      </c>
    </row>
    <row r="3204" spans="1:2" x14ac:dyDescent="0.25">
      <c r="A3204" s="6">
        <v>3201</v>
      </c>
      <c r="B3204" s="6" t="str">
        <f>"00428191"</f>
        <v>00428191</v>
      </c>
    </row>
    <row r="3205" spans="1:2" x14ac:dyDescent="0.25">
      <c r="A3205" s="6">
        <v>3202</v>
      </c>
      <c r="B3205" s="6" t="str">
        <f>"00428211"</f>
        <v>00428211</v>
      </c>
    </row>
    <row r="3206" spans="1:2" x14ac:dyDescent="0.25">
      <c r="A3206" s="6">
        <v>3203</v>
      </c>
      <c r="B3206" s="6" t="str">
        <f>"00428235"</f>
        <v>00428235</v>
      </c>
    </row>
    <row r="3207" spans="1:2" x14ac:dyDescent="0.25">
      <c r="A3207" s="6">
        <v>3204</v>
      </c>
      <c r="B3207" s="6" t="str">
        <f>"00428342"</f>
        <v>00428342</v>
      </c>
    </row>
    <row r="3208" spans="1:2" x14ac:dyDescent="0.25">
      <c r="A3208" s="6">
        <v>3205</v>
      </c>
      <c r="B3208" s="6" t="str">
        <f>"00428358"</f>
        <v>00428358</v>
      </c>
    </row>
    <row r="3209" spans="1:2" x14ac:dyDescent="0.25">
      <c r="A3209" s="6">
        <v>3206</v>
      </c>
      <c r="B3209" s="6" t="str">
        <f>"00428427"</f>
        <v>00428427</v>
      </c>
    </row>
    <row r="3210" spans="1:2" x14ac:dyDescent="0.25">
      <c r="A3210" s="6">
        <v>3207</v>
      </c>
      <c r="B3210" s="6" t="str">
        <f>"00428529"</f>
        <v>00428529</v>
      </c>
    </row>
    <row r="3211" spans="1:2" x14ac:dyDescent="0.25">
      <c r="A3211" s="6">
        <v>3208</v>
      </c>
      <c r="B3211" s="6" t="str">
        <f>"00428551"</f>
        <v>00428551</v>
      </c>
    </row>
    <row r="3212" spans="1:2" x14ac:dyDescent="0.25">
      <c r="A3212" s="6">
        <v>3209</v>
      </c>
      <c r="B3212" s="6" t="str">
        <f>"00428562"</f>
        <v>00428562</v>
      </c>
    </row>
    <row r="3213" spans="1:2" x14ac:dyDescent="0.25">
      <c r="A3213" s="6">
        <v>3210</v>
      </c>
      <c r="B3213" s="6" t="str">
        <f>"00428592"</f>
        <v>00428592</v>
      </c>
    </row>
    <row r="3214" spans="1:2" x14ac:dyDescent="0.25">
      <c r="A3214" s="6">
        <v>3211</v>
      </c>
      <c r="B3214" s="6" t="str">
        <f>"00428610"</f>
        <v>00428610</v>
      </c>
    </row>
    <row r="3215" spans="1:2" x14ac:dyDescent="0.25">
      <c r="A3215" s="6">
        <v>3212</v>
      </c>
      <c r="B3215" s="6" t="str">
        <f>"00429001"</f>
        <v>00429001</v>
      </c>
    </row>
    <row r="3216" spans="1:2" x14ac:dyDescent="0.25">
      <c r="A3216" s="6">
        <v>3213</v>
      </c>
      <c r="B3216" s="6" t="str">
        <f>"00429031"</f>
        <v>00429031</v>
      </c>
    </row>
    <row r="3217" spans="1:2" x14ac:dyDescent="0.25">
      <c r="A3217" s="6">
        <v>3214</v>
      </c>
      <c r="B3217" s="6" t="str">
        <f>"00429147"</f>
        <v>00429147</v>
      </c>
    </row>
    <row r="3218" spans="1:2" x14ac:dyDescent="0.25">
      <c r="A3218" s="6">
        <v>3215</v>
      </c>
      <c r="B3218" s="6" t="str">
        <f>"00429190"</f>
        <v>00429190</v>
      </c>
    </row>
    <row r="3219" spans="1:2" x14ac:dyDescent="0.25">
      <c r="A3219" s="6">
        <v>3216</v>
      </c>
      <c r="B3219" s="6" t="str">
        <f>"00429229"</f>
        <v>00429229</v>
      </c>
    </row>
    <row r="3220" spans="1:2" x14ac:dyDescent="0.25">
      <c r="A3220" s="6">
        <v>3217</v>
      </c>
      <c r="B3220" s="6" t="str">
        <f>"00429294"</f>
        <v>00429294</v>
      </c>
    </row>
    <row r="3221" spans="1:2" x14ac:dyDescent="0.25">
      <c r="A3221" s="6">
        <v>3218</v>
      </c>
      <c r="B3221" s="6" t="str">
        <f>"00429350"</f>
        <v>00429350</v>
      </c>
    </row>
    <row r="3222" spans="1:2" x14ac:dyDescent="0.25">
      <c r="A3222" s="6">
        <v>3219</v>
      </c>
      <c r="B3222" s="6" t="str">
        <f>"00429415"</f>
        <v>00429415</v>
      </c>
    </row>
    <row r="3223" spans="1:2" x14ac:dyDescent="0.25">
      <c r="A3223" s="6">
        <v>3220</v>
      </c>
      <c r="B3223" s="6" t="str">
        <f>"00429464"</f>
        <v>00429464</v>
      </c>
    </row>
    <row r="3224" spans="1:2" x14ac:dyDescent="0.25">
      <c r="A3224" s="6">
        <v>3221</v>
      </c>
      <c r="B3224" s="6" t="str">
        <f>"00429476"</f>
        <v>00429476</v>
      </c>
    </row>
    <row r="3225" spans="1:2" x14ac:dyDescent="0.25">
      <c r="A3225" s="6">
        <v>3222</v>
      </c>
      <c r="B3225" s="6" t="str">
        <f>"00429590"</f>
        <v>00429590</v>
      </c>
    </row>
    <row r="3226" spans="1:2" x14ac:dyDescent="0.25">
      <c r="A3226" s="6">
        <v>3223</v>
      </c>
      <c r="B3226" s="6" t="str">
        <f>"00429602"</f>
        <v>00429602</v>
      </c>
    </row>
    <row r="3227" spans="1:2" x14ac:dyDescent="0.25">
      <c r="A3227" s="6">
        <v>3224</v>
      </c>
      <c r="B3227" s="6" t="str">
        <f>"00429659"</f>
        <v>00429659</v>
      </c>
    </row>
    <row r="3228" spans="1:2" x14ac:dyDescent="0.25">
      <c r="A3228" s="6">
        <v>3225</v>
      </c>
      <c r="B3228" s="6" t="str">
        <f>"00429953"</f>
        <v>00429953</v>
      </c>
    </row>
    <row r="3229" spans="1:2" x14ac:dyDescent="0.25">
      <c r="A3229" s="6">
        <v>3226</v>
      </c>
      <c r="B3229" s="6" t="str">
        <f>"00430006"</f>
        <v>00430006</v>
      </c>
    </row>
    <row r="3230" spans="1:2" x14ac:dyDescent="0.25">
      <c r="A3230" s="6">
        <v>3227</v>
      </c>
      <c r="B3230" s="6" t="str">
        <f>"00430029"</f>
        <v>00430029</v>
      </c>
    </row>
    <row r="3231" spans="1:2" x14ac:dyDescent="0.25">
      <c r="A3231" s="6">
        <v>3228</v>
      </c>
      <c r="B3231" s="6" t="str">
        <f>"00430053"</f>
        <v>00430053</v>
      </c>
    </row>
    <row r="3232" spans="1:2" x14ac:dyDescent="0.25">
      <c r="A3232" s="6">
        <v>3229</v>
      </c>
      <c r="B3232" s="6" t="str">
        <f>"00430183"</f>
        <v>00430183</v>
      </c>
    </row>
    <row r="3233" spans="1:2" x14ac:dyDescent="0.25">
      <c r="A3233" s="6">
        <v>3230</v>
      </c>
      <c r="B3233" s="6" t="str">
        <f>"00430285"</f>
        <v>00430285</v>
      </c>
    </row>
    <row r="3234" spans="1:2" x14ac:dyDescent="0.25">
      <c r="A3234" s="6">
        <v>3231</v>
      </c>
      <c r="B3234" s="6" t="str">
        <f>"00430457"</f>
        <v>00430457</v>
      </c>
    </row>
    <row r="3235" spans="1:2" x14ac:dyDescent="0.25">
      <c r="A3235" s="6">
        <v>3232</v>
      </c>
      <c r="B3235" s="6" t="str">
        <f>"00430514"</f>
        <v>00430514</v>
      </c>
    </row>
    <row r="3236" spans="1:2" x14ac:dyDescent="0.25">
      <c r="A3236" s="6">
        <v>3233</v>
      </c>
      <c r="B3236" s="6" t="str">
        <f>"00430533"</f>
        <v>00430533</v>
      </c>
    </row>
    <row r="3237" spans="1:2" x14ac:dyDescent="0.25">
      <c r="A3237" s="6">
        <v>3234</v>
      </c>
      <c r="B3237" s="6" t="str">
        <f>"00430589"</f>
        <v>00430589</v>
      </c>
    </row>
    <row r="3238" spans="1:2" x14ac:dyDescent="0.25">
      <c r="A3238" s="6">
        <v>3235</v>
      </c>
      <c r="B3238" s="6" t="str">
        <f>"00430665"</f>
        <v>00430665</v>
      </c>
    </row>
    <row r="3239" spans="1:2" x14ac:dyDescent="0.25">
      <c r="A3239" s="6">
        <v>3236</v>
      </c>
      <c r="B3239" s="6" t="str">
        <f>"00430729"</f>
        <v>00430729</v>
      </c>
    </row>
    <row r="3240" spans="1:2" x14ac:dyDescent="0.25">
      <c r="A3240" s="6">
        <v>3237</v>
      </c>
      <c r="B3240" s="6" t="str">
        <f>"00430789"</f>
        <v>00430789</v>
      </c>
    </row>
    <row r="3241" spans="1:2" x14ac:dyDescent="0.25">
      <c r="A3241" s="6">
        <v>3238</v>
      </c>
      <c r="B3241" s="6" t="str">
        <f>"00430921"</f>
        <v>00430921</v>
      </c>
    </row>
    <row r="3242" spans="1:2" x14ac:dyDescent="0.25">
      <c r="A3242" s="6">
        <v>3239</v>
      </c>
      <c r="B3242" s="6" t="str">
        <f>"00430965"</f>
        <v>00430965</v>
      </c>
    </row>
    <row r="3243" spans="1:2" x14ac:dyDescent="0.25">
      <c r="A3243" s="6">
        <v>3240</v>
      </c>
      <c r="B3243" s="6" t="str">
        <f>"00430989"</f>
        <v>00430989</v>
      </c>
    </row>
    <row r="3244" spans="1:2" x14ac:dyDescent="0.25">
      <c r="A3244" s="6">
        <v>3241</v>
      </c>
      <c r="B3244" s="6" t="str">
        <f>"00431010"</f>
        <v>00431010</v>
      </c>
    </row>
    <row r="3245" spans="1:2" x14ac:dyDescent="0.25">
      <c r="A3245" s="6">
        <v>3242</v>
      </c>
      <c r="B3245" s="6" t="str">
        <f>"00431095"</f>
        <v>00431095</v>
      </c>
    </row>
    <row r="3246" spans="1:2" x14ac:dyDescent="0.25">
      <c r="A3246" s="6">
        <v>3243</v>
      </c>
      <c r="B3246" s="6" t="str">
        <f>"00431172"</f>
        <v>00431172</v>
      </c>
    </row>
    <row r="3247" spans="1:2" x14ac:dyDescent="0.25">
      <c r="A3247" s="6">
        <v>3244</v>
      </c>
      <c r="B3247" s="6" t="str">
        <f>"00431174"</f>
        <v>00431174</v>
      </c>
    </row>
    <row r="3248" spans="1:2" x14ac:dyDescent="0.25">
      <c r="A3248" s="6">
        <v>3245</v>
      </c>
      <c r="B3248" s="6" t="str">
        <f>"00431214"</f>
        <v>00431214</v>
      </c>
    </row>
    <row r="3249" spans="1:2" x14ac:dyDescent="0.25">
      <c r="A3249" s="6">
        <v>3246</v>
      </c>
      <c r="B3249" s="6" t="str">
        <f>"00431271"</f>
        <v>00431271</v>
      </c>
    </row>
    <row r="3250" spans="1:2" x14ac:dyDescent="0.25">
      <c r="A3250" s="6">
        <v>3247</v>
      </c>
      <c r="B3250" s="6" t="str">
        <f>"00431331"</f>
        <v>00431331</v>
      </c>
    </row>
    <row r="3251" spans="1:2" x14ac:dyDescent="0.25">
      <c r="A3251" s="6">
        <v>3248</v>
      </c>
      <c r="B3251" s="6" t="str">
        <f>"00431471"</f>
        <v>00431471</v>
      </c>
    </row>
    <row r="3252" spans="1:2" x14ac:dyDescent="0.25">
      <c r="A3252" s="6">
        <v>3249</v>
      </c>
      <c r="B3252" s="6" t="str">
        <f>"00431572"</f>
        <v>00431572</v>
      </c>
    </row>
    <row r="3253" spans="1:2" x14ac:dyDescent="0.25">
      <c r="A3253" s="6">
        <v>3250</v>
      </c>
      <c r="B3253" s="6" t="str">
        <f>"00431603"</f>
        <v>00431603</v>
      </c>
    </row>
    <row r="3254" spans="1:2" x14ac:dyDescent="0.25">
      <c r="A3254" s="6">
        <v>3251</v>
      </c>
      <c r="B3254" s="6" t="str">
        <f>"00431664"</f>
        <v>00431664</v>
      </c>
    </row>
    <row r="3255" spans="1:2" x14ac:dyDescent="0.25">
      <c r="A3255" s="6">
        <v>3252</v>
      </c>
      <c r="B3255" s="6" t="str">
        <f>"00431694"</f>
        <v>00431694</v>
      </c>
    </row>
    <row r="3256" spans="1:2" x14ac:dyDescent="0.25">
      <c r="A3256" s="6">
        <v>3253</v>
      </c>
      <c r="B3256" s="6" t="str">
        <f>"00431741"</f>
        <v>00431741</v>
      </c>
    </row>
    <row r="3257" spans="1:2" x14ac:dyDescent="0.25">
      <c r="A3257" s="6">
        <v>3254</v>
      </c>
      <c r="B3257" s="6" t="str">
        <f>"00431793"</f>
        <v>00431793</v>
      </c>
    </row>
    <row r="3258" spans="1:2" x14ac:dyDescent="0.25">
      <c r="A3258" s="6">
        <v>3255</v>
      </c>
      <c r="B3258" s="6" t="str">
        <f>"00432192"</f>
        <v>00432192</v>
      </c>
    </row>
    <row r="3259" spans="1:2" x14ac:dyDescent="0.25">
      <c r="A3259" s="6">
        <v>3256</v>
      </c>
      <c r="B3259" s="6" t="str">
        <f>"00432390"</f>
        <v>00432390</v>
      </c>
    </row>
    <row r="3260" spans="1:2" x14ac:dyDescent="0.25">
      <c r="A3260" s="6">
        <v>3257</v>
      </c>
      <c r="B3260" s="6" t="str">
        <f>"00432394"</f>
        <v>00432394</v>
      </c>
    </row>
    <row r="3261" spans="1:2" x14ac:dyDescent="0.25">
      <c r="A3261" s="6">
        <v>3258</v>
      </c>
      <c r="B3261" s="6" t="str">
        <f>"00432449"</f>
        <v>00432449</v>
      </c>
    </row>
    <row r="3262" spans="1:2" x14ac:dyDescent="0.25">
      <c r="A3262" s="6">
        <v>3259</v>
      </c>
      <c r="B3262" s="6" t="str">
        <f>"00432529"</f>
        <v>00432529</v>
      </c>
    </row>
    <row r="3263" spans="1:2" x14ac:dyDescent="0.25">
      <c r="A3263" s="6">
        <v>3260</v>
      </c>
      <c r="B3263" s="6" t="str">
        <f>"00432818"</f>
        <v>00432818</v>
      </c>
    </row>
    <row r="3264" spans="1:2" x14ac:dyDescent="0.25">
      <c r="A3264" s="6">
        <v>3261</v>
      </c>
      <c r="B3264" s="6" t="str">
        <f>"00432875"</f>
        <v>00432875</v>
      </c>
    </row>
    <row r="3265" spans="1:2" x14ac:dyDescent="0.25">
      <c r="A3265" s="6">
        <v>3262</v>
      </c>
      <c r="B3265" s="6" t="str">
        <f>"00432925"</f>
        <v>00432925</v>
      </c>
    </row>
    <row r="3266" spans="1:2" x14ac:dyDescent="0.25">
      <c r="A3266" s="6">
        <v>3263</v>
      </c>
      <c r="B3266" s="6" t="str">
        <f>"00432963"</f>
        <v>00432963</v>
      </c>
    </row>
    <row r="3267" spans="1:2" x14ac:dyDescent="0.25">
      <c r="A3267" s="6">
        <v>3264</v>
      </c>
      <c r="B3267" s="6" t="str">
        <f>"00432970"</f>
        <v>00432970</v>
      </c>
    </row>
    <row r="3268" spans="1:2" x14ac:dyDescent="0.25">
      <c r="A3268" s="6">
        <v>3265</v>
      </c>
      <c r="B3268" s="6" t="str">
        <f>"00432974"</f>
        <v>00432974</v>
      </c>
    </row>
    <row r="3269" spans="1:2" x14ac:dyDescent="0.25">
      <c r="A3269" s="6">
        <v>3266</v>
      </c>
      <c r="B3269" s="6" t="str">
        <f>"00433111"</f>
        <v>00433111</v>
      </c>
    </row>
    <row r="3270" spans="1:2" x14ac:dyDescent="0.25">
      <c r="A3270" s="6">
        <v>3267</v>
      </c>
      <c r="B3270" s="6" t="str">
        <f>"00433128"</f>
        <v>00433128</v>
      </c>
    </row>
    <row r="3271" spans="1:2" x14ac:dyDescent="0.25">
      <c r="A3271" s="6">
        <v>3268</v>
      </c>
      <c r="B3271" s="6" t="str">
        <f>"00433221"</f>
        <v>00433221</v>
      </c>
    </row>
    <row r="3272" spans="1:2" x14ac:dyDescent="0.25">
      <c r="A3272" s="6">
        <v>3269</v>
      </c>
      <c r="B3272" s="6" t="str">
        <f>"00433227"</f>
        <v>00433227</v>
      </c>
    </row>
    <row r="3273" spans="1:2" x14ac:dyDescent="0.25">
      <c r="A3273" s="6">
        <v>3270</v>
      </c>
      <c r="B3273" s="6" t="str">
        <f>"00433262"</f>
        <v>00433262</v>
      </c>
    </row>
    <row r="3274" spans="1:2" x14ac:dyDescent="0.25">
      <c r="A3274" s="6">
        <v>3271</v>
      </c>
      <c r="B3274" s="6" t="str">
        <f>"00433346"</f>
        <v>00433346</v>
      </c>
    </row>
    <row r="3275" spans="1:2" x14ac:dyDescent="0.25">
      <c r="A3275" s="6">
        <v>3272</v>
      </c>
      <c r="B3275" s="6" t="str">
        <f>"00433358"</f>
        <v>00433358</v>
      </c>
    </row>
    <row r="3276" spans="1:2" x14ac:dyDescent="0.25">
      <c r="A3276" s="6">
        <v>3273</v>
      </c>
      <c r="B3276" s="6" t="str">
        <f>"00433359"</f>
        <v>00433359</v>
      </c>
    </row>
    <row r="3277" spans="1:2" x14ac:dyDescent="0.25">
      <c r="A3277" s="6">
        <v>3274</v>
      </c>
      <c r="B3277" s="6" t="str">
        <f>"00433435"</f>
        <v>00433435</v>
      </c>
    </row>
    <row r="3278" spans="1:2" x14ac:dyDescent="0.25">
      <c r="A3278" s="6">
        <v>3275</v>
      </c>
      <c r="B3278" s="6" t="str">
        <f>"00433459"</f>
        <v>00433459</v>
      </c>
    </row>
    <row r="3279" spans="1:2" x14ac:dyDescent="0.25">
      <c r="A3279" s="6">
        <v>3276</v>
      </c>
      <c r="B3279" s="6" t="str">
        <f>"00433474"</f>
        <v>00433474</v>
      </c>
    </row>
    <row r="3280" spans="1:2" x14ac:dyDescent="0.25">
      <c r="A3280" s="6">
        <v>3277</v>
      </c>
      <c r="B3280" s="6" t="str">
        <f>"00433513"</f>
        <v>00433513</v>
      </c>
    </row>
    <row r="3281" spans="1:2" x14ac:dyDescent="0.25">
      <c r="A3281" s="6">
        <v>3278</v>
      </c>
      <c r="B3281" s="6" t="str">
        <f>"00433579"</f>
        <v>00433579</v>
      </c>
    </row>
    <row r="3282" spans="1:2" x14ac:dyDescent="0.25">
      <c r="A3282" s="6">
        <v>3279</v>
      </c>
      <c r="B3282" s="6" t="str">
        <f>"00433628"</f>
        <v>00433628</v>
      </c>
    </row>
    <row r="3283" spans="1:2" x14ac:dyDescent="0.25">
      <c r="A3283" s="6">
        <v>3280</v>
      </c>
      <c r="B3283" s="6" t="str">
        <f>"00433664"</f>
        <v>00433664</v>
      </c>
    </row>
    <row r="3284" spans="1:2" x14ac:dyDescent="0.25">
      <c r="A3284" s="6">
        <v>3281</v>
      </c>
      <c r="B3284" s="6" t="str">
        <f>"00433679"</f>
        <v>00433679</v>
      </c>
    </row>
    <row r="3285" spans="1:2" x14ac:dyDescent="0.25">
      <c r="A3285" s="6">
        <v>3282</v>
      </c>
      <c r="B3285" s="6" t="str">
        <f>"00433688"</f>
        <v>00433688</v>
      </c>
    </row>
    <row r="3286" spans="1:2" x14ac:dyDescent="0.25">
      <c r="A3286" s="6">
        <v>3283</v>
      </c>
      <c r="B3286" s="6" t="str">
        <f>"00433940"</f>
        <v>00433940</v>
      </c>
    </row>
    <row r="3287" spans="1:2" x14ac:dyDescent="0.25">
      <c r="A3287" s="6">
        <v>3284</v>
      </c>
      <c r="B3287" s="6" t="str">
        <f>"00434006"</f>
        <v>00434006</v>
      </c>
    </row>
    <row r="3288" spans="1:2" x14ac:dyDescent="0.25">
      <c r="A3288" s="6">
        <v>3285</v>
      </c>
      <c r="B3288" s="6" t="str">
        <f>"00434031"</f>
        <v>00434031</v>
      </c>
    </row>
    <row r="3289" spans="1:2" x14ac:dyDescent="0.25">
      <c r="A3289" s="6">
        <v>3286</v>
      </c>
      <c r="B3289" s="6" t="str">
        <f>"00434168"</f>
        <v>00434168</v>
      </c>
    </row>
    <row r="3290" spans="1:2" x14ac:dyDescent="0.25">
      <c r="A3290" s="6">
        <v>3287</v>
      </c>
      <c r="B3290" s="6" t="str">
        <f>"00434269"</f>
        <v>00434269</v>
      </c>
    </row>
    <row r="3291" spans="1:2" x14ac:dyDescent="0.25">
      <c r="A3291" s="6">
        <v>3288</v>
      </c>
      <c r="B3291" s="6" t="str">
        <f>"00434311"</f>
        <v>00434311</v>
      </c>
    </row>
    <row r="3292" spans="1:2" x14ac:dyDescent="0.25">
      <c r="A3292" s="6">
        <v>3289</v>
      </c>
      <c r="B3292" s="6" t="str">
        <f>"00434333"</f>
        <v>00434333</v>
      </c>
    </row>
    <row r="3293" spans="1:2" x14ac:dyDescent="0.25">
      <c r="A3293" s="6">
        <v>3290</v>
      </c>
      <c r="B3293" s="6" t="str">
        <f>"00434386"</f>
        <v>00434386</v>
      </c>
    </row>
    <row r="3294" spans="1:2" x14ac:dyDescent="0.25">
      <c r="A3294" s="6">
        <v>3291</v>
      </c>
      <c r="B3294" s="6" t="str">
        <f>"00434438"</f>
        <v>00434438</v>
      </c>
    </row>
    <row r="3295" spans="1:2" x14ac:dyDescent="0.25">
      <c r="A3295" s="6">
        <v>3292</v>
      </c>
      <c r="B3295" s="6" t="str">
        <f>"00434495"</f>
        <v>00434495</v>
      </c>
    </row>
    <row r="3296" spans="1:2" x14ac:dyDescent="0.25">
      <c r="A3296" s="6">
        <v>3293</v>
      </c>
      <c r="B3296" s="6" t="str">
        <f>"00434549"</f>
        <v>00434549</v>
      </c>
    </row>
    <row r="3297" spans="1:2" x14ac:dyDescent="0.25">
      <c r="A3297" s="6">
        <v>3294</v>
      </c>
      <c r="B3297" s="6" t="str">
        <f>"00434599"</f>
        <v>00434599</v>
      </c>
    </row>
    <row r="3298" spans="1:2" x14ac:dyDescent="0.25">
      <c r="A3298" s="6">
        <v>3295</v>
      </c>
      <c r="B3298" s="6" t="str">
        <f>"00434657"</f>
        <v>00434657</v>
      </c>
    </row>
    <row r="3299" spans="1:2" x14ac:dyDescent="0.25">
      <c r="A3299" s="6">
        <v>3296</v>
      </c>
      <c r="B3299" s="6" t="str">
        <f>"00434682"</f>
        <v>00434682</v>
      </c>
    </row>
    <row r="3300" spans="1:2" x14ac:dyDescent="0.25">
      <c r="A3300" s="6">
        <v>3297</v>
      </c>
      <c r="B3300" s="6" t="str">
        <f>"00434713"</f>
        <v>00434713</v>
      </c>
    </row>
    <row r="3301" spans="1:2" x14ac:dyDescent="0.25">
      <c r="A3301" s="6">
        <v>3298</v>
      </c>
      <c r="B3301" s="6" t="str">
        <f>"00434769"</f>
        <v>00434769</v>
      </c>
    </row>
    <row r="3302" spans="1:2" x14ac:dyDescent="0.25">
      <c r="A3302" s="6">
        <v>3299</v>
      </c>
      <c r="B3302" s="6" t="str">
        <f>"00434770"</f>
        <v>00434770</v>
      </c>
    </row>
    <row r="3303" spans="1:2" x14ac:dyDescent="0.25">
      <c r="A3303" s="6">
        <v>3300</v>
      </c>
      <c r="B3303" s="6" t="str">
        <f>"00434779"</f>
        <v>00434779</v>
      </c>
    </row>
    <row r="3304" spans="1:2" x14ac:dyDescent="0.25">
      <c r="A3304" s="6">
        <v>3301</v>
      </c>
      <c r="B3304" s="6" t="str">
        <f>"00435077"</f>
        <v>00435077</v>
      </c>
    </row>
    <row r="3305" spans="1:2" x14ac:dyDescent="0.25">
      <c r="A3305" s="6">
        <v>3302</v>
      </c>
      <c r="B3305" s="6" t="str">
        <f>"00435202"</f>
        <v>00435202</v>
      </c>
    </row>
    <row r="3306" spans="1:2" x14ac:dyDescent="0.25">
      <c r="A3306" s="6">
        <v>3303</v>
      </c>
      <c r="B3306" s="6" t="str">
        <f>"00435275"</f>
        <v>00435275</v>
      </c>
    </row>
    <row r="3307" spans="1:2" x14ac:dyDescent="0.25">
      <c r="A3307" s="6">
        <v>3304</v>
      </c>
      <c r="B3307" s="6" t="str">
        <f>"00435291"</f>
        <v>00435291</v>
      </c>
    </row>
    <row r="3308" spans="1:2" x14ac:dyDescent="0.25">
      <c r="A3308" s="6">
        <v>3305</v>
      </c>
      <c r="B3308" s="6" t="str">
        <f>"00435355"</f>
        <v>00435355</v>
      </c>
    </row>
    <row r="3309" spans="1:2" x14ac:dyDescent="0.25">
      <c r="A3309" s="6">
        <v>3306</v>
      </c>
      <c r="B3309" s="6" t="str">
        <f>"00435390"</f>
        <v>00435390</v>
      </c>
    </row>
    <row r="3310" spans="1:2" x14ac:dyDescent="0.25">
      <c r="A3310" s="6">
        <v>3307</v>
      </c>
      <c r="B3310" s="6" t="str">
        <f>"00435403"</f>
        <v>00435403</v>
      </c>
    </row>
    <row r="3311" spans="1:2" x14ac:dyDescent="0.25">
      <c r="A3311" s="6">
        <v>3308</v>
      </c>
      <c r="B3311" s="6" t="str">
        <f>"00435472"</f>
        <v>00435472</v>
      </c>
    </row>
    <row r="3312" spans="1:2" x14ac:dyDescent="0.25">
      <c r="A3312" s="6">
        <v>3309</v>
      </c>
      <c r="B3312" s="6" t="str">
        <f>"00435507"</f>
        <v>00435507</v>
      </c>
    </row>
    <row r="3313" spans="1:2" x14ac:dyDescent="0.25">
      <c r="A3313" s="6">
        <v>3310</v>
      </c>
      <c r="B3313" s="6" t="str">
        <f>"00435520"</f>
        <v>00435520</v>
      </c>
    </row>
    <row r="3314" spans="1:2" x14ac:dyDescent="0.25">
      <c r="A3314" s="6">
        <v>3311</v>
      </c>
      <c r="B3314" s="6" t="str">
        <f>"00435531"</f>
        <v>00435531</v>
      </c>
    </row>
    <row r="3315" spans="1:2" x14ac:dyDescent="0.25">
      <c r="A3315" s="6">
        <v>3312</v>
      </c>
      <c r="B3315" s="6" t="str">
        <f>"00435815"</f>
        <v>00435815</v>
      </c>
    </row>
    <row r="3316" spans="1:2" x14ac:dyDescent="0.25">
      <c r="A3316" s="6">
        <v>3313</v>
      </c>
      <c r="B3316" s="6" t="str">
        <f>"00435856"</f>
        <v>00435856</v>
      </c>
    </row>
    <row r="3317" spans="1:2" x14ac:dyDescent="0.25">
      <c r="A3317" s="6">
        <v>3314</v>
      </c>
      <c r="B3317" s="6" t="str">
        <f>"00435922"</f>
        <v>00435922</v>
      </c>
    </row>
    <row r="3318" spans="1:2" x14ac:dyDescent="0.25">
      <c r="A3318" s="6">
        <v>3315</v>
      </c>
      <c r="B3318" s="6" t="str">
        <f>"00435970"</f>
        <v>00435970</v>
      </c>
    </row>
    <row r="3319" spans="1:2" x14ac:dyDescent="0.25">
      <c r="A3319" s="6">
        <v>3316</v>
      </c>
      <c r="B3319" s="6" t="str">
        <f>"00435989"</f>
        <v>00435989</v>
      </c>
    </row>
    <row r="3320" spans="1:2" x14ac:dyDescent="0.25">
      <c r="A3320" s="6">
        <v>3317</v>
      </c>
      <c r="B3320" s="6" t="str">
        <f>"00436038"</f>
        <v>00436038</v>
      </c>
    </row>
    <row r="3321" spans="1:2" x14ac:dyDescent="0.25">
      <c r="A3321" s="6">
        <v>3318</v>
      </c>
      <c r="B3321" s="6" t="str">
        <f>"00436171"</f>
        <v>00436171</v>
      </c>
    </row>
    <row r="3322" spans="1:2" x14ac:dyDescent="0.25">
      <c r="A3322" s="6">
        <v>3319</v>
      </c>
      <c r="B3322" s="6" t="str">
        <f>"00436234"</f>
        <v>00436234</v>
      </c>
    </row>
    <row r="3323" spans="1:2" x14ac:dyDescent="0.25">
      <c r="A3323" s="6">
        <v>3320</v>
      </c>
      <c r="B3323" s="6" t="str">
        <f>"00436250"</f>
        <v>00436250</v>
      </c>
    </row>
    <row r="3324" spans="1:2" x14ac:dyDescent="0.25">
      <c r="A3324" s="6">
        <v>3321</v>
      </c>
      <c r="B3324" s="6" t="str">
        <f>"00436291"</f>
        <v>00436291</v>
      </c>
    </row>
    <row r="3325" spans="1:2" x14ac:dyDescent="0.25">
      <c r="A3325" s="6">
        <v>3322</v>
      </c>
      <c r="B3325" s="6" t="str">
        <f>"00436518"</f>
        <v>00436518</v>
      </c>
    </row>
    <row r="3326" spans="1:2" x14ac:dyDescent="0.25">
      <c r="A3326" s="6">
        <v>3323</v>
      </c>
      <c r="B3326" s="6" t="str">
        <f>"00436541"</f>
        <v>00436541</v>
      </c>
    </row>
    <row r="3327" spans="1:2" x14ac:dyDescent="0.25">
      <c r="A3327" s="6">
        <v>3324</v>
      </c>
      <c r="B3327" s="6" t="str">
        <f>"00436610"</f>
        <v>00436610</v>
      </c>
    </row>
    <row r="3328" spans="1:2" x14ac:dyDescent="0.25">
      <c r="A3328" s="6">
        <v>3325</v>
      </c>
      <c r="B3328" s="6" t="str">
        <f>"00436798"</f>
        <v>00436798</v>
      </c>
    </row>
    <row r="3329" spans="1:2" x14ac:dyDescent="0.25">
      <c r="A3329" s="6">
        <v>3326</v>
      </c>
      <c r="B3329" s="6" t="str">
        <f>"00436806"</f>
        <v>00436806</v>
      </c>
    </row>
    <row r="3330" spans="1:2" x14ac:dyDescent="0.25">
      <c r="A3330" s="6">
        <v>3327</v>
      </c>
      <c r="B3330" s="6" t="str">
        <f>"00436894"</f>
        <v>00436894</v>
      </c>
    </row>
    <row r="3331" spans="1:2" x14ac:dyDescent="0.25">
      <c r="A3331" s="6">
        <v>3328</v>
      </c>
      <c r="B3331" s="6" t="str">
        <f>"00436916"</f>
        <v>00436916</v>
      </c>
    </row>
    <row r="3332" spans="1:2" x14ac:dyDescent="0.25">
      <c r="A3332" s="6">
        <v>3329</v>
      </c>
      <c r="B3332" s="6" t="str">
        <f>"00436930"</f>
        <v>00436930</v>
      </c>
    </row>
    <row r="3333" spans="1:2" x14ac:dyDescent="0.25">
      <c r="A3333" s="6">
        <v>3330</v>
      </c>
      <c r="B3333" s="6" t="str">
        <f>"00437007"</f>
        <v>00437007</v>
      </c>
    </row>
    <row r="3334" spans="1:2" x14ac:dyDescent="0.25">
      <c r="A3334" s="6">
        <v>3331</v>
      </c>
      <c r="B3334" s="6" t="str">
        <f>"00437027"</f>
        <v>00437027</v>
      </c>
    </row>
    <row r="3335" spans="1:2" x14ac:dyDescent="0.25">
      <c r="A3335" s="6">
        <v>3332</v>
      </c>
      <c r="B3335" s="6" t="str">
        <f>"00437056"</f>
        <v>00437056</v>
      </c>
    </row>
    <row r="3336" spans="1:2" x14ac:dyDescent="0.25">
      <c r="A3336" s="6">
        <v>3333</v>
      </c>
      <c r="B3336" s="6" t="str">
        <f>"00437322"</f>
        <v>00437322</v>
      </c>
    </row>
    <row r="3337" spans="1:2" x14ac:dyDescent="0.25">
      <c r="A3337" s="6">
        <v>3334</v>
      </c>
      <c r="B3337" s="6" t="str">
        <f>"00437334"</f>
        <v>00437334</v>
      </c>
    </row>
    <row r="3338" spans="1:2" x14ac:dyDescent="0.25">
      <c r="A3338" s="6">
        <v>3335</v>
      </c>
      <c r="B3338" s="6" t="str">
        <f>"00437355"</f>
        <v>00437355</v>
      </c>
    </row>
    <row r="3339" spans="1:2" x14ac:dyDescent="0.25">
      <c r="A3339" s="6">
        <v>3336</v>
      </c>
      <c r="B3339" s="6" t="str">
        <f>"00437421"</f>
        <v>00437421</v>
      </c>
    </row>
    <row r="3340" spans="1:2" x14ac:dyDescent="0.25">
      <c r="A3340" s="6">
        <v>3337</v>
      </c>
      <c r="B3340" s="6" t="str">
        <f>"00437481"</f>
        <v>00437481</v>
      </c>
    </row>
    <row r="3341" spans="1:2" x14ac:dyDescent="0.25">
      <c r="A3341" s="6">
        <v>3338</v>
      </c>
      <c r="B3341" s="6" t="str">
        <f>"00437512"</f>
        <v>00437512</v>
      </c>
    </row>
    <row r="3342" spans="1:2" x14ac:dyDescent="0.25">
      <c r="A3342" s="6">
        <v>3339</v>
      </c>
      <c r="B3342" s="6" t="str">
        <f>"00437539"</f>
        <v>00437539</v>
      </c>
    </row>
    <row r="3343" spans="1:2" x14ac:dyDescent="0.25">
      <c r="A3343" s="6">
        <v>3340</v>
      </c>
      <c r="B3343" s="6" t="str">
        <f>"00438185"</f>
        <v>00438185</v>
      </c>
    </row>
    <row r="3344" spans="1:2" x14ac:dyDescent="0.25">
      <c r="A3344" s="6">
        <v>3341</v>
      </c>
      <c r="B3344" s="6" t="str">
        <f>"00438332"</f>
        <v>00438332</v>
      </c>
    </row>
    <row r="3345" spans="1:2" x14ac:dyDescent="0.25">
      <c r="A3345" s="6">
        <v>3342</v>
      </c>
      <c r="B3345" s="6" t="str">
        <f>"00438583"</f>
        <v>00438583</v>
      </c>
    </row>
    <row r="3346" spans="1:2" x14ac:dyDescent="0.25">
      <c r="A3346" s="6">
        <v>3343</v>
      </c>
      <c r="B3346" s="6" t="str">
        <f>"00438923"</f>
        <v>00438923</v>
      </c>
    </row>
    <row r="3347" spans="1:2" x14ac:dyDescent="0.25">
      <c r="A3347" s="6">
        <v>3344</v>
      </c>
      <c r="B3347" s="6" t="str">
        <f>"00439102"</f>
        <v>00439102</v>
      </c>
    </row>
    <row r="3348" spans="1:2" x14ac:dyDescent="0.25">
      <c r="A3348" s="6">
        <v>3345</v>
      </c>
      <c r="B3348" s="6" t="str">
        <f>"00439591"</f>
        <v>00439591</v>
      </c>
    </row>
    <row r="3349" spans="1:2" x14ac:dyDescent="0.25">
      <c r="A3349" s="6">
        <v>3346</v>
      </c>
      <c r="B3349" s="6" t="str">
        <f>"00440233"</f>
        <v>00440233</v>
      </c>
    </row>
    <row r="3350" spans="1:2" x14ac:dyDescent="0.25">
      <c r="A3350" s="6">
        <v>3347</v>
      </c>
      <c r="B3350" s="6" t="str">
        <f>"00440354"</f>
        <v>00440354</v>
      </c>
    </row>
    <row r="3351" spans="1:2" x14ac:dyDescent="0.25">
      <c r="A3351" s="6">
        <v>3348</v>
      </c>
      <c r="B3351" s="6" t="str">
        <f>"00440492"</f>
        <v>00440492</v>
      </c>
    </row>
    <row r="3352" spans="1:2" x14ac:dyDescent="0.25">
      <c r="A3352" s="6">
        <v>3349</v>
      </c>
      <c r="B3352" s="6" t="str">
        <f>"00440532"</f>
        <v>00440532</v>
      </c>
    </row>
    <row r="3353" spans="1:2" x14ac:dyDescent="0.25">
      <c r="A3353" s="6">
        <v>3350</v>
      </c>
      <c r="B3353" s="6" t="str">
        <f>"00440746"</f>
        <v>00440746</v>
      </c>
    </row>
    <row r="3354" spans="1:2" x14ac:dyDescent="0.25">
      <c r="A3354" s="6">
        <v>3351</v>
      </c>
      <c r="B3354" s="6" t="str">
        <f>"00440955"</f>
        <v>00440955</v>
      </c>
    </row>
    <row r="3355" spans="1:2" x14ac:dyDescent="0.25">
      <c r="A3355" s="6">
        <v>3352</v>
      </c>
      <c r="B3355" s="6" t="str">
        <f>"00441324"</f>
        <v>00441324</v>
      </c>
    </row>
    <row r="3356" spans="1:2" x14ac:dyDescent="0.25">
      <c r="A3356" s="6">
        <v>3353</v>
      </c>
      <c r="B3356" s="6" t="str">
        <f>"00441960"</f>
        <v>00441960</v>
      </c>
    </row>
    <row r="3357" spans="1:2" x14ac:dyDescent="0.25">
      <c r="A3357" s="6">
        <v>3354</v>
      </c>
      <c r="B3357" s="6" t="str">
        <f>"00442110"</f>
        <v>00442110</v>
      </c>
    </row>
    <row r="3358" spans="1:2" x14ac:dyDescent="0.25">
      <c r="A3358" s="6">
        <v>3355</v>
      </c>
      <c r="B3358" s="6" t="str">
        <f>"00442319"</f>
        <v>00442319</v>
      </c>
    </row>
    <row r="3359" spans="1:2" x14ac:dyDescent="0.25">
      <c r="A3359" s="6">
        <v>3356</v>
      </c>
      <c r="B3359" s="6" t="str">
        <f>"00442343"</f>
        <v>00442343</v>
      </c>
    </row>
    <row r="3360" spans="1:2" x14ac:dyDescent="0.25">
      <c r="A3360" s="6">
        <v>3357</v>
      </c>
      <c r="B3360" s="6" t="str">
        <f>"00442782"</f>
        <v>00442782</v>
      </c>
    </row>
    <row r="3361" spans="1:2" x14ac:dyDescent="0.25">
      <c r="A3361" s="6">
        <v>3358</v>
      </c>
      <c r="B3361" s="6" t="str">
        <f>"00442928"</f>
        <v>00442928</v>
      </c>
    </row>
    <row r="3362" spans="1:2" x14ac:dyDescent="0.25">
      <c r="A3362" s="6">
        <v>3359</v>
      </c>
      <c r="B3362" s="6" t="str">
        <f>"00443209"</f>
        <v>00443209</v>
      </c>
    </row>
    <row r="3363" spans="1:2" x14ac:dyDescent="0.25">
      <c r="A3363" s="6">
        <v>3360</v>
      </c>
      <c r="B3363" s="6" t="str">
        <f>"00443581"</f>
        <v>00443581</v>
      </c>
    </row>
    <row r="3364" spans="1:2" x14ac:dyDescent="0.25">
      <c r="A3364" s="6">
        <v>3361</v>
      </c>
      <c r="B3364" s="6" t="str">
        <f>"00444059"</f>
        <v>00444059</v>
      </c>
    </row>
    <row r="3365" spans="1:2" x14ac:dyDescent="0.25">
      <c r="A3365" s="6">
        <v>3362</v>
      </c>
      <c r="B3365" s="6" t="str">
        <f>"00444248"</f>
        <v>00444248</v>
      </c>
    </row>
    <row r="3366" spans="1:2" x14ac:dyDescent="0.25">
      <c r="A3366" s="6">
        <v>3363</v>
      </c>
      <c r="B3366" s="6" t="str">
        <f>"00444396"</f>
        <v>00444396</v>
      </c>
    </row>
    <row r="3367" spans="1:2" x14ac:dyDescent="0.25">
      <c r="A3367" s="6">
        <v>3364</v>
      </c>
      <c r="B3367" s="6" t="str">
        <f>"00444757"</f>
        <v>00444757</v>
      </c>
    </row>
    <row r="3368" spans="1:2" x14ac:dyDescent="0.25">
      <c r="A3368" s="6">
        <v>3365</v>
      </c>
      <c r="B3368" s="6" t="str">
        <f>"00444989"</f>
        <v>00444989</v>
      </c>
    </row>
    <row r="3369" spans="1:2" x14ac:dyDescent="0.25">
      <c r="A3369" s="6">
        <v>3366</v>
      </c>
      <c r="B3369" s="6" t="str">
        <f>"00445296"</f>
        <v>00445296</v>
      </c>
    </row>
    <row r="3370" spans="1:2" x14ac:dyDescent="0.25">
      <c r="A3370" s="6">
        <v>3367</v>
      </c>
      <c r="B3370" s="6" t="str">
        <f>"00445344"</f>
        <v>00445344</v>
      </c>
    </row>
    <row r="3371" spans="1:2" x14ac:dyDescent="0.25">
      <c r="A3371" s="6">
        <v>3368</v>
      </c>
      <c r="B3371" s="6" t="str">
        <f>"00445446"</f>
        <v>00445446</v>
      </c>
    </row>
    <row r="3372" spans="1:2" x14ac:dyDescent="0.25">
      <c r="A3372" s="6">
        <v>3369</v>
      </c>
      <c r="B3372" s="6" t="str">
        <f>"00445659"</f>
        <v>00445659</v>
      </c>
    </row>
    <row r="3373" spans="1:2" x14ac:dyDescent="0.25">
      <c r="A3373" s="6">
        <v>3370</v>
      </c>
      <c r="B3373" s="6" t="str">
        <f>"00445937"</f>
        <v>00445937</v>
      </c>
    </row>
    <row r="3374" spans="1:2" x14ac:dyDescent="0.25">
      <c r="A3374" s="6">
        <v>3371</v>
      </c>
      <c r="B3374" s="6" t="str">
        <f>"00446028"</f>
        <v>00446028</v>
      </c>
    </row>
    <row r="3375" spans="1:2" x14ac:dyDescent="0.25">
      <c r="A3375" s="6">
        <v>3372</v>
      </c>
      <c r="B3375" s="6" t="str">
        <f>"00446104"</f>
        <v>00446104</v>
      </c>
    </row>
    <row r="3376" spans="1:2" x14ac:dyDescent="0.25">
      <c r="A3376" s="6">
        <v>3373</v>
      </c>
      <c r="B3376" s="6" t="str">
        <f>"00446177"</f>
        <v>00446177</v>
      </c>
    </row>
    <row r="3377" spans="1:2" x14ac:dyDescent="0.25">
      <c r="A3377" s="6">
        <v>3374</v>
      </c>
      <c r="B3377" s="6" t="str">
        <f>"00446572"</f>
        <v>00446572</v>
      </c>
    </row>
    <row r="3378" spans="1:2" x14ac:dyDescent="0.25">
      <c r="A3378" s="6">
        <v>3375</v>
      </c>
      <c r="B3378" s="6" t="str">
        <f>"00446800"</f>
        <v>00446800</v>
      </c>
    </row>
    <row r="3379" spans="1:2" x14ac:dyDescent="0.25">
      <c r="A3379" s="6">
        <v>3376</v>
      </c>
      <c r="B3379" s="6" t="str">
        <f>"00447081"</f>
        <v>00447081</v>
      </c>
    </row>
    <row r="3380" spans="1:2" x14ac:dyDescent="0.25">
      <c r="A3380" s="6">
        <v>3377</v>
      </c>
      <c r="B3380" s="6" t="str">
        <f>"00447516"</f>
        <v>00447516</v>
      </c>
    </row>
    <row r="3381" spans="1:2" x14ac:dyDescent="0.25">
      <c r="A3381" s="6">
        <v>3378</v>
      </c>
      <c r="B3381" s="6" t="str">
        <f>"00447717"</f>
        <v>00447717</v>
      </c>
    </row>
    <row r="3382" spans="1:2" x14ac:dyDescent="0.25">
      <c r="A3382" s="6">
        <v>3379</v>
      </c>
      <c r="B3382" s="6" t="str">
        <f>"00447733"</f>
        <v>00447733</v>
      </c>
    </row>
    <row r="3383" spans="1:2" x14ac:dyDescent="0.25">
      <c r="A3383" s="6">
        <v>3380</v>
      </c>
      <c r="B3383" s="6" t="str">
        <f>"00447907"</f>
        <v>00447907</v>
      </c>
    </row>
    <row r="3384" spans="1:2" x14ac:dyDescent="0.25">
      <c r="A3384" s="6">
        <v>3381</v>
      </c>
      <c r="B3384" s="6" t="str">
        <f>"00448289"</f>
        <v>00448289</v>
      </c>
    </row>
    <row r="3385" spans="1:2" x14ac:dyDescent="0.25">
      <c r="A3385" s="6">
        <v>3382</v>
      </c>
      <c r="B3385" s="6" t="str">
        <f>"00448640"</f>
        <v>00448640</v>
      </c>
    </row>
    <row r="3386" spans="1:2" x14ac:dyDescent="0.25">
      <c r="A3386" s="6">
        <v>3383</v>
      </c>
      <c r="B3386" s="6" t="str">
        <f>"00449212"</f>
        <v>00449212</v>
      </c>
    </row>
    <row r="3387" spans="1:2" x14ac:dyDescent="0.25">
      <c r="A3387" s="6">
        <v>3384</v>
      </c>
      <c r="B3387" s="6" t="str">
        <f>"00449298"</f>
        <v>00449298</v>
      </c>
    </row>
    <row r="3388" spans="1:2" x14ac:dyDescent="0.25">
      <c r="A3388" s="6">
        <v>3385</v>
      </c>
      <c r="B3388" s="6" t="str">
        <f>"00449317"</f>
        <v>00449317</v>
      </c>
    </row>
    <row r="3389" spans="1:2" x14ac:dyDescent="0.25">
      <c r="A3389" s="6">
        <v>3386</v>
      </c>
      <c r="B3389" s="6" t="str">
        <f>"00449670"</f>
        <v>00449670</v>
      </c>
    </row>
    <row r="3390" spans="1:2" x14ac:dyDescent="0.25">
      <c r="A3390" s="6">
        <v>3387</v>
      </c>
      <c r="B3390" s="6" t="str">
        <f>"00449700"</f>
        <v>00449700</v>
      </c>
    </row>
    <row r="3391" spans="1:2" x14ac:dyDescent="0.25">
      <c r="A3391" s="6">
        <v>3388</v>
      </c>
      <c r="B3391" s="6" t="str">
        <f>"00450288"</f>
        <v>00450288</v>
      </c>
    </row>
    <row r="3392" spans="1:2" x14ac:dyDescent="0.25">
      <c r="A3392" s="6">
        <v>3389</v>
      </c>
      <c r="B3392" s="6" t="str">
        <f>"00450811"</f>
        <v>00450811</v>
      </c>
    </row>
    <row r="3393" spans="1:2" x14ac:dyDescent="0.25">
      <c r="A3393" s="6">
        <v>3390</v>
      </c>
      <c r="B3393" s="6" t="str">
        <f>"00450971"</f>
        <v>00450971</v>
      </c>
    </row>
    <row r="3394" spans="1:2" x14ac:dyDescent="0.25">
      <c r="A3394" s="6">
        <v>3391</v>
      </c>
      <c r="B3394" s="6" t="str">
        <f>"00451108"</f>
        <v>00451108</v>
      </c>
    </row>
    <row r="3395" spans="1:2" x14ac:dyDescent="0.25">
      <c r="A3395" s="6">
        <v>3392</v>
      </c>
      <c r="B3395" s="6" t="str">
        <f>"00451251"</f>
        <v>00451251</v>
      </c>
    </row>
    <row r="3396" spans="1:2" x14ac:dyDescent="0.25">
      <c r="A3396" s="6">
        <v>3393</v>
      </c>
      <c r="B3396" s="6" t="str">
        <f>"00451252"</f>
        <v>00451252</v>
      </c>
    </row>
    <row r="3397" spans="1:2" x14ac:dyDescent="0.25">
      <c r="A3397" s="6">
        <v>3394</v>
      </c>
      <c r="B3397" s="6" t="str">
        <f>"00451354"</f>
        <v>00451354</v>
      </c>
    </row>
    <row r="3398" spans="1:2" x14ac:dyDescent="0.25">
      <c r="A3398" s="6">
        <v>3395</v>
      </c>
      <c r="B3398" s="6" t="str">
        <f>"00451359"</f>
        <v>00451359</v>
      </c>
    </row>
    <row r="3399" spans="1:2" x14ac:dyDescent="0.25">
      <c r="A3399" s="6">
        <v>3396</v>
      </c>
      <c r="B3399" s="6" t="str">
        <f>"00451503"</f>
        <v>00451503</v>
      </c>
    </row>
    <row r="3400" spans="1:2" x14ac:dyDescent="0.25">
      <c r="A3400" s="6">
        <v>3397</v>
      </c>
      <c r="B3400" s="6" t="str">
        <f>"00451544"</f>
        <v>00451544</v>
      </c>
    </row>
    <row r="3401" spans="1:2" x14ac:dyDescent="0.25">
      <c r="A3401" s="6">
        <v>3398</v>
      </c>
      <c r="B3401" s="6" t="str">
        <f>"00451713"</f>
        <v>00451713</v>
      </c>
    </row>
    <row r="3402" spans="1:2" x14ac:dyDescent="0.25">
      <c r="A3402" s="6">
        <v>3399</v>
      </c>
      <c r="B3402" s="6" t="str">
        <f>"00451854"</f>
        <v>00451854</v>
      </c>
    </row>
    <row r="3403" spans="1:2" x14ac:dyDescent="0.25">
      <c r="A3403" s="6">
        <v>3400</v>
      </c>
      <c r="B3403" s="6" t="str">
        <f>"00451898"</f>
        <v>00451898</v>
      </c>
    </row>
    <row r="3404" spans="1:2" x14ac:dyDescent="0.25">
      <c r="A3404" s="6">
        <v>3401</v>
      </c>
      <c r="B3404" s="6" t="str">
        <f>"00452020"</f>
        <v>00452020</v>
      </c>
    </row>
    <row r="3405" spans="1:2" x14ac:dyDescent="0.25">
      <c r="A3405" s="6">
        <v>3402</v>
      </c>
      <c r="B3405" s="6" t="str">
        <f>"00452031"</f>
        <v>00452031</v>
      </c>
    </row>
    <row r="3406" spans="1:2" x14ac:dyDescent="0.25">
      <c r="A3406" s="6">
        <v>3403</v>
      </c>
      <c r="B3406" s="6" t="str">
        <f>"00452059"</f>
        <v>00452059</v>
      </c>
    </row>
    <row r="3407" spans="1:2" x14ac:dyDescent="0.25">
      <c r="A3407" s="6">
        <v>3404</v>
      </c>
      <c r="B3407" s="6" t="str">
        <f>"00452215"</f>
        <v>00452215</v>
      </c>
    </row>
    <row r="3408" spans="1:2" x14ac:dyDescent="0.25">
      <c r="A3408" s="6">
        <v>3405</v>
      </c>
      <c r="B3408" s="6" t="str">
        <f>"00452231"</f>
        <v>00452231</v>
      </c>
    </row>
    <row r="3409" spans="1:2" x14ac:dyDescent="0.25">
      <c r="A3409" s="6">
        <v>3406</v>
      </c>
      <c r="B3409" s="6" t="str">
        <f>"00452238"</f>
        <v>00452238</v>
      </c>
    </row>
    <row r="3410" spans="1:2" x14ac:dyDescent="0.25">
      <c r="A3410" s="6">
        <v>3407</v>
      </c>
      <c r="B3410" s="6" t="str">
        <f>"00452272"</f>
        <v>00452272</v>
      </c>
    </row>
    <row r="3411" spans="1:2" x14ac:dyDescent="0.25">
      <c r="A3411" s="6">
        <v>3408</v>
      </c>
      <c r="B3411" s="6" t="str">
        <f>"00452313"</f>
        <v>00452313</v>
      </c>
    </row>
    <row r="3412" spans="1:2" x14ac:dyDescent="0.25">
      <c r="A3412" s="6">
        <v>3409</v>
      </c>
      <c r="B3412" s="6" t="str">
        <f>"00452372"</f>
        <v>00452372</v>
      </c>
    </row>
    <row r="3413" spans="1:2" x14ac:dyDescent="0.25">
      <c r="A3413" s="6">
        <v>3410</v>
      </c>
      <c r="B3413" s="6" t="str">
        <f>"00452628"</f>
        <v>00452628</v>
      </c>
    </row>
    <row r="3414" spans="1:2" x14ac:dyDescent="0.25">
      <c r="A3414" s="6">
        <v>3411</v>
      </c>
      <c r="B3414" s="6" t="str">
        <f>"00452707"</f>
        <v>00452707</v>
      </c>
    </row>
    <row r="3415" spans="1:2" x14ac:dyDescent="0.25">
      <c r="A3415" s="6">
        <v>3412</v>
      </c>
      <c r="B3415" s="6" t="str">
        <f>"00452727"</f>
        <v>00452727</v>
      </c>
    </row>
    <row r="3416" spans="1:2" x14ac:dyDescent="0.25">
      <c r="A3416" s="6">
        <v>3413</v>
      </c>
      <c r="B3416" s="6" t="str">
        <f>"00452745"</f>
        <v>00452745</v>
      </c>
    </row>
    <row r="3417" spans="1:2" x14ac:dyDescent="0.25">
      <c r="A3417" s="6">
        <v>3414</v>
      </c>
      <c r="B3417" s="6" t="str">
        <f>"00453044"</f>
        <v>00453044</v>
      </c>
    </row>
    <row r="3418" spans="1:2" x14ac:dyDescent="0.25">
      <c r="A3418" s="6">
        <v>3415</v>
      </c>
      <c r="B3418" s="6" t="str">
        <f>"00453202"</f>
        <v>00453202</v>
      </c>
    </row>
    <row r="3419" spans="1:2" x14ac:dyDescent="0.25">
      <c r="A3419" s="6">
        <v>3416</v>
      </c>
      <c r="B3419" s="6" t="str">
        <f>"00453276"</f>
        <v>00453276</v>
      </c>
    </row>
    <row r="3420" spans="1:2" x14ac:dyDescent="0.25">
      <c r="A3420" s="6">
        <v>3417</v>
      </c>
      <c r="B3420" s="6" t="str">
        <f>"00453286"</f>
        <v>00453286</v>
      </c>
    </row>
    <row r="3421" spans="1:2" x14ac:dyDescent="0.25">
      <c r="A3421" s="6">
        <v>3418</v>
      </c>
      <c r="B3421" s="6" t="str">
        <f>"00453510"</f>
        <v>00453510</v>
      </c>
    </row>
    <row r="3422" spans="1:2" x14ac:dyDescent="0.25">
      <c r="A3422" s="6">
        <v>3419</v>
      </c>
      <c r="B3422" s="6" t="str">
        <f>"00453570"</f>
        <v>00453570</v>
      </c>
    </row>
    <row r="3423" spans="1:2" x14ac:dyDescent="0.25">
      <c r="A3423" s="6">
        <v>3420</v>
      </c>
      <c r="B3423" s="6" t="str">
        <f>"00453609"</f>
        <v>00453609</v>
      </c>
    </row>
    <row r="3424" spans="1:2" x14ac:dyDescent="0.25">
      <c r="A3424" s="6">
        <v>3421</v>
      </c>
      <c r="B3424" s="6" t="str">
        <f>"00453699"</f>
        <v>00453699</v>
      </c>
    </row>
    <row r="3425" spans="1:2" x14ac:dyDescent="0.25">
      <c r="A3425" s="6">
        <v>3422</v>
      </c>
      <c r="B3425" s="6" t="str">
        <f>"00453850"</f>
        <v>00453850</v>
      </c>
    </row>
    <row r="3426" spans="1:2" x14ac:dyDescent="0.25">
      <c r="A3426" s="6">
        <v>3423</v>
      </c>
      <c r="B3426" s="6" t="str">
        <f>"00453902"</f>
        <v>00453902</v>
      </c>
    </row>
    <row r="3427" spans="1:2" x14ac:dyDescent="0.25">
      <c r="A3427" s="6">
        <v>3424</v>
      </c>
      <c r="B3427" s="6" t="str">
        <f>"00454092"</f>
        <v>00454092</v>
      </c>
    </row>
    <row r="3428" spans="1:2" x14ac:dyDescent="0.25">
      <c r="A3428" s="6">
        <v>3425</v>
      </c>
      <c r="B3428" s="6" t="str">
        <f>"00454158"</f>
        <v>00454158</v>
      </c>
    </row>
    <row r="3429" spans="1:2" x14ac:dyDescent="0.25">
      <c r="A3429" s="6">
        <v>3426</v>
      </c>
      <c r="B3429" s="6" t="str">
        <f>"00454306"</f>
        <v>00454306</v>
      </c>
    </row>
    <row r="3430" spans="1:2" x14ac:dyDescent="0.25">
      <c r="A3430" s="6">
        <v>3427</v>
      </c>
      <c r="B3430" s="6" t="str">
        <f>"00454419"</f>
        <v>00454419</v>
      </c>
    </row>
    <row r="3431" spans="1:2" x14ac:dyDescent="0.25">
      <c r="A3431" s="6">
        <v>3428</v>
      </c>
      <c r="B3431" s="6" t="str">
        <f>"00454644"</f>
        <v>00454644</v>
      </c>
    </row>
    <row r="3432" spans="1:2" x14ac:dyDescent="0.25">
      <c r="A3432" s="6">
        <v>3429</v>
      </c>
      <c r="B3432" s="6" t="str">
        <f>"00454698"</f>
        <v>00454698</v>
      </c>
    </row>
    <row r="3433" spans="1:2" x14ac:dyDescent="0.25">
      <c r="A3433" s="6">
        <v>3430</v>
      </c>
      <c r="B3433" s="6" t="str">
        <f>"00454852"</f>
        <v>00454852</v>
      </c>
    </row>
    <row r="3434" spans="1:2" x14ac:dyDescent="0.25">
      <c r="A3434" s="6">
        <v>3431</v>
      </c>
      <c r="B3434" s="6" t="str">
        <f>"00454875"</f>
        <v>00454875</v>
      </c>
    </row>
    <row r="3435" spans="1:2" x14ac:dyDescent="0.25">
      <c r="A3435" s="6">
        <v>3432</v>
      </c>
      <c r="B3435" s="6" t="str">
        <f>"00454893"</f>
        <v>00454893</v>
      </c>
    </row>
    <row r="3436" spans="1:2" x14ac:dyDescent="0.25">
      <c r="A3436" s="6">
        <v>3433</v>
      </c>
      <c r="B3436" s="6" t="str">
        <f>"00454911"</f>
        <v>00454911</v>
      </c>
    </row>
    <row r="3437" spans="1:2" x14ac:dyDescent="0.25">
      <c r="A3437" s="6">
        <v>3434</v>
      </c>
      <c r="B3437" s="6" t="str">
        <f>"00455342"</f>
        <v>00455342</v>
      </c>
    </row>
    <row r="3438" spans="1:2" x14ac:dyDescent="0.25">
      <c r="A3438" s="6">
        <v>3435</v>
      </c>
      <c r="B3438" s="6" t="str">
        <f>"00455413"</f>
        <v>00455413</v>
      </c>
    </row>
    <row r="3439" spans="1:2" x14ac:dyDescent="0.25">
      <c r="A3439" s="6">
        <v>3436</v>
      </c>
      <c r="B3439" s="6" t="str">
        <f>"00455418"</f>
        <v>00455418</v>
      </c>
    </row>
    <row r="3440" spans="1:2" x14ac:dyDescent="0.25">
      <c r="A3440" s="6">
        <v>3437</v>
      </c>
      <c r="B3440" s="6" t="str">
        <f>"00455458"</f>
        <v>00455458</v>
      </c>
    </row>
    <row r="3441" spans="1:2" x14ac:dyDescent="0.25">
      <c r="A3441" s="6">
        <v>3438</v>
      </c>
      <c r="B3441" s="6" t="str">
        <f>"00455483"</f>
        <v>00455483</v>
      </c>
    </row>
    <row r="3442" spans="1:2" x14ac:dyDescent="0.25">
      <c r="A3442" s="6">
        <v>3439</v>
      </c>
      <c r="B3442" s="6" t="str">
        <f>"00455505"</f>
        <v>00455505</v>
      </c>
    </row>
    <row r="3443" spans="1:2" x14ac:dyDescent="0.25">
      <c r="A3443" s="6">
        <v>3440</v>
      </c>
      <c r="B3443" s="6" t="str">
        <f>"00455594"</f>
        <v>00455594</v>
      </c>
    </row>
    <row r="3444" spans="1:2" x14ac:dyDescent="0.25">
      <c r="A3444" s="6">
        <v>3441</v>
      </c>
      <c r="B3444" s="6" t="str">
        <f>"00455606"</f>
        <v>00455606</v>
      </c>
    </row>
    <row r="3445" spans="1:2" x14ac:dyDescent="0.25">
      <c r="A3445" s="6">
        <v>3442</v>
      </c>
      <c r="B3445" s="6" t="str">
        <f>"00455627"</f>
        <v>00455627</v>
      </c>
    </row>
    <row r="3446" spans="1:2" x14ac:dyDescent="0.25">
      <c r="A3446" s="6">
        <v>3443</v>
      </c>
      <c r="B3446" s="6" t="str">
        <f>"00455752"</f>
        <v>00455752</v>
      </c>
    </row>
    <row r="3447" spans="1:2" x14ac:dyDescent="0.25">
      <c r="A3447" s="6">
        <v>3444</v>
      </c>
      <c r="B3447" s="6" t="str">
        <f>"00455776"</f>
        <v>00455776</v>
      </c>
    </row>
    <row r="3448" spans="1:2" x14ac:dyDescent="0.25">
      <c r="A3448" s="6">
        <v>3445</v>
      </c>
      <c r="B3448" s="6" t="str">
        <f>"00455856"</f>
        <v>00455856</v>
      </c>
    </row>
    <row r="3449" spans="1:2" x14ac:dyDescent="0.25">
      <c r="A3449" s="6">
        <v>3446</v>
      </c>
      <c r="B3449" s="6" t="str">
        <f>"00455861"</f>
        <v>00455861</v>
      </c>
    </row>
    <row r="3450" spans="1:2" x14ac:dyDescent="0.25">
      <c r="A3450" s="6">
        <v>3447</v>
      </c>
      <c r="B3450" s="6" t="str">
        <f>"00456004"</f>
        <v>00456004</v>
      </c>
    </row>
    <row r="3451" spans="1:2" x14ac:dyDescent="0.25">
      <c r="A3451" s="6">
        <v>3448</v>
      </c>
      <c r="B3451" s="6" t="str">
        <f>"00456107"</f>
        <v>00456107</v>
      </c>
    </row>
    <row r="3452" spans="1:2" x14ac:dyDescent="0.25">
      <c r="A3452" s="6">
        <v>3449</v>
      </c>
      <c r="B3452" s="6" t="str">
        <f>"00456226"</f>
        <v>00456226</v>
      </c>
    </row>
    <row r="3453" spans="1:2" x14ac:dyDescent="0.25">
      <c r="A3453" s="6">
        <v>3450</v>
      </c>
      <c r="B3453" s="6" t="str">
        <f>"00456475"</f>
        <v>00456475</v>
      </c>
    </row>
    <row r="3454" spans="1:2" x14ac:dyDescent="0.25">
      <c r="A3454" s="6">
        <v>3451</v>
      </c>
      <c r="B3454" s="6" t="str">
        <f>"00456506"</f>
        <v>00456506</v>
      </c>
    </row>
    <row r="3455" spans="1:2" x14ac:dyDescent="0.25">
      <c r="A3455" s="6">
        <v>3452</v>
      </c>
      <c r="B3455" s="6" t="str">
        <f>"00456574"</f>
        <v>00456574</v>
      </c>
    </row>
    <row r="3456" spans="1:2" x14ac:dyDescent="0.25">
      <c r="A3456" s="6">
        <v>3453</v>
      </c>
      <c r="B3456" s="6" t="str">
        <f>"00456646"</f>
        <v>00456646</v>
      </c>
    </row>
    <row r="3457" spans="1:2" x14ac:dyDescent="0.25">
      <c r="A3457" s="6">
        <v>3454</v>
      </c>
      <c r="B3457" s="6" t="str">
        <f>"00456648"</f>
        <v>00456648</v>
      </c>
    </row>
    <row r="3458" spans="1:2" x14ac:dyDescent="0.25">
      <c r="A3458" s="6">
        <v>3455</v>
      </c>
      <c r="B3458" s="6" t="str">
        <f>"00456830"</f>
        <v>00456830</v>
      </c>
    </row>
    <row r="3459" spans="1:2" x14ac:dyDescent="0.25">
      <c r="A3459" s="6">
        <v>3456</v>
      </c>
      <c r="B3459" s="6" t="str">
        <f>"00456841"</f>
        <v>00456841</v>
      </c>
    </row>
    <row r="3460" spans="1:2" x14ac:dyDescent="0.25">
      <c r="A3460" s="6">
        <v>3457</v>
      </c>
      <c r="B3460" s="6" t="str">
        <f>"00456897"</f>
        <v>00456897</v>
      </c>
    </row>
    <row r="3461" spans="1:2" x14ac:dyDescent="0.25">
      <c r="A3461" s="6">
        <v>3458</v>
      </c>
      <c r="B3461" s="6" t="str">
        <f>"00456962"</f>
        <v>00456962</v>
      </c>
    </row>
    <row r="3462" spans="1:2" x14ac:dyDescent="0.25">
      <c r="A3462" s="6">
        <v>3459</v>
      </c>
      <c r="B3462" s="6" t="str">
        <f>"00457232"</f>
        <v>00457232</v>
      </c>
    </row>
    <row r="3463" spans="1:2" x14ac:dyDescent="0.25">
      <c r="A3463" s="6">
        <v>3460</v>
      </c>
      <c r="B3463" s="6" t="str">
        <f>"00457253"</f>
        <v>00457253</v>
      </c>
    </row>
    <row r="3464" spans="1:2" x14ac:dyDescent="0.25">
      <c r="A3464" s="6">
        <v>3461</v>
      </c>
      <c r="B3464" s="6" t="str">
        <f>"00457283"</f>
        <v>00457283</v>
      </c>
    </row>
    <row r="3465" spans="1:2" x14ac:dyDescent="0.25">
      <c r="A3465" s="6">
        <v>3462</v>
      </c>
      <c r="B3465" s="6" t="str">
        <f>"00457297"</f>
        <v>00457297</v>
      </c>
    </row>
    <row r="3466" spans="1:2" x14ac:dyDescent="0.25">
      <c r="A3466" s="6">
        <v>3463</v>
      </c>
      <c r="B3466" s="6" t="str">
        <f>"00457366"</f>
        <v>00457366</v>
      </c>
    </row>
    <row r="3467" spans="1:2" x14ac:dyDescent="0.25">
      <c r="A3467" s="6">
        <v>3464</v>
      </c>
      <c r="B3467" s="6" t="str">
        <f>"00457430"</f>
        <v>00457430</v>
      </c>
    </row>
    <row r="3468" spans="1:2" x14ac:dyDescent="0.25">
      <c r="A3468" s="6">
        <v>3465</v>
      </c>
      <c r="B3468" s="6" t="str">
        <f>"00457571"</f>
        <v>00457571</v>
      </c>
    </row>
    <row r="3469" spans="1:2" x14ac:dyDescent="0.25">
      <c r="A3469" s="6">
        <v>3466</v>
      </c>
      <c r="B3469" s="6" t="str">
        <f>"00457669"</f>
        <v>00457669</v>
      </c>
    </row>
    <row r="3470" spans="1:2" x14ac:dyDescent="0.25">
      <c r="A3470" s="6">
        <v>3467</v>
      </c>
      <c r="B3470" s="6" t="str">
        <f>"00457922"</f>
        <v>00457922</v>
      </c>
    </row>
    <row r="3471" spans="1:2" x14ac:dyDescent="0.25">
      <c r="A3471" s="6">
        <v>3468</v>
      </c>
      <c r="B3471" s="6" t="str">
        <f>"00458184"</f>
        <v>00458184</v>
      </c>
    </row>
    <row r="3472" spans="1:2" x14ac:dyDescent="0.25">
      <c r="A3472" s="6">
        <v>3469</v>
      </c>
      <c r="B3472" s="6" t="str">
        <f>"00458316"</f>
        <v>00458316</v>
      </c>
    </row>
    <row r="3473" spans="1:2" x14ac:dyDescent="0.25">
      <c r="A3473" s="6">
        <v>3470</v>
      </c>
      <c r="B3473" s="6" t="str">
        <f>"00458488"</f>
        <v>00458488</v>
      </c>
    </row>
    <row r="3474" spans="1:2" x14ac:dyDescent="0.25">
      <c r="A3474" s="6">
        <v>3471</v>
      </c>
      <c r="B3474" s="6" t="str">
        <f>"00458489"</f>
        <v>00458489</v>
      </c>
    </row>
    <row r="3475" spans="1:2" x14ac:dyDescent="0.25">
      <c r="A3475" s="6">
        <v>3472</v>
      </c>
      <c r="B3475" s="6" t="str">
        <f>"00458531"</f>
        <v>00458531</v>
      </c>
    </row>
    <row r="3476" spans="1:2" x14ac:dyDescent="0.25">
      <c r="A3476" s="6">
        <v>3473</v>
      </c>
      <c r="B3476" s="6" t="str">
        <f>"00458539"</f>
        <v>00458539</v>
      </c>
    </row>
    <row r="3477" spans="1:2" x14ac:dyDescent="0.25">
      <c r="A3477" s="6">
        <v>3474</v>
      </c>
      <c r="B3477" s="6" t="str">
        <f>"00458588"</f>
        <v>00458588</v>
      </c>
    </row>
    <row r="3478" spans="1:2" x14ac:dyDescent="0.25">
      <c r="A3478" s="6">
        <v>3475</v>
      </c>
      <c r="B3478" s="6" t="str">
        <f>"00458591"</f>
        <v>00458591</v>
      </c>
    </row>
    <row r="3479" spans="1:2" x14ac:dyDescent="0.25">
      <c r="A3479" s="6">
        <v>3476</v>
      </c>
      <c r="B3479" s="6" t="str">
        <f>"00458701"</f>
        <v>00458701</v>
      </c>
    </row>
    <row r="3480" spans="1:2" x14ac:dyDescent="0.25">
      <c r="A3480" s="6">
        <v>3477</v>
      </c>
      <c r="B3480" s="6" t="str">
        <f>"00458735"</f>
        <v>00458735</v>
      </c>
    </row>
    <row r="3481" spans="1:2" x14ac:dyDescent="0.25">
      <c r="A3481" s="6">
        <v>3478</v>
      </c>
      <c r="B3481" s="6" t="str">
        <f>"00458805"</f>
        <v>00458805</v>
      </c>
    </row>
    <row r="3482" spans="1:2" x14ac:dyDescent="0.25">
      <c r="A3482" s="6">
        <v>3479</v>
      </c>
      <c r="B3482" s="6" t="str">
        <f>"00458872"</f>
        <v>00458872</v>
      </c>
    </row>
    <row r="3483" spans="1:2" x14ac:dyDescent="0.25">
      <c r="A3483" s="6">
        <v>3480</v>
      </c>
      <c r="B3483" s="6" t="str">
        <f>"00458921"</f>
        <v>00458921</v>
      </c>
    </row>
    <row r="3484" spans="1:2" x14ac:dyDescent="0.25">
      <c r="A3484" s="6">
        <v>3481</v>
      </c>
      <c r="B3484" s="6" t="str">
        <f>"00458957"</f>
        <v>00458957</v>
      </c>
    </row>
    <row r="3485" spans="1:2" x14ac:dyDescent="0.25">
      <c r="A3485" s="6">
        <v>3482</v>
      </c>
      <c r="B3485" s="6" t="str">
        <f>"00459034"</f>
        <v>00459034</v>
      </c>
    </row>
    <row r="3486" spans="1:2" x14ac:dyDescent="0.25">
      <c r="A3486" s="6">
        <v>3483</v>
      </c>
      <c r="B3486" s="6" t="str">
        <f>"00459045"</f>
        <v>00459045</v>
      </c>
    </row>
    <row r="3487" spans="1:2" x14ac:dyDescent="0.25">
      <c r="A3487" s="6">
        <v>3484</v>
      </c>
      <c r="B3487" s="6" t="str">
        <f>"00459110"</f>
        <v>00459110</v>
      </c>
    </row>
    <row r="3488" spans="1:2" x14ac:dyDescent="0.25">
      <c r="A3488" s="6">
        <v>3485</v>
      </c>
      <c r="B3488" s="6" t="str">
        <f>"00459204"</f>
        <v>00459204</v>
      </c>
    </row>
    <row r="3489" spans="1:2" x14ac:dyDescent="0.25">
      <c r="A3489" s="6">
        <v>3486</v>
      </c>
      <c r="B3489" s="6" t="str">
        <f>"00459225"</f>
        <v>00459225</v>
      </c>
    </row>
    <row r="3490" spans="1:2" x14ac:dyDescent="0.25">
      <c r="A3490" s="6">
        <v>3487</v>
      </c>
      <c r="B3490" s="6" t="str">
        <f>"00459239"</f>
        <v>00459239</v>
      </c>
    </row>
    <row r="3491" spans="1:2" x14ac:dyDescent="0.25">
      <c r="A3491" s="6">
        <v>3488</v>
      </c>
      <c r="B3491" s="6" t="str">
        <f>"00459302"</f>
        <v>00459302</v>
      </c>
    </row>
    <row r="3492" spans="1:2" x14ac:dyDescent="0.25">
      <c r="A3492" s="6">
        <v>3489</v>
      </c>
      <c r="B3492" s="6" t="str">
        <f>"00459321"</f>
        <v>00459321</v>
      </c>
    </row>
    <row r="3493" spans="1:2" x14ac:dyDescent="0.25">
      <c r="A3493" s="6">
        <v>3490</v>
      </c>
      <c r="B3493" s="6" t="str">
        <f>"00459363"</f>
        <v>00459363</v>
      </c>
    </row>
    <row r="3494" spans="1:2" x14ac:dyDescent="0.25">
      <c r="A3494" s="6">
        <v>3491</v>
      </c>
      <c r="B3494" s="6" t="str">
        <f>"00459418"</f>
        <v>00459418</v>
      </c>
    </row>
    <row r="3495" spans="1:2" x14ac:dyDescent="0.25">
      <c r="A3495" s="6">
        <v>3492</v>
      </c>
      <c r="B3495" s="6" t="str">
        <f>"00459438"</f>
        <v>00459438</v>
      </c>
    </row>
    <row r="3496" spans="1:2" x14ac:dyDescent="0.25">
      <c r="A3496" s="6">
        <v>3493</v>
      </c>
      <c r="B3496" s="6" t="str">
        <f>"00459459"</f>
        <v>00459459</v>
      </c>
    </row>
    <row r="3497" spans="1:2" x14ac:dyDescent="0.25">
      <c r="A3497" s="6">
        <v>3494</v>
      </c>
      <c r="B3497" s="6" t="str">
        <f>"00459543"</f>
        <v>00459543</v>
      </c>
    </row>
    <row r="3498" spans="1:2" x14ac:dyDescent="0.25">
      <c r="A3498" s="6">
        <v>3495</v>
      </c>
      <c r="B3498" s="6" t="str">
        <f>"00459670"</f>
        <v>00459670</v>
      </c>
    </row>
    <row r="3499" spans="1:2" x14ac:dyDescent="0.25">
      <c r="A3499" s="6">
        <v>3496</v>
      </c>
      <c r="B3499" s="6" t="str">
        <f>"00459709"</f>
        <v>00459709</v>
      </c>
    </row>
    <row r="3500" spans="1:2" x14ac:dyDescent="0.25">
      <c r="A3500" s="6">
        <v>3497</v>
      </c>
      <c r="B3500" s="6" t="str">
        <f>"00459737"</f>
        <v>00459737</v>
      </c>
    </row>
    <row r="3501" spans="1:2" x14ac:dyDescent="0.25">
      <c r="A3501" s="6">
        <v>3498</v>
      </c>
      <c r="B3501" s="6" t="str">
        <f>"00459788"</f>
        <v>00459788</v>
      </c>
    </row>
    <row r="3502" spans="1:2" x14ac:dyDescent="0.25">
      <c r="A3502" s="6">
        <v>3499</v>
      </c>
      <c r="B3502" s="6" t="str">
        <f>"00459865"</f>
        <v>00459865</v>
      </c>
    </row>
    <row r="3503" spans="1:2" x14ac:dyDescent="0.25">
      <c r="A3503" s="6">
        <v>3500</v>
      </c>
      <c r="B3503" s="6" t="str">
        <f>"00459891"</f>
        <v>00459891</v>
      </c>
    </row>
    <row r="3504" spans="1:2" x14ac:dyDescent="0.25">
      <c r="A3504" s="6">
        <v>3501</v>
      </c>
      <c r="B3504" s="6" t="str">
        <f>"00459915"</f>
        <v>00459915</v>
      </c>
    </row>
    <row r="3505" spans="1:2" x14ac:dyDescent="0.25">
      <c r="A3505" s="6">
        <v>3502</v>
      </c>
      <c r="B3505" s="6" t="str">
        <f>"00459921"</f>
        <v>00459921</v>
      </c>
    </row>
    <row r="3506" spans="1:2" x14ac:dyDescent="0.25">
      <c r="A3506" s="6">
        <v>3503</v>
      </c>
      <c r="B3506" s="6" t="str">
        <f>"00459973"</f>
        <v>00459973</v>
      </c>
    </row>
    <row r="3507" spans="1:2" x14ac:dyDescent="0.25">
      <c r="A3507" s="6">
        <v>3504</v>
      </c>
      <c r="B3507" s="6" t="str">
        <f>"00460079"</f>
        <v>00460079</v>
      </c>
    </row>
    <row r="3508" spans="1:2" x14ac:dyDescent="0.25">
      <c r="A3508" s="6">
        <v>3505</v>
      </c>
      <c r="B3508" s="6" t="str">
        <f>"00460187"</f>
        <v>00460187</v>
      </c>
    </row>
    <row r="3509" spans="1:2" x14ac:dyDescent="0.25">
      <c r="A3509" s="6">
        <v>3506</v>
      </c>
      <c r="B3509" s="6" t="str">
        <f>"00460197"</f>
        <v>00460197</v>
      </c>
    </row>
    <row r="3510" spans="1:2" x14ac:dyDescent="0.25">
      <c r="A3510" s="6">
        <v>3507</v>
      </c>
      <c r="B3510" s="6" t="str">
        <f>"00460218"</f>
        <v>00460218</v>
      </c>
    </row>
    <row r="3511" spans="1:2" x14ac:dyDescent="0.25">
      <c r="A3511" s="6">
        <v>3508</v>
      </c>
      <c r="B3511" s="6" t="str">
        <f>"00461078"</f>
        <v>00461078</v>
      </c>
    </row>
    <row r="3512" spans="1:2" x14ac:dyDescent="0.25">
      <c r="A3512" s="6">
        <v>3509</v>
      </c>
      <c r="B3512" s="6" t="str">
        <f>"00461150"</f>
        <v>00461150</v>
      </c>
    </row>
    <row r="3513" spans="1:2" x14ac:dyDescent="0.25">
      <c r="A3513" s="6">
        <v>3510</v>
      </c>
      <c r="B3513" s="6" t="str">
        <f>"00461264"</f>
        <v>00461264</v>
      </c>
    </row>
    <row r="3514" spans="1:2" x14ac:dyDescent="0.25">
      <c r="A3514" s="6">
        <v>3511</v>
      </c>
      <c r="B3514" s="6" t="str">
        <f>"00461389"</f>
        <v>00461389</v>
      </c>
    </row>
    <row r="3515" spans="1:2" x14ac:dyDescent="0.25">
      <c r="A3515" s="6">
        <v>3512</v>
      </c>
      <c r="B3515" s="6" t="str">
        <f>"00461559"</f>
        <v>00461559</v>
      </c>
    </row>
    <row r="3516" spans="1:2" x14ac:dyDescent="0.25">
      <c r="A3516" s="6">
        <v>3513</v>
      </c>
      <c r="B3516" s="6" t="str">
        <f>"00461571"</f>
        <v>00461571</v>
      </c>
    </row>
    <row r="3517" spans="1:2" x14ac:dyDescent="0.25">
      <c r="A3517" s="6">
        <v>3514</v>
      </c>
      <c r="B3517" s="6" t="str">
        <f>"00461639"</f>
        <v>00461639</v>
      </c>
    </row>
    <row r="3518" spans="1:2" x14ac:dyDescent="0.25">
      <c r="A3518" s="6">
        <v>3515</v>
      </c>
      <c r="B3518" s="6" t="str">
        <f>"00461651"</f>
        <v>00461651</v>
      </c>
    </row>
    <row r="3519" spans="1:2" x14ac:dyDescent="0.25">
      <c r="A3519" s="6">
        <v>3516</v>
      </c>
      <c r="B3519" s="6" t="str">
        <f>"00461668"</f>
        <v>00461668</v>
      </c>
    </row>
    <row r="3520" spans="1:2" x14ac:dyDescent="0.25">
      <c r="A3520" s="6">
        <v>3517</v>
      </c>
      <c r="B3520" s="6" t="str">
        <f>"00461701"</f>
        <v>00461701</v>
      </c>
    </row>
    <row r="3521" spans="1:2" x14ac:dyDescent="0.25">
      <c r="A3521" s="6">
        <v>3518</v>
      </c>
      <c r="B3521" s="6" t="str">
        <f>"00461784"</f>
        <v>00461784</v>
      </c>
    </row>
    <row r="3522" spans="1:2" x14ac:dyDescent="0.25">
      <c r="A3522" s="6">
        <v>3519</v>
      </c>
      <c r="B3522" s="6" t="str">
        <f>"00461788"</f>
        <v>00461788</v>
      </c>
    </row>
    <row r="3523" spans="1:2" x14ac:dyDescent="0.25">
      <c r="A3523" s="6">
        <v>3520</v>
      </c>
      <c r="B3523" s="6" t="str">
        <f>"00461929"</f>
        <v>00461929</v>
      </c>
    </row>
    <row r="3524" spans="1:2" x14ac:dyDescent="0.25">
      <c r="A3524" s="6">
        <v>3521</v>
      </c>
      <c r="B3524" s="6" t="str">
        <f>"00462096"</f>
        <v>00462096</v>
      </c>
    </row>
    <row r="3525" spans="1:2" x14ac:dyDescent="0.25">
      <c r="A3525" s="6">
        <v>3522</v>
      </c>
      <c r="B3525" s="6" t="str">
        <f>"00462126"</f>
        <v>00462126</v>
      </c>
    </row>
    <row r="3526" spans="1:2" x14ac:dyDescent="0.25">
      <c r="A3526" s="6">
        <v>3523</v>
      </c>
      <c r="B3526" s="6" t="str">
        <f>"00462380"</f>
        <v>00462380</v>
      </c>
    </row>
    <row r="3527" spans="1:2" x14ac:dyDescent="0.25">
      <c r="A3527" s="6">
        <v>3524</v>
      </c>
      <c r="B3527" s="6" t="str">
        <f>"00462464"</f>
        <v>00462464</v>
      </c>
    </row>
    <row r="3528" spans="1:2" x14ac:dyDescent="0.25">
      <c r="A3528" s="6">
        <v>3525</v>
      </c>
      <c r="B3528" s="6" t="str">
        <f>"00462558"</f>
        <v>00462558</v>
      </c>
    </row>
    <row r="3529" spans="1:2" x14ac:dyDescent="0.25">
      <c r="A3529" s="6">
        <v>3526</v>
      </c>
      <c r="B3529" s="6" t="str">
        <f>"00462585"</f>
        <v>00462585</v>
      </c>
    </row>
    <row r="3530" spans="1:2" x14ac:dyDescent="0.25">
      <c r="A3530" s="6">
        <v>3527</v>
      </c>
      <c r="B3530" s="6" t="str">
        <f>"00462810"</f>
        <v>00462810</v>
      </c>
    </row>
    <row r="3531" spans="1:2" x14ac:dyDescent="0.25">
      <c r="A3531" s="6">
        <v>3528</v>
      </c>
      <c r="B3531" s="6" t="str">
        <f>"00462959"</f>
        <v>00462959</v>
      </c>
    </row>
    <row r="3532" spans="1:2" x14ac:dyDescent="0.25">
      <c r="A3532" s="6">
        <v>3529</v>
      </c>
      <c r="B3532" s="6" t="str">
        <f>"00463126"</f>
        <v>00463126</v>
      </c>
    </row>
    <row r="3533" spans="1:2" x14ac:dyDescent="0.25">
      <c r="A3533" s="6">
        <v>3530</v>
      </c>
      <c r="B3533" s="6" t="str">
        <f>"00463229"</f>
        <v>00463229</v>
      </c>
    </row>
    <row r="3534" spans="1:2" x14ac:dyDescent="0.25">
      <c r="A3534" s="6">
        <v>3531</v>
      </c>
      <c r="B3534" s="6" t="str">
        <f>"00463235"</f>
        <v>00463235</v>
      </c>
    </row>
    <row r="3535" spans="1:2" x14ac:dyDescent="0.25">
      <c r="A3535" s="6">
        <v>3532</v>
      </c>
      <c r="B3535" s="6" t="str">
        <f>"00463290"</f>
        <v>00463290</v>
      </c>
    </row>
    <row r="3536" spans="1:2" x14ac:dyDescent="0.25">
      <c r="A3536" s="6">
        <v>3533</v>
      </c>
      <c r="B3536" s="6" t="str">
        <f>"00463300"</f>
        <v>00463300</v>
      </c>
    </row>
    <row r="3537" spans="1:2" x14ac:dyDescent="0.25">
      <c r="A3537" s="6">
        <v>3534</v>
      </c>
      <c r="B3537" s="6" t="str">
        <f>"00463388"</f>
        <v>00463388</v>
      </c>
    </row>
    <row r="3538" spans="1:2" x14ac:dyDescent="0.25">
      <c r="A3538" s="6">
        <v>3535</v>
      </c>
      <c r="B3538" s="6" t="str">
        <f>"00463488"</f>
        <v>00463488</v>
      </c>
    </row>
    <row r="3539" spans="1:2" x14ac:dyDescent="0.25">
      <c r="A3539" s="6">
        <v>3536</v>
      </c>
      <c r="B3539" s="6" t="str">
        <f>"00463578"</f>
        <v>00463578</v>
      </c>
    </row>
    <row r="3540" spans="1:2" x14ac:dyDescent="0.25">
      <c r="A3540" s="6">
        <v>3537</v>
      </c>
      <c r="B3540" s="6" t="str">
        <f>"00463716"</f>
        <v>00463716</v>
      </c>
    </row>
    <row r="3541" spans="1:2" x14ac:dyDescent="0.25">
      <c r="A3541" s="6">
        <v>3538</v>
      </c>
      <c r="B3541" s="6" t="str">
        <f>"00463858"</f>
        <v>00463858</v>
      </c>
    </row>
    <row r="3542" spans="1:2" x14ac:dyDescent="0.25">
      <c r="A3542" s="6">
        <v>3539</v>
      </c>
      <c r="B3542" s="6" t="str">
        <f>"00463941"</f>
        <v>00463941</v>
      </c>
    </row>
    <row r="3543" spans="1:2" x14ac:dyDescent="0.25">
      <c r="A3543" s="6">
        <v>3540</v>
      </c>
      <c r="B3543" s="6" t="str">
        <f>"00463971"</f>
        <v>00463971</v>
      </c>
    </row>
    <row r="3544" spans="1:2" x14ac:dyDescent="0.25">
      <c r="A3544" s="6">
        <v>3541</v>
      </c>
      <c r="B3544" s="6" t="str">
        <f>"00464033"</f>
        <v>00464033</v>
      </c>
    </row>
    <row r="3545" spans="1:2" x14ac:dyDescent="0.25">
      <c r="A3545" s="6">
        <v>3542</v>
      </c>
      <c r="B3545" s="6" t="str">
        <f>"00464049"</f>
        <v>00464049</v>
      </c>
    </row>
    <row r="3546" spans="1:2" x14ac:dyDescent="0.25">
      <c r="A3546" s="6">
        <v>3543</v>
      </c>
      <c r="B3546" s="6" t="str">
        <f>"00464107"</f>
        <v>00464107</v>
      </c>
    </row>
    <row r="3547" spans="1:2" x14ac:dyDescent="0.25">
      <c r="A3547" s="6">
        <v>3544</v>
      </c>
      <c r="B3547" s="6" t="str">
        <f>"00464126"</f>
        <v>00464126</v>
      </c>
    </row>
    <row r="3548" spans="1:2" x14ac:dyDescent="0.25">
      <c r="A3548" s="6">
        <v>3545</v>
      </c>
      <c r="B3548" s="6" t="str">
        <f>"00464140"</f>
        <v>00464140</v>
      </c>
    </row>
    <row r="3549" spans="1:2" x14ac:dyDescent="0.25">
      <c r="A3549" s="6">
        <v>3546</v>
      </c>
      <c r="B3549" s="6" t="str">
        <f>"00464144"</f>
        <v>00464144</v>
      </c>
    </row>
    <row r="3550" spans="1:2" x14ac:dyDescent="0.25">
      <c r="A3550" s="6">
        <v>3547</v>
      </c>
      <c r="B3550" s="6" t="str">
        <f>"00464161"</f>
        <v>00464161</v>
      </c>
    </row>
    <row r="3551" spans="1:2" x14ac:dyDescent="0.25">
      <c r="A3551" s="6">
        <v>3548</v>
      </c>
      <c r="B3551" s="6" t="str">
        <f>"00464177"</f>
        <v>00464177</v>
      </c>
    </row>
    <row r="3552" spans="1:2" x14ac:dyDescent="0.25">
      <c r="A3552" s="6">
        <v>3549</v>
      </c>
      <c r="B3552" s="6" t="str">
        <f>"00464242"</f>
        <v>00464242</v>
      </c>
    </row>
    <row r="3553" spans="1:2" x14ac:dyDescent="0.25">
      <c r="A3553" s="6">
        <v>3550</v>
      </c>
      <c r="B3553" s="6" t="str">
        <f>"00464329"</f>
        <v>00464329</v>
      </c>
    </row>
    <row r="3554" spans="1:2" x14ac:dyDescent="0.25">
      <c r="A3554" s="6">
        <v>3551</v>
      </c>
      <c r="B3554" s="6" t="str">
        <f>"00464360"</f>
        <v>00464360</v>
      </c>
    </row>
    <row r="3555" spans="1:2" x14ac:dyDescent="0.25">
      <c r="A3555" s="6">
        <v>3552</v>
      </c>
      <c r="B3555" s="6" t="str">
        <f>"00464409"</f>
        <v>00464409</v>
      </c>
    </row>
    <row r="3556" spans="1:2" x14ac:dyDescent="0.25">
      <c r="A3556" s="6">
        <v>3553</v>
      </c>
      <c r="B3556" s="6" t="str">
        <f>"00464415"</f>
        <v>00464415</v>
      </c>
    </row>
    <row r="3557" spans="1:2" x14ac:dyDescent="0.25">
      <c r="A3557" s="6">
        <v>3554</v>
      </c>
      <c r="B3557" s="6" t="str">
        <f>"00464445"</f>
        <v>00464445</v>
      </c>
    </row>
    <row r="3558" spans="1:2" x14ac:dyDescent="0.25">
      <c r="A3558" s="6">
        <v>3555</v>
      </c>
      <c r="B3558" s="6" t="str">
        <f>"00464489"</f>
        <v>00464489</v>
      </c>
    </row>
    <row r="3559" spans="1:2" x14ac:dyDescent="0.25">
      <c r="A3559" s="6">
        <v>3556</v>
      </c>
      <c r="B3559" s="6" t="str">
        <f>"00464501"</f>
        <v>00464501</v>
      </c>
    </row>
    <row r="3560" spans="1:2" x14ac:dyDescent="0.25">
      <c r="A3560" s="6">
        <v>3557</v>
      </c>
      <c r="B3560" s="6" t="str">
        <f>"00464522"</f>
        <v>00464522</v>
      </c>
    </row>
    <row r="3561" spans="1:2" x14ac:dyDescent="0.25">
      <c r="A3561" s="6">
        <v>3558</v>
      </c>
      <c r="B3561" s="6" t="str">
        <f>"00464558"</f>
        <v>00464558</v>
      </c>
    </row>
    <row r="3562" spans="1:2" x14ac:dyDescent="0.25">
      <c r="A3562" s="6">
        <v>3559</v>
      </c>
      <c r="B3562" s="6" t="str">
        <f>"00464570"</f>
        <v>00464570</v>
      </c>
    </row>
    <row r="3563" spans="1:2" x14ac:dyDescent="0.25">
      <c r="A3563" s="6">
        <v>3560</v>
      </c>
      <c r="B3563" s="6" t="str">
        <f>"00464838"</f>
        <v>00464838</v>
      </c>
    </row>
    <row r="3564" spans="1:2" x14ac:dyDescent="0.25">
      <c r="A3564" s="6">
        <v>3561</v>
      </c>
      <c r="B3564" s="6" t="str">
        <f>"00464915"</f>
        <v>00464915</v>
      </c>
    </row>
    <row r="3565" spans="1:2" x14ac:dyDescent="0.25">
      <c r="A3565" s="6">
        <v>3562</v>
      </c>
      <c r="B3565" s="6" t="str">
        <f>"00464949"</f>
        <v>00464949</v>
      </c>
    </row>
    <row r="3566" spans="1:2" x14ac:dyDescent="0.25">
      <c r="A3566" s="6">
        <v>3563</v>
      </c>
      <c r="B3566" s="6" t="str">
        <f>"00465038"</f>
        <v>00465038</v>
      </c>
    </row>
    <row r="3567" spans="1:2" x14ac:dyDescent="0.25">
      <c r="A3567" s="6">
        <v>3564</v>
      </c>
      <c r="B3567" s="6" t="str">
        <f>"00465041"</f>
        <v>00465041</v>
      </c>
    </row>
    <row r="3568" spans="1:2" x14ac:dyDescent="0.25">
      <c r="A3568" s="6">
        <v>3565</v>
      </c>
      <c r="B3568" s="6" t="str">
        <f>"00465059"</f>
        <v>00465059</v>
      </c>
    </row>
    <row r="3569" spans="1:2" x14ac:dyDescent="0.25">
      <c r="A3569" s="6">
        <v>3566</v>
      </c>
      <c r="B3569" s="6" t="str">
        <f>"00465074"</f>
        <v>00465074</v>
      </c>
    </row>
    <row r="3570" spans="1:2" x14ac:dyDescent="0.25">
      <c r="A3570" s="6">
        <v>3567</v>
      </c>
      <c r="B3570" s="6" t="str">
        <f>"00465094"</f>
        <v>00465094</v>
      </c>
    </row>
    <row r="3571" spans="1:2" x14ac:dyDescent="0.25">
      <c r="A3571" s="6">
        <v>3568</v>
      </c>
      <c r="B3571" s="6" t="str">
        <f>"00465096"</f>
        <v>00465096</v>
      </c>
    </row>
    <row r="3572" spans="1:2" x14ac:dyDescent="0.25">
      <c r="A3572" s="6">
        <v>3569</v>
      </c>
      <c r="B3572" s="6" t="str">
        <f>"00465132"</f>
        <v>00465132</v>
      </c>
    </row>
    <row r="3573" spans="1:2" x14ac:dyDescent="0.25">
      <c r="A3573" s="6">
        <v>3570</v>
      </c>
      <c r="B3573" s="6" t="str">
        <f>"00465134"</f>
        <v>00465134</v>
      </c>
    </row>
    <row r="3574" spans="1:2" x14ac:dyDescent="0.25">
      <c r="A3574" s="6">
        <v>3571</v>
      </c>
      <c r="B3574" s="6" t="str">
        <f>"00465172"</f>
        <v>00465172</v>
      </c>
    </row>
    <row r="3575" spans="1:2" x14ac:dyDescent="0.25">
      <c r="A3575" s="6">
        <v>3572</v>
      </c>
      <c r="B3575" s="6" t="str">
        <f>"00465186"</f>
        <v>00465186</v>
      </c>
    </row>
    <row r="3576" spans="1:2" x14ac:dyDescent="0.25">
      <c r="A3576" s="6">
        <v>3573</v>
      </c>
      <c r="B3576" s="6" t="str">
        <f>"00465190"</f>
        <v>00465190</v>
      </c>
    </row>
    <row r="3577" spans="1:2" x14ac:dyDescent="0.25">
      <c r="A3577" s="6">
        <v>3574</v>
      </c>
      <c r="B3577" s="6" t="str">
        <f>"00465262"</f>
        <v>00465262</v>
      </c>
    </row>
    <row r="3578" spans="1:2" x14ac:dyDescent="0.25">
      <c r="A3578" s="6">
        <v>3575</v>
      </c>
      <c r="B3578" s="6" t="str">
        <f>"00465268"</f>
        <v>00465268</v>
      </c>
    </row>
    <row r="3579" spans="1:2" x14ac:dyDescent="0.25">
      <c r="A3579" s="6">
        <v>3576</v>
      </c>
      <c r="B3579" s="6" t="str">
        <f>"00465274"</f>
        <v>00465274</v>
      </c>
    </row>
    <row r="3580" spans="1:2" x14ac:dyDescent="0.25">
      <c r="A3580" s="6">
        <v>3577</v>
      </c>
      <c r="B3580" s="6" t="str">
        <f>"00465288"</f>
        <v>00465288</v>
      </c>
    </row>
    <row r="3581" spans="1:2" x14ac:dyDescent="0.25">
      <c r="A3581" s="6">
        <v>3578</v>
      </c>
      <c r="B3581" s="6" t="str">
        <f>"00465310"</f>
        <v>00465310</v>
      </c>
    </row>
    <row r="3582" spans="1:2" x14ac:dyDescent="0.25">
      <c r="A3582" s="6">
        <v>3579</v>
      </c>
      <c r="B3582" s="6" t="str">
        <f>"00465404"</f>
        <v>00465404</v>
      </c>
    </row>
    <row r="3583" spans="1:2" x14ac:dyDescent="0.25">
      <c r="A3583" s="6">
        <v>3580</v>
      </c>
      <c r="B3583" s="6" t="str">
        <f>"00465410"</f>
        <v>00465410</v>
      </c>
    </row>
    <row r="3584" spans="1:2" x14ac:dyDescent="0.25">
      <c r="A3584" s="6">
        <v>3581</v>
      </c>
      <c r="B3584" s="6" t="str">
        <f>"00465437"</f>
        <v>00465437</v>
      </c>
    </row>
    <row r="3585" spans="1:2" x14ac:dyDescent="0.25">
      <c r="A3585" s="6">
        <v>3582</v>
      </c>
      <c r="B3585" s="6" t="str">
        <f>"00465470"</f>
        <v>00465470</v>
      </c>
    </row>
    <row r="3586" spans="1:2" x14ac:dyDescent="0.25">
      <c r="A3586" s="6">
        <v>3583</v>
      </c>
      <c r="B3586" s="6" t="str">
        <f>"00465520"</f>
        <v>00465520</v>
      </c>
    </row>
    <row r="3587" spans="1:2" x14ac:dyDescent="0.25">
      <c r="A3587" s="6">
        <v>3584</v>
      </c>
      <c r="B3587" s="6" t="str">
        <f>"00465542"</f>
        <v>00465542</v>
      </c>
    </row>
    <row r="3588" spans="1:2" x14ac:dyDescent="0.25">
      <c r="A3588" s="6">
        <v>3585</v>
      </c>
      <c r="B3588" s="6" t="str">
        <f>"00465631"</f>
        <v>00465631</v>
      </c>
    </row>
    <row r="3589" spans="1:2" x14ac:dyDescent="0.25">
      <c r="A3589" s="6">
        <v>3586</v>
      </c>
      <c r="B3589" s="6" t="str">
        <f>"00465653"</f>
        <v>00465653</v>
      </c>
    </row>
    <row r="3590" spans="1:2" x14ac:dyDescent="0.25">
      <c r="A3590" s="6">
        <v>3587</v>
      </c>
      <c r="B3590" s="6" t="str">
        <f>"00465671"</f>
        <v>00465671</v>
      </c>
    </row>
    <row r="3591" spans="1:2" x14ac:dyDescent="0.25">
      <c r="A3591" s="6">
        <v>3588</v>
      </c>
      <c r="B3591" s="6" t="str">
        <f>"00465687"</f>
        <v>00465687</v>
      </c>
    </row>
    <row r="3592" spans="1:2" x14ac:dyDescent="0.25">
      <c r="A3592" s="6">
        <v>3589</v>
      </c>
      <c r="B3592" s="6" t="str">
        <f>"00465721"</f>
        <v>00465721</v>
      </c>
    </row>
    <row r="3593" spans="1:2" x14ac:dyDescent="0.25">
      <c r="A3593" s="6">
        <v>3590</v>
      </c>
      <c r="B3593" s="6" t="str">
        <f>"00465736"</f>
        <v>00465736</v>
      </c>
    </row>
    <row r="3594" spans="1:2" x14ac:dyDescent="0.25">
      <c r="A3594" s="6">
        <v>3591</v>
      </c>
      <c r="B3594" s="6" t="str">
        <f>"00465818"</f>
        <v>00465818</v>
      </c>
    </row>
    <row r="3595" spans="1:2" x14ac:dyDescent="0.25">
      <c r="A3595" s="6">
        <v>3592</v>
      </c>
      <c r="B3595" s="6" t="str">
        <f>"00465826"</f>
        <v>00465826</v>
      </c>
    </row>
    <row r="3596" spans="1:2" x14ac:dyDescent="0.25">
      <c r="A3596" s="6">
        <v>3593</v>
      </c>
      <c r="B3596" s="6" t="str">
        <f>"00465827"</f>
        <v>00465827</v>
      </c>
    </row>
    <row r="3597" spans="1:2" x14ac:dyDescent="0.25">
      <c r="A3597" s="6">
        <v>3594</v>
      </c>
      <c r="B3597" s="6" t="str">
        <f>"00465858"</f>
        <v>00465858</v>
      </c>
    </row>
    <row r="3598" spans="1:2" x14ac:dyDescent="0.25">
      <c r="A3598" s="6">
        <v>3595</v>
      </c>
      <c r="B3598" s="6" t="str">
        <f>"00465859"</f>
        <v>00465859</v>
      </c>
    </row>
    <row r="3599" spans="1:2" x14ac:dyDescent="0.25">
      <c r="A3599" s="6">
        <v>3596</v>
      </c>
      <c r="B3599" s="6" t="str">
        <f>"00465860"</f>
        <v>00465860</v>
      </c>
    </row>
    <row r="3600" spans="1:2" x14ac:dyDescent="0.25">
      <c r="A3600" s="6">
        <v>3597</v>
      </c>
      <c r="B3600" s="6" t="str">
        <f>"00465872"</f>
        <v>00465872</v>
      </c>
    </row>
    <row r="3601" spans="1:2" x14ac:dyDescent="0.25">
      <c r="A3601" s="6">
        <v>3598</v>
      </c>
      <c r="B3601" s="6" t="str">
        <f>"00465925"</f>
        <v>00465925</v>
      </c>
    </row>
    <row r="3602" spans="1:2" x14ac:dyDescent="0.25">
      <c r="A3602" s="6">
        <v>3599</v>
      </c>
      <c r="B3602" s="6" t="str">
        <f>"00465937"</f>
        <v>00465937</v>
      </c>
    </row>
    <row r="3603" spans="1:2" x14ac:dyDescent="0.25">
      <c r="A3603" s="6">
        <v>3600</v>
      </c>
      <c r="B3603" s="6" t="str">
        <f>"00465955"</f>
        <v>00465955</v>
      </c>
    </row>
    <row r="3604" spans="1:2" x14ac:dyDescent="0.25">
      <c r="A3604" s="6">
        <v>3601</v>
      </c>
      <c r="B3604" s="6" t="str">
        <f>"00465976"</f>
        <v>00465976</v>
      </c>
    </row>
    <row r="3605" spans="1:2" x14ac:dyDescent="0.25">
      <c r="A3605" s="6">
        <v>3602</v>
      </c>
      <c r="B3605" s="6" t="str">
        <f>"00465982"</f>
        <v>00465982</v>
      </c>
    </row>
    <row r="3606" spans="1:2" x14ac:dyDescent="0.25">
      <c r="A3606" s="6">
        <v>3603</v>
      </c>
      <c r="B3606" s="6" t="str">
        <f>"00465986"</f>
        <v>00465986</v>
      </c>
    </row>
    <row r="3607" spans="1:2" x14ac:dyDescent="0.25">
      <c r="A3607" s="6">
        <v>3604</v>
      </c>
      <c r="B3607" s="6" t="str">
        <f>"00465993"</f>
        <v>00465993</v>
      </c>
    </row>
    <row r="3608" spans="1:2" x14ac:dyDescent="0.25">
      <c r="A3608" s="6">
        <v>3605</v>
      </c>
      <c r="B3608" s="6" t="str">
        <f>"00465994"</f>
        <v>00465994</v>
      </c>
    </row>
    <row r="3609" spans="1:2" x14ac:dyDescent="0.25">
      <c r="A3609" s="6">
        <v>3606</v>
      </c>
      <c r="B3609" s="6" t="str">
        <f>"00466055"</f>
        <v>00466055</v>
      </c>
    </row>
    <row r="3610" spans="1:2" x14ac:dyDescent="0.25">
      <c r="A3610" s="6">
        <v>3607</v>
      </c>
      <c r="B3610" s="6" t="str">
        <f>"00466060"</f>
        <v>00466060</v>
      </c>
    </row>
    <row r="3611" spans="1:2" x14ac:dyDescent="0.25">
      <c r="A3611" s="6">
        <v>3608</v>
      </c>
      <c r="B3611" s="6" t="str">
        <f>"00466075"</f>
        <v>00466075</v>
      </c>
    </row>
    <row r="3612" spans="1:2" x14ac:dyDescent="0.25">
      <c r="A3612" s="6">
        <v>3609</v>
      </c>
      <c r="B3612" s="6" t="str">
        <f>"00466080"</f>
        <v>00466080</v>
      </c>
    </row>
    <row r="3613" spans="1:2" x14ac:dyDescent="0.25">
      <c r="A3613" s="6">
        <v>3610</v>
      </c>
      <c r="B3613" s="6" t="str">
        <f>"00466162"</f>
        <v>00466162</v>
      </c>
    </row>
    <row r="3614" spans="1:2" x14ac:dyDescent="0.25">
      <c r="A3614" s="6">
        <v>3611</v>
      </c>
      <c r="B3614" s="6" t="str">
        <f>"00466180"</f>
        <v>00466180</v>
      </c>
    </row>
    <row r="3615" spans="1:2" x14ac:dyDescent="0.25">
      <c r="A3615" s="6">
        <v>3612</v>
      </c>
      <c r="B3615" s="6" t="str">
        <f>"00466220"</f>
        <v>00466220</v>
      </c>
    </row>
    <row r="3616" spans="1:2" x14ac:dyDescent="0.25">
      <c r="A3616" s="6">
        <v>3613</v>
      </c>
      <c r="B3616" s="6" t="str">
        <f>"00466231"</f>
        <v>00466231</v>
      </c>
    </row>
    <row r="3617" spans="1:2" x14ac:dyDescent="0.25">
      <c r="A3617" s="6">
        <v>3614</v>
      </c>
      <c r="B3617" s="6" t="str">
        <f>"00466259"</f>
        <v>00466259</v>
      </c>
    </row>
    <row r="3618" spans="1:2" x14ac:dyDescent="0.25">
      <c r="A3618" s="6">
        <v>3615</v>
      </c>
      <c r="B3618" s="6" t="str">
        <f>"00466260"</f>
        <v>00466260</v>
      </c>
    </row>
    <row r="3619" spans="1:2" x14ac:dyDescent="0.25">
      <c r="A3619" s="6">
        <v>3616</v>
      </c>
      <c r="B3619" s="6" t="str">
        <f>"00466270"</f>
        <v>00466270</v>
      </c>
    </row>
    <row r="3620" spans="1:2" x14ac:dyDescent="0.25">
      <c r="A3620" s="6">
        <v>3617</v>
      </c>
      <c r="B3620" s="6" t="str">
        <f>"00466282"</f>
        <v>00466282</v>
      </c>
    </row>
    <row r="3621" spans="1:2" x14ac:dyDescent="0.25">
      <c r="A3621" s="6">
        <v>3618</v>
      </c>
      <c r="B3621" s="6" t="str">
        <f>"00466319"</f>
        <v>00466319</v>
      </c>
    </row>
    <row r="3622" spans="1:2" x14ac:dyDescent="0.25">
      <c r="A3622" s="6">
        <v>3619</v>
      </c>
      <c r="B3622" s="6" t="str">
        <f>"00466353"</f>
        <v>00466353</v>
      </c>
    </row>
    <row r="3623" spans="1:2" x14ac:dyDescent="0.25">
      <c r="A3623" s="6">
        <v>3620</v>
      </c>
      <c r="B3623" s="6" t="str">
        <f>"00466366"</f>
        <v>00466366</v>
      </c>
    </row>
    <row r="3624" spans="1:2" x14ac:dyDescent="0.25">
      <c r="A3624" s="6">
        <v>3621</v>
      </c>
      <c r="B3624" s="6" t="str">
        <f>"00466381"</f>
        <v>00466381</v>
      </c>
    </row>
    <row r="3625" spans="1:2" x14ac:dyDescent="0.25">
      <c r="A3625" s="6">
        <v>3622</v>
      </c>
      <c r="B3625" s="6" t="str">
        <f>"00466383"</f>
        <v>00466383</v>
      </c>
    </row>
    <row r="3626" spans="1:2" x14ac:dyDescent="0.25">
      <c r="A3626" s="6">
        <v>3623</v>
      </c>
      <c r="B3626" s="6" t="str">
        <f>"00466407"</f>
        <v>00466407</v>
      </c>
    </row>
    <row r="3627" spans="1:2" x14ac:dyDescent="0.25">
      <c r="A3627" s="6">
        <v>3624</v>
      </c>
      <c r="B3627" s="6" t="str">
        <f>"00466481"</f>
        <v>00466481</v>
      </c>
    </row>
    <row r="3628" spans="1:2" x14ac:dyDescent="0.25">
      <c r="A3628" s="6">
        <v>3625</v>
      </c>
      <c r="B3628" s="6" t="str">
        <f>"00466483"</f>
        <v>00466483</v>
      </c>
    </row>
    <row r="3629" spans="1:2" x14ac:dyDescent="0.25">
      <c r="A3629" s="6">
        <v>3626</v>
      </c>
      <c r="B3629" s="6" t="str">
        <f>"00466520"</f>
        <v>00466520</v>
      </c>
    </row>
    <row r="3630" spans="1:2" x14ac:dyDescent="0.25">
      <c r="A3630" s="6">
        <v>3627</v>
      </c>
      <c r="B3630" s="6" t="str">
        <f>"00466541"</f>
        <v>00466541</v>
      </c>
    </row>
    <row r="3631" spans="1:2" x14ac:dyDescent="0.25">
      <c r="A3631" s="6">
        <v>3628</v>
      </c>
      <c r="B3631" s="6" t="str">
        <f>"00466543"</f>
        <v>00466543</v>
      </c>
    </row>
    <row r="3632" spans="1:2" x14ac:dyDescent="0.25">
      <c r="A3632" s="6">
        <v>3629</v>
      </c>
      <c r="B3632" s="6" t="str">
        <f>"00466545"</f>
        <v>00466545</v>
      </c>
    </row>
    <row r="3633" spans="1:2" x14ac:dyDescent="0.25">
      <c r="A3633" s="6">
        <v>3630</v>
      </c>
      <c r="B3633" s="6" t="str">
        <f>"00466547"</f>
        <v>00466547</v>
      </c>
    </row>
    <row r="3634" spans="1:2" x14ac:dyDescent="0.25">
      <c r="A3634" s="6">
        <v>3631</v>
      </c>
      <c r="B3634" s="6" t="str">
        <f>"00466557"</f>
        <v>00466557</v>
      </c>
    </row>
    <row r="3635" spans="1:2" x14ac:dyDescent="0.25">
      <c r="A3635" s="6">
        <v>3632</v>
      </c>
      <c r="B3635" s="6" t="str">
        <f>"00466598"</f>
        <v>00466598</v>
      </c>
    </row>
    <row r="3636" spans="1:2" x14ac:dyDescent="0.25">
      <c r="A3636" s="6">
        <v>3633</v>
      </c>
      <c r="B3636" s="6" t="str">
        <f>"00466646"</f>
        <v>00466646</v>
      </c>
    </row>
    <row r="3637" spans="1:2" x14ac:dyDescent="0.25">
      <c r="A3637" s="6">
        <v>3634</v>
      </c>
      <c r="B3637" s="6" t="str">
        <f>"00466648"</f>
        <v>00466648</v>
      </c>
    </row>
    <row r="3638" spans="1:2" x14ac:dyDescent="0.25">
      <c r="A3638" s="6">
        <v>3635</v>
      </c>
      <c r="B3638" s="6" t="str">
        <f>"00466651"</f>
        <v>00466651</v>
      </c>
    </row>
    <row r="3639" spans="1:2" x14ac:dyDescent="0.25">
      <c r="A3639" s="6">
        <v>3636</v>
      </c>
      <c r="B3639" s="6" t="str">
        <f>"00466668"</f>
        <v>00466668</v>
      </c>
    </row>
    <row r="3640" spans="1:2" x14ac:dyDescent="0.25">
      <c r="A3640" s="6">
        <v>3637</v>
      </c>
      <c r="B3640" s="6" t="str">
        <f>"00466731"</f>
        <v>00466731</v>
      </c>
    </row>
    <row r="3641" spans="1:2" x14ac:dyDescent="0.25">
      <c r="A3641" s="6">
        <v>3638</v>
      </c>
      <c r="B3641" s="6" t="str">
        <f>"00466797"</f>
        <v>00466797</v>
      </c>
    </row>
    <row r="3642" spans="1:2" x14ac:dyDescent="0.25">
      <c r="A3642" s="6">
        <v>3639</v>
      </c>
      <c r="B3642" s="6" t="str">
        <f>"00466822"</f>
        <v>00466822</v>
      </c>
    </row>
    <row r="3643" spans="1:2" x14ac:dyDescent="0.25">
      <c r="A3643" s="6">
        <v>3640</v>
      </c>
      <c r="B3643" s="6" t="str">
        <f>"00466844"</f>
        <v>00466844</v>
      </c>
    </row>
    <row r="3644" spans="1:2" x14ac:dyDescent="0.25">
      <c r="A3644" s="6">
        <v>3641</v>
      </c>
      <c r="B3644" s="6" t="str">
        <f>"00466846"</f>
        <v>00466846</v>
      </c>
    </row>
    <row r="3645" spans="1:2" x14ac:dyDescent="0.25">
      <c r="A3645" s="6">
        <v>3642</v>
      </c>
      <c r="B3645" s="6" t="str">
        <f>"00466858"</f>
        <v>00466858</v>
      </c>
    </row>
    <row r="3646" spans="1:2" x14ac:dyDescent="0.25">
      <c r="A3646" s="6">
        <v>3643</v>
      </c>
      <c r="B3646" s="6" t="str">
        <f>"00466874"</f>
        <v>00466874</v>
      </c>
    </row>
    <row r="3647" spans="1:2" x14ac:dyDescent="0.25">
      <c r="A3647" s="6">
        <v>3644</v>
      </c>
      <c r="B3647" s="6" t="str">
        <f>"00466885"</f>
        <v>00466885</v>
      </c>
    </row>
    <row r="3648" spans="1:2" x14ac:dyDescent="0.25">
      <c r="A3648" s="6">
        <v>3645</v>
      </c>
      <c r="B3648" s="6" t="str">
        <f>"00466906"</f>
        <v>00466906</v>
      </c>
    </row>
    <row r="3649" spans="1:2" x14ac:dyDescent="0.25">
      <c r="A3649" s="6">
        <v>3646</v>
      </c>
      <c r="B3649" s="6" t="str">
        <f>"00466909"</f>
        <v>00466909</v>
      </c>
    </row>
    <row r="3650" spans="1:2" x14ac:dyDescent="0.25">
      <c r="A3650" s="6">
        <v>3647</v>
      </c>
      <c r="B3650" s="6" t="str">
        <f>"00466953"</f>
        <v>00466953</v>
      </c>
    </row>
    <row r="3651" spans="1:2" x14ac:dyDescent="0.25">
      <c r="A3651" s="6">
        <v>3648</v>
      </c>
      <c r="B3651" s="6" t="str">
        <f>"00466991"</f>
        <v>00466991</v>
      </c>
    </row>
    <row r="3652" spans="1:2" x14ac:dyDescent="0.25">
      <c r="A3652" s="6">
        <v>3649</v>
      </c>
      <c r="B3652" s="6" t="str">
        <f>"00467008"</f>
        <v>00467008</v>
      </c>
    </row>
    <row r="3653" spans="1:2" x14ac:dyDescent="0.25">
      <c r="A3653" s="6">
        <v>3650</v>
      </c>
      <c r="B3653" s="6" t="str">
        <f>"00467084"</f>
        <v>00467084</v>
      </c>
    </row>
    <row r="3654" spans="1:2" x14ac:dyDescent="0.25">
      <c r="A3654" s="6">
        <v>3651</v>
      </c>
      <c r="B3654" s="6" t="str">
        <f>"00467123"</f>
        <v>00467123</v>
      </c>
    </row>
    <row r="3655" spans="1:2" x14ac:dyDescent="0.25">
      <c r="A3655" s="6">
        <v>3652</v>
      </c>
      <c r="B3655" s="6" t="str">
        <f>"00467128"</f>
        <v>00467128</v>
      </c>
    </row>
    <row r="3656" spans="1:2" x14ac:dyDescent="0.25">
      <c r="A3656" s="6">
        <v>3653</v>
      </c>
      <c r="B3656" s="6" t="str">
        <f>"00467135"</f>
        <v>00467135</v>
      </c>
    </row>
    <row r="3657" spans="1:2" x14ac:dyDescent="0.25">
      <c r="A3657" s="6">
        <v>3654</v>
      </c>
      <c r="B3657" s="6" t="str">
        <f>"00467140"</f>
        <v>00467140</v>
      </c>
    </row>
    <row r="3658" spans="1:2" x14ac:dyDescent="0.25">
      <c r="A3658" s="6">
        <v>3655</v>
      </c>
      <c r="B3658" s="6" t="str">
        <f>"00467180"</f>
        <v>00467180</v>
      </c>
    </row>
    <row r="3659" spans="1:2" x14ac:dyDescent="0.25">
      <c r="A3659" s="6">
        <v>3656</v>
      </c>
      <c r="B3659" s="6" t="str">
        <f>"00467276"</f>
        <v>00467276</v>
      </c>
    </row>
    <row r="3660" spans="1:2" x14ac:dyDescent="0.25">
      <c r="A3660" s="6">
        <v>3657</v>
      </c>
      <c r="B3660" s="6" t="str">
        <f>"00467318"</f>
        <v>00467318</v>
      </c>
    </row>
    <row r="3661" spans="1:2" x14ac:dyDescent="0.25">
      <c r="A3661" s="6">
        <v>3658</v>
      </c>
      <c r="B3661" s="6" t="str">
        <f>"00467320"</f>
        <v>00467320</v>
      </c>
    </row>
    <row r="3662" spans="1:2" x14ac:dyDescent="0.25">
      <c r="A3662" s="6">
        <v>3659</v>
      </c>
      <c r="B3662" s="6" t="str">
        <f>"00467340"</f>
        <v>00467340</v>
      </c>
    </row>
    <row r="3663" spans="1:2" x14ac:dyDescent="0.25">
      <c r="A3663" s="6">
        <v>3660</v>
      </c>
      <c r="B3663" s="6" t="str">
        <f>"00467350"</f>
        <v>00467350</v>
      </c>
    </row>
    <row r="3664" spans="1:2" x14ac:dyDescent="0.25">
      <c r="A3664" s="6">
        <v>3661</v>
      </c>
      <c r="B3664" s="6" t="str">
        <f>"00467359"</f>
        <v>00467359</v>
      </c>
    </row>
    <row r="3665" spans="1:2" x14ac:dyDescent="0.25">
      <c r="A3665" s="6">
        <v>3662</v>
      </c>
      <c r="B3665" s="6" t="str">
        <f>"00467362"</f>
        <v>00467362</v>
      </c>
    </row>
    <row r="3666" spans="1:2" x14ac:dyDescent="0.25">
      <c r="A3666" s="6">
        <v>3663</v>
      </c>
      <c r="B3666" s="6" t="str">
        <f>"00467369"</f>
        <v>00467369</v>
      </c>
    </row>
    <row r="3667" spans="1:2" x14ac:dyDescent="0.25">
      <c r="A3667" s="6">
        <v>3664</v>
      </c>
      <c r="B3667" s="6" t="str">
        <f>"00467404"</f>
        <v>00467404</v>
      </c>
    </row>
    <row r="3668" spans="1:2" x14ac:dyDescent="0.25">
      <c r="A3668" s="6">
        <v>3665</v>
      </c>
      <c r="B3668" s="6" t="str">
        <f>"00467419"</f>
        <v>00467419</v>
      </c>
    </row>
    <row r="3669" spans="1:2" x14ac:dyDescent="0.25">
      <c r="A3669" s="6">
        <v>3666</v>
      </c>
      <c r="B3669" s="6" t="str">
        <f>"00467434"</f>
        <v>00467434</v>
      </c>
    </row>
    <row r="3670" spans="1:2" x14ac:dyDescent="0.25">
      <c r="A3670" s="6">
        <v>3667</v>
      </c>
      <c r="B3670" s="6" t="str">
        <f>"00467450"</f>
        <v>00467450</v>
      </c>
    </row>
    <row r="3671" spans="1:2" x14ac:dyDescent="0.25">
      <c r="A3671" s="6">
        <v>3668</v>
      </c>
      <c r="B3671" s="6" t="str">
        <f>"00467461"</f>
        <v>00467461</v>
      </c>
    </row>
    <row r="3672" spans="1:2" x14ac:dyDescent="0.25">
      <c r="A3672" s="6">
        <v>3669</v>
      </c>
      <c r="B3672" s="6" t="str">
        <f>"00467478"</f>
        <v>00467478</v>
      </c>
    </row>
    <row r="3673" spans="1:2" x14ac:dyDescent="0.25">
      <c r="A3673" s="6">
        <v>3670</v>
      </c>
      <c r="B3673" s="6" t="str">
        <f>"00467557"</f>
        <v>00467557</v>
      </c>
    </row>
    <row r="3674" spans="1:2" x14ac:dyDescent="0.25">
      <c r="A3674" s="6">
        <v>3671</v>
      </c>
      <c r="B3674" s="6" t="str">
        <f>"00467629"</f>
        <v>00467629</v>
      </c>
    </row>
    <row r="3675" spans="1:2" x14ac:dyDescent="0.25">
      <c r="A3675" s="6">
        <v>3672</v>
      </c>
      <c r="B3675" s="6" t="str">
        <f>"00467633"</f>
        <v>00467633</v>
      </c>
    </row>
    <row r="3676" spans="1:2" x14ac:dyDescent="0.25">
      <c r="A3676" s="6">
        <v>3673</v>
      </c>
      <c r="B3676" s="6" t="str">
        <f>"00467641"</f>
        <v>00467641</v>
      </c>
    </row>
    <row r="3677" spans="1:2" x14ac:dyDescent="0.25">
      <c r="A3677" s="6">
        <v>3674</v>
      </c>
      <c r="B3677" s="6" t="str">
        <f>"00467664"</f>
        <v>00467664</v>
      </c>
    </row>
    <row r="3678" spans="1:2" x14ac:dyDescent="0.25">
      <c r="A3678" s="6">
        <v>3675</v>
      </c>
      <c r="B3678" s="6" t="str">
        <f>"00467678"</f>
        <v>00467678</v>
      </c>
    </row>
    <row r="3679" spans="1:2" x14ac:dyDescent="0.25">
      <c r="A3679" s="6">
        <v>3676</v>
      </c>
      <c r="B3679" s="6" t="str">
        <f>"00467720"</f>
        <v>00467720</v>
      </c>
    </row>
    <row r="3680" spans="1:2" x14ac:dyDescent="0.25">
      <c r="A3680" s="6">
        <v>3677</v>
      </c>
      <c r="B3680" s="6" t="str">
        <f>"00467737"</f>
        <v>00467737</v>
      </c>
    </row>
    <row r="3681" spans="1:2" x14ac:dyDescent="0.25">
      <c r="A3681" s="6">
        <v>3678</v>
      </c>
      <c r="B3681" s="6" t="str">
        <f>"00467738"</f>
        <v>00467738</v>
      </c>
    </row>
    <row r="3682" spans="1:2" x14ac:dyDescent="0.25">
      <c r="A3682" s="6">
        <v>3679</v>
      </c>
      <c r="B3682" s="6" t="str">
        <f>"00467745"</f>
        <v>00467745</v>
      </c>
    </row>
    <row r="3683" spans="1:2" x14ac:dyDescent="0.25">
      <c r="A3683" s="6">
        <v>3680</v>
      </c>
      <c r="B3683" s="6" t="str">
        <f>"00467765"</f>
        <v>00467765</v>
      </c>
    </row>
    <row r="3684" spans="1:2" x14ac:dyDescent="0.25">
      <c r="A3684" s="6">
        <v>3681</v>
      </c>
      <c r="B3684" s="6" t="str">
        <f>"00467779"</f>
        <v>00467779</v>
      </c>
    </row>
    <row r="3685" spans="1:2" x14ac:dyDescent="0.25">
      <c r="A3685" s="6">
        <v>3682</v>
      </c>
      <c r="B3685" s="6" t="str">
        <f>"00467783"</f>
        <v>00467783</v>
      </c>
    </row>
    <row r="3686" spans="1:2" x14ac:dyDescent="0.25">
      <c r="A3686" s="6">
        <v>3683</v>
      </c>
      <c r="B3686" s="6" t="str">
        <f>"00467784"</f>
        <v>00467784</v>
      </c>
    </row>
    <row r="3687" spans="1:2" x14ac:dyDescent="0.25">
      <c r="A3687" s="6">
        <v>3684</v>
      </c>
      <c r="B3687" s="6" t="str">
        <f>"00467803"</f>
        <v>00467803</v>
      </c>
    </row>
    <row r="3688" spans="1:2" x14ac:dyDescent="0.25">
      <c r="A3688" s="6">
        <v>3685</v>
      </c>
      <c r="B3688" s="6" t="str">
        <f>"00467805"</f>
        <v>00467805</v>
      </c>
    </row>
    <row r="3689" spans="1:2" x14ac:dyDescent="0.25">
      <c r="A3689" s="6">
        <v>3686</v>
      </c>
      <c r="B3689" s="6" t="str">
        <f>"00467817"</f>
        <v>00467817</v>
      </c>
    </row>
    <row r="3690" spans="1:2" x14ac:dyDescent="0.25">
      <c r="A3690" s="6">
        <v>3687</v>
      </c>
      <c r="B3690" s="6" t="str">
        <f>"00467864"</f>
        <v>00467864</v>
      </c>
    </row>
    <row r="3691" spans="1:2" x14ac:dyDescent="0.25">
      <c r="A3691" s="6">
        <v>3688</v>
      </c>
      <c r="B3691" s="6" t="str">
        <f>"00467876"</f>
        <v>00467876</v>
      </c>
    </row>
    <row r="3692" spans="1:2" x14ac:dyDescent="0.25">
      <c r="A3692" s="6">
        <v>3689</v>
      </c>
      <c r="B3692" s="6" t="str">
        <f>"00467974"</f>
        <v>00467974</v>
      </c>
    </row>
    <row r="3693" spans="1:2" x14ac:dyDescent="0.25">
      <c r="A3693" s="6">
        <v>3690</v>
      </c>
      <c r="B3693" s="6" t="str">
        <f>"00467990"</f>
        <v>00467990</v>
      </c>
    </row>
    <row r="3694" spans="1:2" x14ac:dyDescent="0.25">
      <c r="A3694" s="6">
        <v>3691</v>
      </c>
      <c r="B3694" s="6" t="str">
        <f>"00467995"</f>
        <v>00467995</v>
      </c>
    </row>
    <row r="3695" spans="1:2" x14ac:dyDescent="0.25">
      <c r="A3695" s="6">
        <v>3692</v>
      </c>
      <c r="B3695" s="6" t="str">
        <f>"00467999"</f>
        <v>00467999</v>
      </c>
    </row>
    <row r="3696" spans="1:2" x14ac:dyDescent="0.25">
      <c r="A3696" s="6">
        <v>3693</v>
      </c>
      <c r="B3696" s="6" t="str">
        <f>"00468006"</f>
        <v>00468006</v>
      </c>
    </row>
    <row r="3697" spans="1:2" x14ac:dyDescent="0.25">
      <c r="A3697" s="6">
        <v>3694</v>
      </c>
      <c r="B3697" s="6" t="str">
        <f>"00468009"</f>
        <v>00468009</v>
      </c>
    </row>
    <row r="3698" spans="1:2" x14ac:dyDescent="0.25">
      <c r="A3698" s="6">
        <v>3695</v>
      </c>
      <c r="B3698" s="6" t="str">
        <f>"00468036"</f>
        <v>00468036</v>
      </c>
    </row>
    <row r="3699" spans="1:2" x14ac:dyDescent="0.25">
      <c r="A3699" s="6">
        <v>3696</v>
      </c>
      <c r="B3699" s="6" t="str">
        <f>"00468064"</f>
        <v>00468064</v>
      </c>
    </row>
    <row r="3700" spans="1:2" x14ac:dyDescent="0.25">
      <c r="A3700" s="6">
        <v>3697</v>
      </c>
      <c r="B3700" s="6" t="str">
        <f>"00468073"</f>
        <v>00468073</v>
      </c>
    </row>
    <row r="3701" spans="1:2" x14ac:dyDescent="0.25">
      <c r="A3701" s="6">
        <v>3698</v>
      </c>
      <c r="B3701" s="6" t="str">
        <f>"00468100"</f>
        <v>00468100</v>
      </c>
    </row>
    <row r="3702" spans="1:2" x14ac:dyDescent="0.25">
      <c r="A3702" s="6">
        <v>3699</v>
      </c>
      <c r="B3702" s="6" t="str">
        <f>"00468111"</f>
        <v>00468111</v>
      </c>
    </row>
    <row r="3703" spans="1:2" x14ac:dyDescent="0.25">
      <c r="A3703" s="6">
        <v>3700</v>
      </c>
      <c r="B3703" s="6" t="str">
        <f>"00468122"</f>
        <v>00468122</v>
      </c>
    </row>
    <row r="3704" spans="1:2" x14ac:dyDescent="0.25">
      <c r="A3704" s="6">
        <v>3701</v>
      </c>
      <c r="B3704" s="6" t="str">
        <f>"00468127"</f>
        <v>00468127</v>
      </c>
    </row>
    <row r="3705" spans="1:2" x14ac:dyDescent="0.25">
      <c r="A3705" s="6">
        <v>3702</v>
      </c>
      <c r="B3705" s="6" t="str">
        <f>"00468393"</f>
        <v>00468393</v>
      </c>
    </row>
    <row r="3706" spans="1:2" x14ac:dyDescent="0.25">
      <c r="A3706" s="6">
        <v>3703</v>
      </c>
      <c r="B3706" s="6" t="str">
        <f>"00468407"</f>
        <v>00468407</v>
      </c>
    </row>
    <row r="3707" spans="1:2" x14ac:dyDescent="0.25">
      <c r="A3707" s="6">
        <v>3704</v>
      </c>
      <c r="B3707" s="6" t="str">
        <f>"00468412"</f>
        <v>00468412</v>
      </c>
    </row>
    <row r="3708" spans="1:2" x14ac:dyDescent="0.25">
      <c r="A3708" s="6">
        <v>3705</v>
      </c>
      <c r="B3708" s="6" t="str">
        <f>"00468435"</f>
        <v>00468435</v>
      </c>
    </row>
    <row r="3709" spans="1:2" x14ac:dyDescent="0.25">
      <c r="A3709" s="6">
        <v>3706</v>
      </c>
      <c r="B3709" s="6" t="str">
        <f>"00468442"</f>
        <v>00468442</v>
      </c>
    </row>
    <row r="3710" spans="1:2" x14ac:dyDescent="0.25">
      <c r="A3710" s="6">
        <v>3707</v>
      </c>
      <c r="B3710" s="6" t="str">
        <f>"00468447"</f>
        <v>00468447</v>
      </c>
    </row>
    <row r="3711" spans="1:2" x14ac:dyDescent="0.25">
      <c r="A3711" s="6">
        <v>3708</v>
      </c>
      <c r="B3711" s="6" t="str">
        <f>"00468457"</f>
        <v>00468457</v>
      </c>
    </row>
    <row r="3712" spans="1:2" x14ac:dyDescent="0.25">
      <c r="A3712" s="6">
        <v>3709</v>
      </c>
      <c r="B3712" s="6" t="str">
        <f>"00468461"</f>
        <v>00468461</v>
      </c>
    </row>
    <row r="3713" spans="1:2" x14ac:dyDescent="0.25">
      <c r="A3713" s="6">
        <v>3710</v>
      </c>
      <c r="B3713" s="6" t="str">
        <f>"00468479"</f>
        <v>00468479</v>
      </c>
    </row>
    <row r="3714" spans="1:2" x14ac:dyDescent="0.25">
      <c r="A3714" s="6">
        <v>3711</v>
      </c>
      <c r="B3714" s="6" t="str">
        <f>"00468537"</f>
        <v>00468537</v>
      </c>
    </row>
    <row r="3715" spans="1:2" x14ac:dyDescent="0.25">
      <c r="A3715" s="6">
        <v>3712</v>
      </c>
      <c r="B3715" s="6" t="str">
        <f>"00468565"</f>
        <v>00468565</v>
      </c>
    </row>
    <row r="3716" spans="1:2" x14ac:dyDescent="0.25">
      <c r="A3716" s="6">
        <v>3713</v>
      </c>
      <c r="B3716" s="6" t="str">
        <f>"00468667"</f>
        <v>00468667</v>
      </c>
    </row>
    <row r="3717" spans="1:2" x14ac:dyDescent="0.25">
      <c r="A3717" s="6">
        <v>3714</v>
      </c>
      <c r="B3717" s="6" t="str">
        <f>"00468731"</f>
        <v>00468731</v>
      </c>
    </row>
    <row r="3718" spans="1:2" x14ac:dyDescent="0.25">
      <c r="A3718" s="6">
        <v>3715</v>
      </c>
      <c r="B3718" s="6" t="str">
        <f>"00469016"</f>
        <v>00469016</v>
      </c>
    </row>
    <row r="3719" spans="1:2" x14ac:dyDescent="0.25">
      <c r="A3719" s="6">
        <v>3716</v>
      </c>
      <c r="B3719" s="6" t="str">
        <f>"00469082"</f>
        <v>00469082</v>
      </c>
    </row>
    <row r="3720" spans="1:2" x14ac:dyDescent="0.25">
      <c r="A3720" s="6">
        <v>3717</v>
      </c>
      <c r="B3720" s="6" t="str">
        <f>"00469104"</f>
        <v>00469104</v>
      </c>
    </row>
    <row r="3721" spans="1:2" x14ac:dyDescent="0.25">
      <c r="A3721" s="6">
        <v>3718</v>
      </c>
      <c r="B3721" s="6" t="str">
        <f>"00469154"</f>
        <v>00469154</v>
      </c>
    </row>
    <row r="3722" spans="1:2" x14ac:dyDescent="0.25">
      <c r="A3722" s="6">
        <v>3719</v>
      </c>
      <c r="B3722" s="6" t="str">
        <f>"00469193"</f>
        <v>00469193</v>
      </c>
    </row>
    <row r="3723" spans="1:2" x14ac:dyDescent="0.25">
      <c r="A3723" s="6">
        <v>3720</v>
      </c>
      <c r="B3723" s="6" t="str">
        <f>"00469249"</f>
        <v>00469249</v>
      </c>
    </row>
    <row r="3724" spans="1:2" x14ac:dyDescent="0.25">
      <c r="A3724" s="6">
        <v>3721</v>
      </c>
      <c r="B3724" s="6" t="str">
        <f>"00469319"</f>
        <v>00469319</v>
      </c>
    </row>
    <row r="3725" spans="1:2" x14ac:dyDescent="0.25">
      <c r="A3725" s="6">
        <v>3722</v>
      </c>
      <c r="B3725" s="6" t="str">
        <f>"00469464"</f>
        <v>00469464</v>
      </c>
    </row>
    <row r="3726" spans="1:2" x14ac:dyDescent="0.25">
      <c r="A3726" s="6">
        <v>3723</v>
      </c>
      <c r="B3726" s="6" t="str">
        <f>"00469483"</f>
        <v>00469483</v>
      </c>
    </row>
    <row r="3727" spans="1:2" x14ac:dyDescent="0.25">
      <c r="A3727" s="6">
        <v>3724</v>
      </c>
      <c r="B3727" s="6" t="str">
        <f>"00469649"</f>
        <v>00469649</v>
      </c>
    </row>
    <row r="3728" spans="1:2" x14ac:dyDescent="0.25">
      <c r="A3728" s="6">
        <v>3725</v>
      </c>
      <c r="B3728" s="6" t="str">
        <f>"00469721"</f>
        <v>00469721</v>
      </c>
    </row>
    <row r="3729" spans="1:2" x14ac:dyDescent="0.25">
      <c r="A3729" s="6">
        <v>3726</v>
      </c>
      <c r="B3729" s="6" t="str">
        <f>"00469823"</f>
        <v>00469823</v>
      </c>
    </row>
    <row r="3730" spans="1:2" x14ac:dyDescent="0.25">
      <c r="A3730" s="6">
        <v>3727</v>
      </c>
      <c r="B3730" s="6" t="str">
        <f>"00469842"</f>
        <v>00469842</v>
      </c>
    </row>
    <row r="3731" spans="1:2" x14ac:dyDescent="0.25">
      <c r="A3731" s="6">
        <v>3728</v>
      </c>
      <c r="B3731" s="6" t="str">
        <f>"00469866"</f>
        <v>00469866</v>
      </c>
    </row>
    <row r="3732" spans="1:2" x14ac:dyDescent="0.25">
      <c r="A3732" s="6">
        <v>3729</v>
      </c>
      <c r="B3732" s="6" t="str">
        <f>"00469911"</f>
        <v>00469911</v>
      </c>
    </row>
    <row r="3733" spans="1:2" x14ac:dyDescent="0.25">
      <c r="A3733" s="6">
        <v>3730</v>
      </c>
      <c r="B3733" s="6" t="str">
        <f>"00469930"</f>
        <v>00469930</v>
      </c>
    </row>
    <row r="3734" spans="1:2" x14ac:dyDescent="0.25">
      <c r="A3734" s="6">
        <v>3731</v>
      </c>
      <c r="B3734" s="6" t="str">
        <f>"00469945"</f>
        <v>00469945</v>
      </c>
    </row>
    <row r="3735" spans="1:2" x14ac:dyDescent="0.25">
      <c r="A3735" s="6">
        <v>3732</v>
      </c>
      <c r="B3735" s="6" t="str">
        <f>"00470386"</f>
        <v>00470386</v>
      </c>
    </row>
    <row r="3736" spans="1:2" x14ac:dyDescent="0.25">
      <c r="A3736" s="6">
        <v>3733</v>
      </c>
      <c r="B3736" s="6" t="str">
        <f>"00470441"</f>
        <v>00470441</v>
      </c>
    </row>
    <row r="3737" spans="1:2" x14ac:dyDescent="0.25">
      <c r="A3737" s="6">
        <v>3734</v>
      </c>
      <c r="B3737" s="6" t="str">
        <f>"00470442"</f>
        <v>00470442</v>
      </c>
    </row>
    <row r="3738" spans="1:2" x14ac:dyDescent="0.25">
      <c r="A3738" s="6">
        <v>3735</v>
      </c>
      <c r="B3738" s="6" t="str">
        <f>"00470638"</f>
        <v>00470638</v>
      </c>
    </row>
    <row r="3739" spans="1:2" x14ac:dyDescent="0.25">
      <c r="A3739" s="6">
        <v>3736</v>
      </c>
      <c r="B3739" s="6" t="str">
        <f>"00470690"</f>
        <v>00470690</v>
      </c>
    </row>
    <row r="3740" spans="1:2" x14ac:dyDescent="0.25">
      <c r="A3740" s="6">
        <v>3737</v>
      </c>
      <c r="B3740" s="6" t="str">
        <f>"00470800"</f>
        <v>00470800</v>
      </c>
    </row>
    <row r="3741" spans="1:2" x14ac:dyDescent="0.25">
      <c r="A3741" s="6">
        <v>3738</v>
      </c>
      <c r="B3741" s="6" t="str">
        <f>"00470988"</f>
        <v>00470988</v>
      </c>
    </row>
    <row r="3742" spans="1:2" x14ac:dyDescent="0.25">
      <c r="A3742" s="6">
        <v>3739</v>
      </c>
      <c r="B3742" s="6" t="str">
        <f>"00471000"</f>
        <v>00471000</v>
      </c>
    </row>
    <row r="3743" spans="1:2" x14ac:dyDescent="0.25">
      <c r="A3743" s="6">
        <v>3740</v>
      </c>
      <c r="B3743" s="6" t="str">
        <f>"00471156"</f>
        <v>00471156</v>
      </c>
    </row>
    <row r="3744" spans="1:2" x14ac:dyDescent="0.25">
      <c r="A3744" s="6">
        <v>3741</v>
      </c>
      <c r="B3744" s="6" t="str">
        <f>"00471247"</f>
        <v>00471247</v>
      </c>
    </row>
    <row r="3745" spans="1:2" x14ac:dyDescent="0.25">
      <c r="A3745" s="6">
        <v>3742</v>
      </c>
      <c r="B3745" s="6" t="str">
        <f>"00471394"</f>
        <v>00471394</v>
      </c>
    </row>
    <row r="3746" spans="1:2" x14ac:dyDescent="0.25">
      <c r="A3746" s="6">
        <v>3743</v>
      </c>
      <c r="B3746" s="6" t="str">
        <f>"00471403"</f>
        <v>00471403</v>
      </c>
    </row>
    <row r="3747" spans="1:2" x14ac:dyDescent="0.25">
      <c r="A3747" s="6">
        <v>3744</v>
      </c>
      <c r="B3747" s="6" t="str">
        <f>"00471452"</f>
        <v>00471452</v>
      </c>
    </row>
    <row r="3748" spans="1:2" x14ac:dyDescent="0.25">
      <c r="A3748" s="6">
        <v>3745</v>
      </c>
      <c r="B3748" s="6" t="str">
        <f>"00471508"</f>
        <v>00471508</v>
      </c>
    </row>
    <row r="3749" spans="1:2" x14ac:dyDescent="0.25">
      <c r="A3749" s="6">
        <v>3746</v>
      </c>
      <c r="B3749" s="6" t="str">
        <f>"00471549"</f>
        <v>00471549</v>
      </c>
    </row>
    <row r="3750" spans="1:2" x14ac:dyDescent="0.25">
      <c r="A3750" s="6">
        <v>3747</v>
      </c>
      <c r="B3750" s="6" t="str">
        <f>"00471611"</f>
        <v>00471611</v>
      </c>
    </row>
    <row r="3751" spans="1:2" x14ac:dyDescent="0.25">
      <c r="A3751" s="6">
        <v>3748</v>
      </c>
      <c r="B3751" s="6" t="str">
        <f>"00471747"</f>
        <v>00471747</v>
      </c>
    </row>
    <row r="3752" spans="1:2" x14ac:dyDescent="0.25">
      <c r="A3752" s="6">
        <v>3749</v>
      </c>
      <c r="B3752" s="6" t="str">
        <f>"00471848"</f>
        <v>00471848</v>
      </c>
    </row>
    <row r="3753" spans="1:2" x14ac:dyDescent="0.25">
      <c r="A3753" s="6">
        <v>3750</v>
      </c>
      <c r="B3753" s="6" t="str">
        <f>"00471891"</f>
        <v>00471891</v>
      </c>
    </row>
    <row r="3754" spans="1:2" x14ac:dyDescent="0.25">
      <c r="A3754" s="6">
        <v>3751</v>
      </c>
      <c r="B3754" s="6" t="str">
        <f>"00471904"</f>
        <v>00471904</v>
      </c>
    </row>
    <row r="3755" spans="1:2" x14ac:dyDescent="0.25">
      <c r="A3755" s="6">
        <v>3752</v>
      </c>
      <c r="B3755" s="6" t="str">
        <f>"00472052"</f>
        <v>00472052</v>
      </c>
    </row>
    <row r="3756" spans="1:2" x14ac:dyDescent="0.25">
      <c r="A3756" s="6">
        <v>3753</v>
      </c>
      <c r="B3756" s="6" t="str">
        <f>"00472077"</f>
        <v>00472077</v>
      </c>
    </row>
    <row r="3757" spans="1:2" x14ac:dyDescent="0.25">
      <c r="A3757" s="6">
        <v>3754</v>
      </c>
      <c r="B3757" s="6" t="str">
        <f>"00472143"</f>
        <v>00472143</v>
      </c>
    </row>
    <row r="3758" spans="1:2" x14ac:dyDescent="0.25">
      <c r="A3758" s="6">
        <v>3755</v>
      </c>
      <c r="B3758" s="6" t="str">
        <f>"00472175"</f>
        <v>00472175</v>
      </c>
    </row>
    <row r="3759" spans="1:2" x14ac:dyDescent="0.25">
      <c r="A3759" s="6">
        <v>3756</v>
      </c>
      <c r="B3759" s="6" t="str">
        <f>"00472242"</f>
        <v>00472242</v>
      </c>
    </row>
    <row r="3760" spans="1:2" x14ac:dyDescent="0.25">
      <c r="A3760" s="6">
        <v>3757</v>
      </c>
      <c r="B3760" s="6" t="str">
        <f>"00472323"</f>
        <v>00472323</v>
      </c>
    </row>
    <row r="3761" spans="1:2" x14ac:dyDescent="0.25">
      <c r="A3761" s="6">
        <v>3758</v>
      </c>
      <c r="B3761" s="6" t="str">
        <f>"00472334"</f>
        <v>00472334</v>
      </c>
    </row>
    <row r="3762" spans="1:2" x14ac:dyDescent="0.25">
      <c r="A3762" s="6">
        <v>3759</v>
      </c>
      <c r="B3762" s="6" t="str">
        <f>"00472347"</f>
        <v>00472347</v>
      </c>
    </row>
    <row r="3763" spans="1:2" x14ac:dyDescent="0.25">
      <c r="A3763" s="6">
        <v>3760</v>
      </c>
      <c r="B3763" s="6" t="str">
        <f>"00472365"</f>
        <v>00472365</v>
      </c>
    </row>
    <row r="3764" spans="1:2" x14ac:dyDescent="0.25">
      <c r="A3764" s="6">
        <v>3761</v>
      </c>
      <c r="B3764" s="6" t="str">
        <f>"00472396"</f>
        <v>00472396</v>
      </c>
    </row>
    <row r="3765" spans="1:2" x14ac:dyDescent="0.25">
      <c r="A3765" s="6">
        <v>3762</v>
      </c>
      <c r="B3765" s="6" t="str">
        <f>"00472420"</f>
        <v>00472420</v>
      </c>
    </row>
    <row r="3766" spans="1:2" x14ac:dyDescent="0.25">
      <c r="A3766" s="6">
        <v>3763</v>
      </c>
      <c r="B3766" s="6" t="str">
        <f>"00472436"</f>
        <v>00472436</v>
      </c>
    </row>
    <row r="3767" spans="1:2" x14ac:dyDescent="0.25">
      <c r="A3767" s="6">
        <v>3764</v>
      </c>
      <c r="B3767" s="6" t="str">
        <f>"00472496"</f>
        <v>00472496</v>
      </c>
    </row>
    <row r="3768" spans="1:2" x14ac:dyDescent="0.25">
      <c r="A3768" s="6">
        <v>3765</v>
      </c>
      <c r="B3768" s="6" t="str">
        <f>"00472655"</f>
        <v>00472655</v>
      </c>
    </row>
    <row r="3769" spans="1:2" x14ac:dyDescent="0.25">
      <c r="A3769" s="6">
        <v>3766</v>
      </c>
      <c r="B3769" s="6" t="str">
        <f>"00472681"</f>
        <v>00472681</v>
      </c>
    </row>
    <row r="3770" spans="1:2" x14ac:dyDescent="0.25">
      <c r="A3770" s="6">
        <v>3767</v>
      </c>
      <c r="B3770" s="6" t="str">
        <f>"00472757"</f>
        <v>00472757</v>
      </c>
    </row>
    <row r="3771" spans="1:2" x14ac:dyDescent="0.25">
      <c r="A3771" s="6">
        <v>3768</v>
      </c>
      <c r="B3771" s="6" t="str">
        <f>"00472834"</f>
        <v>00472834</v>
      </c>
    </row>
    <row r="3772" spans="1:2" x14ac:dyDescent="0.25">
      <c r="A3772" s="6">
        <v>3769</v>
      </c>
      <c r="B3772" s="6" t="str">
        <f>"00472853"</f>
        <v>00472853</v>
      </c>
    </row>
    <row r="3773" spans="1:2" x14ac:dyDescent="0.25">
      <c r="A3773" s="6">
        <v>3770</v>
      </c>
      <c r="B3773" s="6" t="str">
        <f>"00473014"</f>
        <v>00473014</v>
      </c>
    </row>
    <row r="3774" spans="1:2" x14ac:dyDescent="0.25">
      <c r="A3774" s="6">
        <v>3771</v>
      </c>
      <c r="B3774" s="6" t="str">
        <f>"00473017"</f>
        <v>00473017</v>
      </c>
    </row>
    <row r="3775" spans="1:2" x14ac:dyDescent="0.25">
      <c r="A3775" s="6">
        <v>3772</v>
      </c>
      <c r="B3775" s="6" t="str">
        <f>"00473139"</f>
        <v>00473139</v>
      </c>
    </row>
    <row r="3776" spans="1:2" x14ac:dyDescent="0.25">
      <c r="A3776" s="6">
        <v>3773</v>
      </c>
      <c r="B3776" s="6" t="str">
        <f>"00473189"</f>
        <v>00473189</v>
      </c>
    </row>
    <row r="3777" spans="1:2" x14ac:dyDescent="0.25">
      <c r="A3777" s="6">
        <v>3774</v>
      </c>
      <c r="B3777" s="6" t="str">
        <f>"00473246"</f>
        <v>00473246</v>
      </c>
    </row>
    <row r="3778" spans="1:2" x14ac:dyDescent="0.25">
      <c r="A3778" s="6">
        <v>3775</v>
      </c>
      <c r="B3778" s="6" t="str">
        <f>"00473260"</f>
        <v>00473260</v>
      </c>
    </row>
    <row r="3779" spans="1:2" x14ac:dyDescent="0.25">
      <c r="A3779" s="6">
        <v>3776</v>
      </c>
      <c r="B3779" s="6" t="str">
        <f>"00473290"</f>
        <v>00473290</v>
      </c>
    </row>
    <row r="3780" spans="1:2" x14ac:dyDescent="0.25">
      <c r="A3780" s="6">
        <v>3777</v>
      </c>
      <c r="B3780" s="6" t="str">
        <f>"00473342"</f>
        <v>00473342</v>
      </c>
    </row>
    <row r="3781" spans="1:2" x14ac:dyDescent="0.25">
      <c r="A3781" s="6">
        <v>3778</v>
      </c>
      <c r="B3781" s="6" t="str">
        <f>"00473515"</f>
        <v>00473515</v>
      </c>
    </row>
    <row r="3782" spans="1:2" x14ac:dyDescent="0.25">
      <c r="A3782" s="6">
        <v>3779</v>
      </c>
      <c r="B3782" s="6" t="str">
        <f>"00473603"</f>
        <v>00473603</v>
      </c>
    </row>
    <row r="3783" spans="1:2" x14ac:dyDescent="0.25">
      <c r="A3783" s="6">
        <v>3780</v>
      </c>
      <c r="B3783" s="6" t="str">
        <f>"00473619"</f>
        <v>00473619</v>
      </c>
    </row>
    <row r="3784" spans="1:2" x14ac:dyDescent="0.25">
      <c r="A3784" s="6">
        <v>3781</v>
      </c>
      <c r="B3784" s="6" t="str">
        <f>"00473728"</f>
        <v>00473728</v>
      </c>
    </row>
    <row r="3785" spans="1:2" x14ac:dyDescent="0.25">
      <c r="A3785" s="6">
        <v>3782</v>
      </c>
      <c r="B3785" s="6" t="str">
        <f>"00473779"</f>
        <v>00473779</v>
      </c>
    </row>
    <row r="3786" spans="1:2" x14ac:dyDescent="0.25">
      <c r="A3786" s="6">
        <v>3783</v>
      </c>
      <c r="B3786" s="6" t="str">
        <f>"00473785"</f>
        <v>00473785</v>
      </c>
    </row>
    <row r="3787" spans="1:2" x14ac:dyDescent="0.25">
      <c r="A3787" s="6">
        <v>3784</v>
      </c>
      <c r="B3787" s="6" t="str">
        <f>"00474069"</f>
        <v>00474069</v>
      </c>
    </row>
    <row r="3788" spans="1:2" x14ac:dyDescent="0.25">
      <c r="A3788" s="6">
        <v>3785</v>
      </c>
      <c r="B3788" s="6" t="str">
        <f>"00474330"</f>
        <v>00474330</v>
      </c>
    </row>
    <row r="3789" spans="1:2" x14ac:dyDescent="0.25">
      <c r="A3789" s="6">
        <v>3786</v>
      </c>
      <c r="B3789" s="6" t="str">
        <f>"00474390"</f>
        <v>00474390</v>
      </c>
    </row>
    <row r="3790" spans="1:2" x14ac:dyDescent="0.25">
      <c r="A3790" s="6">
        <v>3787</v>
      </c>
      <c r="B3790" s="6" t="str">
        <f>"00474637"</f>
        <v>00474637</v>
      </c>
    </row>
    <row r="3791" spans="1:2" x14ac:dyDescent="0.25">
      <c r="A3791" s="6">
        <v>3788</v>
      </c>
      <c r="B3791" s="6" t="str">
        <f>"00474659"</f>
        <v>00474659</v>
      </c>
    </row>
    <row r="3792" spans="1:2" x14ac:dyDescent="0.25">
      <c r="A3792" s="6">
        <v>3789</v>
      </c>
      <c r="B3792" s="6" t="str">
        <f>"00474899"</f>
        <v>00474899</v>
      </c>
    </row>
    <row r="3793" spans="1:2" x14ac:dyDescent="0.25">
      <c r="A3793" s="6">
        <v>3790</v>
      </c>
      <c r="B3793" s="6" t="str">
        <f>"00475106"</f>
        <v>00475106</v>
      </c>
    </row>
    <row r="3794" spans="1:2" x14ac:dyDescent="0.25">
      <c r="A3794" s="6">
        <v>3791</v>
      </c>
      <c r="B3794" s="6" t="str">
        <f>"00475107"</f>
        <v>00475107</v>
      </c>
    </row>
    <row r="3795" spans="1:2" x14ac:dyDescent="0.25">
      <c r="A3795" s="6">
        <v>3792</v>
      </c>
      <c r="B3795" s="6" t="str">
        <f>"00475217"</f>
        <v>00475217</v>
      </c>
    </row>
    <row r="3796" spans="1:2" x14ac:dyDescent="0.25">
      <c r="A3796" s="6">
        <v>3793</v>
      </c>
      <c r="B3796" s="6" t="str">
        <f>"00475314"</f>
        <v>00475314</v>
      </c>
    </row>
    <row r="3797" spans="1:2" x14ac:dyDescent="0.25">
      <c r="A3797" s="6">
        <v>3794</v>
      </c>
      <c r="B3797" s="6" t="str">
        <f>"00475331"</f>
        <v>00475331</v>
      </c>
    </row>
    <row r="3798" spans="1:2" x14ac:dyDescent="0.25">
      <c r="A3798" s="6">
        <v>3795</v>
      </c>
      <c r="B3798" s="6" t="str">
        <f>"00475392"</f>
        <v>00475392</v>
      </c>
    </row>
    <row r="3799" spans="1:2" x14ac:dyDescent="0.25">
      <c r="A3799" s="6">
        <v>3796</v>
      </c>
      <c r="B3799" s="6" t="str">
        <f>"00475422"</f>
        <v>00475422</v>
      </c>
    </row>
    <row r="3800" spans="1:2" x14ac:dyDescent="0.25">
      <c r="A3800" s="6">
        <v>3797</v>
      </c>
      <c r="B3800" s="6" t="str">
        <f>"00475578"</f>
        <v>00475578</v>
      </c>
    </row>
    <row r="3801" spans="1:2" x14ac:dyDescent="0.25">
      <c r="A3801" s="6">
        <v>3798</v>
      </c>
      <c r="B3801" s="6" t="str">
        <f>"00475600"</f>
        <v>00475600</v>
      </c>
    </row>
    <row r="3802" spans="1:2" x14ac:dyDescent="0.25">
      <c r="A3802" s="6">
        <v>3799</v>
      </c>
      <c r="B3802" s="6" t="str">
        <f>"00475641"</f>
        <v>00475641</v>
      </c>
    </row>
    <row r="3803" spans="1:2" x14ac:dyDescent="0.25">
      <c r="A3803" s="6">
        <v>3800</v>
      </c>
      <c r="B3803" s="6" t="str">
        <f>"00475736"</f>
        <v>00475736</v>
      </c>
    </row>
    <row r="3804" spans="1:2" x14ac:dyDescent="0.25">
      <c r="A3804" s="6">
        <v>3801</v>
      </c>
      <c r="B3804" s="6" t="str">
        <f>"00475743"</f>
        <v>00475743</v>
      </c>
    </row>
    <row r="3805" spans="1:2" x14ac:dyDescent="0.25">
      <c r="A3805" s="6">
        <v>3802</v>
      </c>
      <c r="B3805" s="6" t="str">
        <f>"00475766"</f>
        <v>00475766</v>
      </c>
    </row>
    <row r="3806" spans="1:2" x14ac:dyDescent="0.25">
      <c r="A3806" s="6">
        <v>3803</v>
      </c>
      <c r="B3806" s="6" t="str">
        <f>"00475814"</f>
        <v>00475814</v>
      </c>
    </row>
    <row r="3807" spans="1:2" x14ac:dyDescent="0.25">
      <c r="A3807" s="6">
        <v>3804</v>
      </c>
      <c r="B3807" s="6" t="str">
        <f>"00475994"</f>
        <v>00475994</v>
      </c>
    </row>
    <row r="3808" spans="1:2" x14ac:dyDescent="0.25">
      <c r="A3808" s="6">
        <v>3805</v>
      </c>
      <c r="B3808" s="6" t="str">
        <f>"00476236"</f>
        <v>00476236</v>
      </c>
    </row>
    <row r="3809" spans="1:2" x14ac:dyDescent="0.25">
      <c r="A3809" s="6">
        <v>3806</v>
      </c>
      <c r="B3809" s="6" t="str">
        <f>"00476274"</f>
        <v>00476274</v>
      </c>
    </row>
    <row r="3810" spans="1:2" x14ac:dyDescent="0.25">
      <c r="A3810" s="6">
        <v>3807</v>
      </c>
      <c r="B3810" s="6" t="str">
        <f>"00476620"</f>
        <v>00476620</v>
      </c>
    </row>
    <row r="3811" spans="1:2" x14ac:dyDescent="0.25">
      <c r="A3811" s="6">
        <v>3808</v>
      </c>
      <c r="B3811" s="6" t="str">
        <f>"00476712"</f>
        <v>00476712</v>
      </c>
    </row>
    <row r="3812" spans="1:2" x14ac:dyDescent="0.25">
      <c r="A3812" s="6">
        <v>3809</v>
      </c>
      <c r="B3812" s="6" t="str">
        <f>"00476798"</f>
        <v>00476798</v>
      </c>
    </row>
    <row r="3813" spans="1:2" x14ac:dyDescent="0.25">
      <c r="A3813" s="6">
        <v>3810</v>
      </c>
      <c r="B3813" s="6" t="str">
        <f>"00477187"</f>
        <v>00477187</v>
      </c>
    </row>
    <row r="3814" spans="1:2" x14ac:dyDescent="0.25">
      <c r="A3814" s="6">
        <v>3811</v>
      </c>
      <c r="B3814" s="6" t="str">
        <f>"00477471"</f>
        <v>00477471</v>
      </c>
    </row>
    <row r="3815" spans="1:2" x14ac:dyDescent="0.25">
      <c r="A3815" s="6">
        <v>3812</v>
      </c>
      <c r="B3815" s="6" t="str">
        <f>"00477569"</f>
        <v>00477569</v>
      </c>
    </row>
    <row r="3816" spans="1:2" x14ac:dyDescent="0.25">
      <c r="A3816" s="6">
        <v>3813</v>
      </c>
      <c r="B3816" s="6" t="str">
        <f>"00477580"</f>
        <v>00477580</v>
      </c>
    </row>
    <row r="3817" spans="1:2" x14ac:dyDescent="0.25">
      <c r="A3817" s="6">
        <v>3814</v>
      </c>
      <c r="B3817" s="6" t="str">
        <f>"00477648"</f>
        <v>00477648</v>
      </c>
    </row>
    <row r="3818" spans="1:2" x14ac:dyDescent="0.25">
      <c r="A3818" s="6">
        <v>3815</v>
      </c>
      <c r="B3818" s="6" t="str">
        <f>"00477688"</f>
        <v>00477688</v>
      </c>
    </row>
    <row r="3819" spans="1:2" x14ac:dyDescent="0.25">
      <c r="A3819" s="6">
        <v>3816</v>
      </c>
      <c r="B3819" s="6" t="str">
        <f>"00477850"</f>
        <v>00477850</v>
      </c>
    </row>
    <row r="3820" spans="1:2" x14ac:dyDescent="0.25">
      <c r="A3820" s="6">
        <v>3817</v>
      </c>
      <c r="B3820" s="6" t="str">
        <f>"00477884"</f>
        <v>00477884</v>
      </c>
    </row>
    <row r="3821" spans="1:2" x14ac:dyDescent="0.25">
      <c r="A3821" s="6">
        <v>3818</v>
      </c>
      <c r="B3821" s="6" t="str">
        <f>"00477898"</f>
        <v>00477898</v>
      </c>
    </row>
    <row r="3822" spans="1:2" x14ac:dyDescent="0.25">
      <c r="A3822" s="6">
        <v>3819</v>
      </c>
      <c r="B3822" s="6" t="str">
        <f>"00477907"</f>
        <v>00477907</v>
      </c>
    </row>
    <row r="3823" spans="1:2" x14ac:dyDescent="0.25">
      <c r="A3823" s="6">
        <v>3820</v>
      </c>
      <c r="B3823" s="6" t="str">
        <f>"00478249"</f>
        <v>00478249</v>
      </c>
    </row>
    <row r="3824" spans="1:2" x14ac:dyDescent="0.25">
      <c r="A3824" s="6">
        <v>3821</v>
      </c>
      <c r="B3824" s="6" t="str">
        <f>"00478285"</f>
        <v>00478285</v>
      </c>
    </row>
    <row r="3825" spans="1:2" x14ac:dyDescent="0.25">
      <c r="A3825" s="6">
        <v>3822</v>
      </c>
      <c r="B3825" s="6" t="str">
        <f>"00478290"</f>
        <v>00478290</v>
      </c>
    </row>
    <row r="3826" spans="1:2" x14ac:dyDescent="0.25">
      <c r="A3826" s="6">
        <v>3823</v>
      </c>
      <c r="B3826" s="6" t="str">
        <f>"00478758"</f>
        <v>00478758</v>
      </c>
    </row>
    <row r="3827" spans="1:2" x14ac:dyDescent="0.25">
      <c r="A3827" s="6">
        <v>3824</v>
      </c>
      <c r="B3827" s="6" t="str">
        <f>"00478882"</f>
        <v>00478882</v>
      </c>
    </row>
    <row r="3828" spans="1:2" x14ac:dyDescent="0.25">
      <c r="A3828" s="6">
        <v>3825</v>
      </c>
      <c r="B3828" s="6" t="str">
        <f>"00479055"</f>
        <v>00479055</v>
      </c>
    </row>
    <row r="3829" spans="1:2" x14ac:dyDescent="0.25">
      <c r="A3829" s="6">
        <v>3826</v>
      </c>
      <c r="B3829" s="6" t="str">
        <f>"00479275"</f>
        <v>00479275</v>
      </c>
    </row>
    <row r="3830" spans="1:2" x14ac:dyDescent="0.25">
      <c r="A3830" s="6">
        <v>3827</v>
      </c>
      <c r="B3830" s="6" t="str">
        <f>"00479321"</f>
        <v>00479321</v>
      </c>
    </row>
    <row r="3831" spans="1:2" x14ac:dyDescent="0.25">
      <c r="A3831" s="6">
        <v>3828</v>
      </c>
      <c r="B3831" s="6" t="str">
        <f>"00479435"</f>
        <v>00479435</v>
      </c>
    </row>
    <row r="3832" spans="1:2" x14ac:dyDescent="0.25">
      <c r="A3832" s="6">
        <v>3829</v>
      </c>
      <c r="B3832" s="6" t="str">
        <f>"00479546"</f>
        <v>00479546</v>
      </c>
    </row>
    <row r="3833" spans="1:2" x14ac:dyDescent="0.25">
      <c r="A3833" s="6">
        <v>3830</v>
      </c>
      <c r="B3833" s="6" t="str">
        <f>"00479557"</f>
        <v>00479557</v>
      </c>
    </row>
    <row r="3834" spans="1:2" x14ac:dyDescent="0.25">
      <c r="A3834" s="6">
        <v>3831</v>
      </c>
      <c r="B3834" s="6" t="str">
        <f>"00479622"</f>
        <v>00479622</v>
      </c>
    </row>
    <row r="3835" spans="1:2" x14ac:dyDescent="0.25">
      <c r="A3835" s="6">
        <v>3832</v>
      </c>
      <c r="B3835" s="6" t="str">
        <f>"00479682"</f>
        <v>00479682</v>
      </c>
    </row>
    <row r="3836" spans="1:2" x14ac:dyDescent="0.25">
      <c r="A3836" s="6">
        <v>3833</v>
      </c>
      <c r="B3836" s="6" t="str">
        <f>"00479731"</f>
        <v>00479731</v>
      </c>
    </row>
    <row r="3837" spans="1:2" x14ac:dyDescent="0.25">
      <c r="A3837" s="6">
        <v>3834</v>
      </c>
      <c r="B3837" s="6" t="str">
        <f>"00480287"</f>
        <v>00480287</v>
      </c>
    </row>
    <row r="3838" spans="1:2" x14ac:dyDescent="0.25">
      <c r="A3838" s="6">
        <v>3835</v>
      </c>
      <c r="B3838" s="6" t="str">
        <f>"00480720"</f>
        <v>00480720</v>
      </c>
    </row>
    <row r="3839" spans="1:2" x14ac:dyDescent="0.25">
      <c r="A3839" s="6">
        <v>3836</v>
      </c>
      <c r="B3839" s="6" t="str">
        <f>"00480760"</f>
        <v>00480760</v>
      </c>
    </row>
    <row r="3840" spans="1:2" x14ac:dyDescent="0.25">
      <c r="A3840" s="6">
        <v>3837</v>
      </c>
      <c r="B3840" s="6" t="str">
        <f>"00480843"</f>
        <v>00480843</v>
      </c>
    </row>
    <row r="3841" spans="1:2" x14ac:dyDescent="0.25">
      <c r="A3841" s="6">
        <v>3838</v>
      </c>
      <c r="B3841" s="6" t="str">
        <f>"00480864"</f>
        <v>00480864</v>
      </c>
    </row>
    <row r="3842" spans="1:2" x14ac:dyDescent="0.25">
      <c r="A3842" s="6">
        <v>3839</v>
      </c>
      <c r="B3842" s="6" t="str">
        <f>"00480990"</f>
        <v>00480990</v>
      </c>
    </row>
    <row r="3843" spans="1:2" x14ac:dyDescent="0.25">
      <c r="A3843" s="6">
        <v>3840</v>
      </c>
      <c r="B3843" s="6" t="str">
        <f>"00481009"</f>
        <v>00481009</v>
      </c>
    </row>
    <row r="3844" spans="1:2" x14ac:dyDescent="0.25">
      <c r="A3844" s="6">
        <v>3841</v>
      </c>
      <c r="B3844" s="6" t="str">
        <f>"00481034"</f>
        <v>00481034</v>
      </c>
    </row>
    <row r="3845" spans="1:2" x14ac:dyDescent="0.25">
      <c r="A3845" s="6">
        <v>3842</v>
      </c>
      <c r="B3845" s="6" t="str">
        <f>"00481236"</f>
        <v>00481236</v>
      </c>
    </row>
    <row r="3846" spans="1:2" x14ac:dyDescent="0.25">
      <c r="A3846" s="6">
        <v>3843</v>
      </c>
      <c r="B3846" s="6" t="str">
        <f>"00481356"</f>
        <v>00481356</v>
      </c>
    </row>
    <row r="3847" spans="1:2" x14ac:dyDescent="0.25">
      <c r="A3847" s="6">
        <v>3844</v>
      </c>
      <c r="B3847" s="6" t="str">
        <f>"00481856"</f>
        <v>00481856</v>
      </c>
    </row>
    <row r="3848" spans="1:2" x14ac:dyDescent="0.25">
      <c r="A3848" s="6">
        <v>3845</v>
      </c>
      <c r="B3848" s="6" t="str">
        <f>"00481926"</f>
        <v>00481926</v>
      </c>
    </row>
    <row r="3849" spans="1:2" x14ac:dyDescent="0.25">
      <c r="A3849" s="6">
        <v>3846</v>
      </c>
      <c r="B3849" s="6" t="str">
        <f>"00482020"</f>
        <v>00482020</v>
      </c>
    </row>
    <row r="3850" spans="1:2" x14ac:dyDescent="0.25">
      <c r="A3850" s="6">
        <v>3847</v>
      </c>
      <c r="B3850" s="6" t="str">
        <f>"00482049"</f>
        <v>00482049</v>
      </c>
    </row>
    <row r="3851" spans="1:2" x14ac:dyDescent="0.25">
      <c r="A3851" s="6">
        <v>3848</v>
      </c>
      <c r="B3851" s="6" t="str">
        <f>"00482052"</f>
        <v>00482052</v>
      </c>
    </row>
    <row r="3852" spans="1:2" x14ac:dyDescent="0.25">
      <c r="A3852" s="6">
        <v>3849</v>
      </c>
      <c r="B3852" s="6" t="str">
        <f>"00482229"</f>
        <v>00482229</v>
      </c>
    </row>
    <row r="3853" spans="1:2" x14ac:dyDescent="0.25">
      <c r="A3853" s="6">
        <v>3850</v>
      </c>
      <c r="B3853" s="6" t="str">
        <f>"00482256"</f>
        <v>00482256</v>
      </c>
    </row>
    <row r="3854" spans="1:2" x14ac:dyDescent="0.25">
      <c r="A3854" s="6">
        <v>3851</v>
      </c>
      <c r="B3854" s="6" t="str">
        <f>"00482304"</f>
        <v>00482304</v>
      </c>
    </row>
    <row r="3855" spans="1:2" x14ac:dyDescent="0.25">
      <c r="A3855" s="6">
        <v>3852</v>
      </c>
      <c r="B3855" s="6" t="str">
        <f>"00482634"</f>
        <v>00482634</v>
      </c>
    </row>
    <row r="3856" spans="1:2" x14ac:dyDescent="0.25">
      <c r="A3856" s="6">
        <v>3853</v>
      </c>
      <c r="B3856" s="6" t="str">
        <f>"00482713"</f>
        <v>00482713</v>
      </c>
    </row>
    <row r="3857" spans="1:2" x14ac:dyDescent="0.25">
      <c r="A3857" s="6">
        <v>3854</v>
      </c>
      <c r="B3857" s="6" t="str">
        <f>"00482780"</f>
        <v>00482780</v>
      </c>
    </row>
    <row r="3858" spans="1:2" x14ac:dyDescent="0.25">
      <c r="A3858" s="6">
        <v>3855</v>
      </c>
      <c r="B3858" s="6" t="str">
        <f>"00482825"</f>
        <v>00482825</v>
      </c>
    </row>
    <row r="3859" spans="1:2" x14ac:dyDescent="0.25">
      <c r="A3859" s="6">
        <v>3856</v>
      </c>
      <c r="B3859" s="6" t="str">
        <f>"00482861"</f>
        <v>00482861</v>
      </c>
    </row>
    <row r="3860" spans="1:2" x14ac:dyDescent="0.25">
      <c r="A3860" s="6">
        <v>3857</v>
      </c>
      <c r="B3860" s="6" t="str">
        <f>"00482948"</f>
        <v>00482948</v>
      </c>
    </row>
    <row r="3861" spans="1:2" x14ac:dyDescent="0.25">
      <c r="A3861" s="6">
        <v>3858</v>
      </c>
      <c r="B3861" s="6" t="str">
        <f>"00483245"</f>
        <v>00483245</v>
      </c>
    </row>
    <row r="3862" spans="1:2" x14ac:dyDescent="0.25">
      <c r="A3862" s="6">
        <v>3859</v>
      </c>
      <c r="B3862" s="6" t="str">
        <f>"00483315"</f>
        <v>00483315</v>
      </c>
    </row>
    <row r="3863" spans="1:2" x14ac:dyDescent="0.25">
      <c r="A3863" s="6">
        <v>3860</v>
      </c>
      <c r="B3863" s="6" t="str">
        <f>"00483335"</f>
        <v>00483335</v>
      </c>
    </row>
    <row r="3864" spans="1:2" x14ac:dyDescent="0.25">
      <c r="A3864" s="6">
        <v>3861</v>
      </c>
      <c r="B3864" s="6" t="str">
        <f>"00483365"</f>
        <v>00483365</v>
      </c>
    </row>
    <row r="3865" spans="1:2" x14ac:dyDescent="0.25">
      <c r="A3865" s="6">
        <v>3862</v>
      </c>
      <c r="B3865" s="6" t="str">
        <f>"00483412"</f>
        <v>00483412</v>
      </c>
    </row>
    <row r="3866" spans="1:2" x14ac:dyDescent="0.25">
      <c r="A3866" s="6">
        <v>3863</v>
      </c>
      <c r="B3866" s="6" t="str">
        <f>"00483461"</f>
        <v>00483461</v>
      </c>
    </row>
    <row r="3867" spans="1:2" x14ac:dyDescent="0.25">
      <c r="A3867" s="6">
        <v>3864</v>
      </c>
      <c r="B3867" s="6" t="str">
        <f>"00483508"</f>
        <v>00483508</v>
      </c>
    </row>
    <row r="3868" spans="1:2" x14ac:dyDescent="0.25">
      <c r="A3868" s="6">
        <v>3865</v>
      </c>
      <c r="B3868" s="6" t="str">
        <f>"00483534"</f>
        <v>00483534</v>
      </c>
    </row>
    <row r="3869" spans="1:2" x14ac:dyDescent="0.25">
      <c r="A3869" s="6">
        <v>3866</v>
      </c>
      <c r="B3869" s="6" t="str">
        <f>"00483571"</f>
        <v>00483571</v>
      </c>
    </row>
    <row r="3870" spans="1:2" x14ac:dyDescent="0.25">
      <c r="A3870" s="6">
        <v>3867</v>
      </c>
      <c r="B3870" s="6" t="str">
        <f>"00483596"</f>
        <v>00483596</v>
      </c>
    </row>
    <row r="3871" spans="1:2" x14ac:dyDescent="0.25">
      <c r="A3871" s="6">
        <v>3868</v>
      </c>
      <c r="B3871" s="6" t="str">
        <f>"00483768"</f>
        <v>00483768</v>
      </c>
    </row>
    <row r="3872" spans="1:2" x14ac:dyDescent="0.25">
      <c r="A3872" s="6">
        <v>3869</v>
      </c>
      <c r="B3872" s="6" t="str">
        <f>"00483884"</f>
        <v>00483884</v>
      </c>
    </row>
    <row r="3873" spans="1:2" x14ac:dyDescent="0.25">
      <c r="A3873" s="6">
        <v>3870</v>
      </c>
      <c r="B3873" s="6" t="str">
        <f>"00484037"</f>
        <v>00484037</v>
      </c>
    </row>
    <row r="3874" spans="1:2" x14ac:dyDescent="0.25">
      <c r="A3874" s="6">
        <v>3871</v>
      </c>
      <c r="B3874" s="6" t="str">
        <f>"00484086"</f>
        <v>00484086</v>
      </c>
    </row>
    <row r="3875" spans="1:2" x14ac:dyDescent="0.25">
      <c r="A3875" s="6">
        <v>3872</v>
      </c>
      <c r="B3875" s="6" t="str">
        <f>"00484109"</f>
        <v>00484109</v>
      </c>
    </row>
    <row r="3876" spans="1:2" x14ac:dyDescent="0.25">
      <c r="A3876" s="6">
        <v>3873</v>
      </c>
      <c r="B3876" s="6" t="str">
        <f>"00484376"</f>
        <v>00484376</v>
      </c>
    </row>
    <row r="3877" spans="1:2" x14ac:dyDescent="0.25">
      <c r="A3877" s="6">
        <v>3874</v>
      </c>
      <c r="B3877" s="6" t="str">
        <f>"00484440"</f>
        <v>00484440</v>
      </c>
    </row>
    <row r="3878" spans="1:2" x14ac:dyDescent="0.25">
      <c r="A3878" s="6">
        <v>3875</v>
      </c>
      <c r="B3878" s="6" t="str">
        <f>"00484510"</f>
        <v>00484510</v>
      </c>
    </row>
    <row r="3879" spans="1:2" x14ac:dyDescent="0.25">
      <c r="A3879" s="6">
        <v>3876</v>
      </c>
      <c r="B3879" s="6" t="str">
        <f>"00484517"</f>
        <v>00484517</v>
      </c>
    </row>
    <row r="3880" spans="1:2" x14ac:dyDescent="0.25">
      <c r="A3880" s="6">
        <v>3877</v>
      </c>
      <c r="B3880" s="6" t="str">
        <f>"00484550"</f>
        <v>00484550</v>
      </c>
    </row>
    <row r="3881" spans="1:2" x14ac:dyDescent="0.25">
      <c r="A3881" s="6">
        <v>3878</v>
      </c>
      <c r="B3881" s="6" t="str">
        <f>"00484553"</f>
        <v>00484553</v>
      </c>
    </row>
    <row r="3882" spans="1:2" x14ac:dyDescent="0.25">
      <c r="A3882" s="6">
        <v>3879</v>
      </c>
      <c r="B3882" s="6" t="str">
        <f>"00484580"</f>
        <v>00484580</v>
      </c>
    </row>
    <row r="3883" spans="1:2" x14ac:dyDescent="0.25">
      <c r="A3883" s="6">
        <v>3880</v>
      </c>
      <c r="B3883" s="6" t="str">
        <f>"00484604"</f>
        <v>00484604</v>
      </c>
    </row>
    <row r="3884" spans="1:2" x14ac:dyDescent="0.25">
      <c r="A3884" s="6">
        <v>3881</v>
      </c>
      <c r="B3884" s="6" t="str">
        <f>"00484686"</f>
        <v>00484686</v>
      </c>
    </row>
    <row r="3885" spans="1:2" x14ac:dyDescent="0.25">
      <c r="A3885" s="6">
        <v>3882</v>
      </c>
      <c r="B3885" s="6" t="str">
        <f>"00484766"</f>
        <v>00484766</v>
      </c>
    </row>
    <row r="3886" spans="1:2" x14ac:dyDescent="0.25">
      <c r="A3886" s="6">
        <v>3883</v>
      </c>
      <c r="B3886" s="6" t="str">
        <f>"00484860"</f>
        <v>00484860</v>
      </c>
    </row>
    <row r="3887" spans="1:2" x14ac:dyDescent="0.25">
      <c r="A3887" s="6">
        <v>3884</v>
      </c>
      <c r="B3887" s="6" t="str">
        <f>"00485249"</f>
        <v>00485249</v>
      </c>
    </row>
    <row r="3888" spans="1:2" x14ac:dyDescent="0.25">
      <c r="A3888" s="6">
        <v>3885</v>
      </c>
      <c r="B3888" s="6" t="str">
        <f>"00485410"</f>
        <v>00485410</v>
      </c>
    </row>
    <row r="3889" spans="1:2" x14ac:dyDescent="0.25">
      <c r="A3889" s="6">
        <v>3886</v>
      </c>
      <c r="B3889" s="6" t="str">
        <f>"00485480"</f>
        <v>00485480</v>
      </c>
    </row>
    <row r="3890" spans="1:2" x14ac:dyDescent="0.25">
      <c r="A3890" s="6">
        <v>3887</v>
      </c>
      <c r="B3890" s="6" t="str">
        <f>"00485505"</f>
        <v>00485505</v>
      </c>
    </row>
    <row r="3891" spans="1:2" x14ac:dyDescent="0.25">
      <c r="A3891" s="6">
        <v>3888</v>
      </c>
      <c r="B3891" s="6" t="str">
        <f>"00485719"</f>
        <v>00485719</v>
      </c>
    </row>
    <row r="3892" spans="1:2" x14ac:dyDescent="0.25">
      <c r="A3892" s="6">
        <v>3889</v>
      </c>
      <c r="B3892" s="6" t="str">
        <f>"00485954"</f>
        <v>00485954</v>
      </c>
    </row>
    <row r="3893" spans="1:2" x14ac:dyDescent="0.25">
      <c r="A3893" s="6">
        <v>3890</v>
      </c>
      <c r="B3893" s="6" t="str">
        <f>"00486154"</f>
        <v>00486154</v>
      </c>
    </row>
    <row r="3894" spans="1:2" x14ac:dyDescent="0.25">
      <c r="A3894" s="6">
        <v>3891</v>
      </c>
      <c r="B3894" s="6" t="str">
        <f>"00486216"</f>
        <v>00486216</v>
      </c>
    </row>
    <row r="3895" spans="1:2" x14ac:dyDescent="0.25">
      <c r="A3895" s="6">
        <v>3892</v>
      </c>
      <c r="B3895" s="6" t="str">
        <f>"00486218"</f>
        <v>00486218</v>
      </c>
    </row>
    <row r="3896" spans="1:2" x14ac:dyDescent="0.25">
      <c r="A3896" s="6">
        <v>3893</v>
      </c>
      <c r="B3896" s="6" t="str">
        <f>"00486305"</f>
        <v>00486305</v>
      </c>
    </row>
    <row r="3897" spans="1:2" x14ac:dyDescent="0.25">
      <c r="A3897" s="6">
        <v>3894</v>
      </c>
      <c r="B3897" s="6" t="str">
        <f>"00486457"</f>
        <v>00486457</v>
      </c>
    </row>
    <row r="3898" spans="1:2" x14ac:dyDescent="0.25">
      <c r="A3898" s="6">
        <v>3895</v>
      </c>
      <c r="B3898" s="6" t="str">
        <f>"00486586"</f>
        <v>00486586</v>
      </c>
    </row>
    <row r="3899" spans="1:2" x14ac:dyDescent="0.25">
      <c r="A3899" s="6">
        <v>3896</v>
      </c>
      <c r="B3899" s="6" t="str">
        <f>"00486721"</f>
        <v>00486721</v>
      </c>
    </row>
    <row r="3900" spans="1:2" x14ac:dyDescent="0.25">
      <c r="A3900" s="6">
        <v>3897</v>
      </c>
      <c r="B3900" s="6" t="str">
        <f>"00486822"</f>
        <v>00486822</v>
      </c>
    </row>
    <row r="3901" spans="1:2" x14ac:dyDescent="0.25">
      <c r="A3901" s="6">
        <v>3898</v>
      </c>
      <c r="B3901" s="6" t="str">
        <f>"00486883"</f>
        <v>00486883</v>
      </c>
    </row>
    <row r="3902" spans="1:2" x14ac:dyDescent="0.25">
      <c r="A3902" s="6">
        <v>3899</v>
      </c>
      <c r="B3902" s="6" t="str">
        <f>"00486894"</f>
        <v>00486894</v>
      </c>
    </row>
    <row r="3903" spans="1:2" x14ac:dyDescent="0.25">
      <c r="A3903" s="6">
        <v>3900</v>
      </c>
      <c r="B3903" s="6" t="str">
        <f>"00486905"</f>
        <v>00486905</v>
      </c>
    </row>
    <row r="3904" spans="1:2" x14ac:dyDescent="0.25">
      <c r="A3904" s="6">
        <v>3901</v>
      </c>
      <c r="B3904" s="6" t="str">
        <f>"00487045"</f>
        <v>00487045</v>
      </c>
    </row>
    <row r="3905" spans="1:2" x14ac:dyDescent="0.25">
      <c r="A3905" s="6">
        <v>3902</v>
      </c>
      <c r="B3905" s="6" t="str">
        <f>"00487117"</f>
        <v>00487117</v>
      </c>
    </row>
    <row r="3906" spans="1:2" x14ac:dyDescent="0.25">
      <c r="A3906" s="6">
        <v>3903</v>
      </c>
      <c r="B3906" s="6" t="str">
        <f>"00487257"</f>
        <v>00487257</v>
      </c>
    </row>
    <row r="3907" spans="1:2" x14ac:dyDescent="0.25">
      <c r="A3907" s="6">
        <v>3904</v>
      </c>
      <c r="B3907" s="6" t="str">
        <f>"00487717"</f>
        <v>00487717</v>
      </c>
    </row>
    <row r="3908" spans="1:2" x14ac:dyDescent="0.25">
      <c r="A3908" s="6">
        <v>3905</v>
      </c>
      <c r="B3908" s="6" t="str">
        <f>"00487876"</f>
        <v>00487876</v>
      </c>
    </row>
    <row r="3909" spans="1:2" x14ac:dyDescent="0.25">
      <c r="A3909" s="6">
        <v>3906</v>
      </c>
      <c r="B3909" s="6" t="str">
        <f>"00487948"</f>
        <v>00487948</v>
      </c>
    </row>
    <row r="3910" spans="1:2" x14ac:dyDescent="0.25">
      <c r="A3910" s="6">
        <v>3907</v>
      </c>
      <c r="B3910" s="6" t="str">
        <f>"00488017"</f>
        <v>00488017</v>
      </c>
    </row>
    <row r="3911" spans="1:2" x14ac:dyDescent="0.25">
      <c r="A3911" s="6">
        <v>3908</v>
      </c>
      <c r="B3911" s="6" t="str">
        <f>"00488079"</f>
        <v>00488079</v>
      </c>
    </row>
    <row r="3912" spans="1:2" x14ac:dyDescent="0.25">
      <c r="A3912" s="6">
        <v>3909</v>
      </c>
      <c r="B3912" s="6" t="str">
        <f>"00488083"</f>
        <v>00488083</v>
      </c>
    </row>
    <row r="3913" spans="1:2" x14ac:dyDescent="0.25">
      <c r="A3913" s="6">
        <v>3910</v>
      </c>
      <c r="B3913" s="6" t="str">
        <f>"00488177"</f>
        <v>00488177</v>
      </c>
    </row>
    <row r="3914" spans="1:2" x14ac:dyDescent="0.25">
      <c r="A3914" s="6">
        <v>3911</v>
      </c>
      <c r="B3914" s="6" t="str">
        <f>"00488251"</f>
        <v>00488251</v>
      </c>
    </row>
    <row r="3915" spans="1:2" x14ac:dyDescent="0.25">
      <c r="A3915" s="6">
        <v>3912</v>
      </c>
      <c r="B3915" s="6" t="str">
        <f>"00488276"</f>
        <v>00488276</v>
      </c>
    </row>
    <row r="3916" spans="1:2" x14ac:dyDescent="0.25">
      <c r="A3916" s="6">
        <v>3913</v>
      </c>
      <c r="B3916" s="6" t="str">
        <f>"00488327"</f>
        <v>00488327</v>
      </c>
    </row>
    <row r="3917" spans="1:2" x14ac:dyDescent="0.25">
      <c r="A3917" s="6">
        <v>3914</v>
      </c>
      <c r="B3917" s="6" t="str">
        <f>"00488609"</f>
        <v>00488609</v>
      </c>
    </row>
    <row r="3918" spans="1:2" x14ac:dyDescent="0.25">
      <c r="A3918" s="6">
        <v>3915</v>
      </c>
      <c r="B3918" s="6" t="str">
        <f>"00488877"</f>
        <v>00488877</v>
      </c>
    </row>
    <row r="3919" spans="1:2" x14ac:dyDescent="0.25">
      <c r="A3919" s="6">
        <v>3916</v>
      </c>
      <c r="B3919" s="6" t="str">
        <f>"00489077"</f>
        <v>00489077</v>
      </c>
    </row>
    <row r="3920" spans="1:2" x14ac:dyDescent="0.25">
      <c r="A3920" s="6">
        <v>3917</v>
      </c>
      <c r="B3920" s="6" t="str">
        <f>"00489205"</f>
        <v>00489205</v>
      </c>
    </row>
    <row r="3921" spans="1:2" x14ac:dyDescent="0.25">
      <c r="A3921" s="6">
        <v>3918</v>
      </c>
      <c r="B3921" s="6" t="str">
        <f>"00489235"</f>
        <v>00489235</v>
      </c>
    </row>
    <row r="3922" spans="1:2" x14ac:dyDescent="0.25">
      <c r="A3922" s="6">
        <v>3919</v>
      </c>
      <c r="B3922" s="6" t="str">
        <f>"00489449"</f>
        <v>00489449</v>
      </c>
    </row>
    <row r="3923" spans="1:2" x14ac:dyDescent="0.25">
      <c r="A3923" s="6">
        <v>3920</v>
      </c>
      <c r="B3923" s="6" t="str">
        <f>"00489597"</f>
        <v>00489597</v>
      </c>
    </row>
    <row r="3924" spans="1:2" x14ac:dyDescent="0.25">
      <c r="A3924" s="6">
        <v>3921</v>
      </c>
      <c r="B3924" s="6" t="str">
        <f>"00489674"</f>
        <v>00489674</v>
      </c>
    </row>
    <row r="3925" spans="1:2" x14ac:dyDescent="0.25">
      <c r="A3925" s="6">
        <v>3922</v>
      </c>
      <c r="B3925" s="6" t="str">
        <f>"00489756"</f>
        <v>00489756</v>
      </c>
    </row>
    <row r="3926" spans="1:2" x14ac:dyDescent="0.25">
      <c r="A3926" s="6">
        <v>3923</v>
      </c>
      <c r="B3926" s="6" t="str">
        <f>"00489837"</f>
        <v>00489837</v>
      </c>
    </row>
    <row r="3927" spans="1:2" x14ac:dyDescent="0.25">
      <c r="A3927" s="6">
        <v>3924</v>
      </c>
      <c r="B3927" s="6" t="str">
        <f>"00489963"</f>
        <v>00489963</v>
      </c>
    </row>
    <row r="3928" spans="1:2" x14ac:dyDescent="0.25">
      <c r="A3928" s="6">
        <v>3925</v>
      </c>
      <c r="B3928" s="6" t="str">
        <f>"00490108"</f>
        <v>00490108</v>
      </c>
    </row>
    <row r="3929" spans="1:2" x14ac:dyDescent="0.25">
      <c r="A3929" s="6">
        <v>3926</v>
      </c>
      <c r="B3929" s="6" t="str">
        <f>"00490193"</f>
        <v>00490193</v>
      </c>
    </row>
    <row r="3930" spans="1:2" x14ac:dyDescent="0.25">
      <c r="A3930" s="6">
        <v>3927</v>
      </c>
      <c r="B3930" s="6" t="str">
        <f>"00490194"</f>
        <v>00490194</v>
      </c>
    </row>
    <row r="3931" spans="1:2" x14ac:dyDescent="0.25">
      <c r="A3931" s="6">
        <v>3928</v>
      </c>
      <c r="B3931" s="6" t="str">
        <f>"00490342"</f>
        <v>00490342</v>
      </c>
    </row>
    <row r="3932" spans="1:2" x14ac:dyDescent="0.25">
      <c r="A3932" s="6">
        <v>3929</v>
      </c>
      <c r="B3932" s="6" t="str">
        <f>"00490371"</f>
        <v>00490371</v>
      </c>
    </row>
    <row r="3933" spans="1:2" x14ac:dyDescent="0.25">
      <c r="A3933" s="6">
        <v>3930</v>
      </c>
      <c r="B3933" s="6" t="str">
        <f>"00490530"</f>
        <v>00490530</v>
      </c>
    </row>
    <row r="3934" spans="1:2" x14ac:dyDescent="0.25">
      <c r="A3934" s="6">
        <v>3931</v>
      </c>
      <c r="B3934" s="6" t="str">
        <f>"00490578"</f>
        <v>00490578</v>
      </c>
    </row>
    <row r="3935" spans="1:2" x14ac:dyDescent="0.25">
      <c r="A3935" s="6">
        <v>3932</v>
      </c>
      <c r="B3935" s="6" t="str">
        <f>"00490830"</f>
        <v>00490830</v>
      </c>
    </row>
    <row r="3936" spans="1:2" x14ac:dyDescent="0.25">
      <c r="A3936" s="6">
        <v>3933</v>
      </c>
      <c r="B3936" s="6" t="str">
        <f>"00490854"</f>
        <v>00490854</v>
      </c>
    </row>
    <row r="3937" spans="1:2" x14ac:dyDescent="0.25">
      <c r="A3937" s="6">
        <v>3934</v>
      </c>
      <c r="B3937" s="6" t="str">
        <f>"00490885"</f>
        <v>00490885</v>
      </c>
    </row>
    <row r="3938" spans="1:2" x14ac:dyDescent="0.25">
      <c r="A3938" s="6">
        <v>3935</v>
      </c>
      <c r="B3938" s="6" t="str">
        <f>"00490911"</f>
        <v>00490911</v>
      </c>
    </row>
    <row r="3939" spans="1:2" x14ac:dyDescent="0.25">
      <c r="A3939" s="6">
        <v>3936</v>
      </c>
      <c r="B3939" s="6" t="str">
        <f>"00491000"</f>
        <v>00491000</v>
      </c>
    </row>
    <row r="3940" spans="1:2" x14ac:dyDescent="0.25">
      <c r="A3940" s="6">
        <v>3937</v>
      </c>
      <c r="B3940" s="6" t="str">
        <f>"00491183"</f>
        <v>00491183</v>
      </c>
    </row>
    <row r="3941" spans="1:2" x14ac:dyDescent="0.25">
      <c r="A3941" s="6">
        <v>3938</v>
      </c>
      <c r="B3941" s="6" t="str">
        <f>"00491520"</f>
        <v>00491520</v>
      </c>
    </row>
    <row r="3942" spans="1:2" x14ac:dyDescent="0.25">
      <c r="A3942" s="6">
        <v>3939</v>
      </c>
      <c r="B3942" s="6" t="str">
        <f>"00491667"</f>
        <v>00491667</v>
      </c>
    </row>
    <row r="3943" spans="1:2" x14ac:dyDescent="0.25">
      <c r="A3943" s="6">
        <v>3940</v>
      </c>
      <c r="B3943" s="6" t="str">
        <f>"00491672"</f>
        <v>00491672</v>
      </c>
    </row>
    <row r="3944" spans="1:2" x14ac:dyDescent="0.25">
      <c r="A3944" s="6">
        <v>3941</v>
      </c>
      <c r="B3944" s="6" t="str">
        <f>"00491695"</f>
        <v>00491695</v>
      </c>
    </row>
    <row r="3945" spans="1:2" x14ac:dyDescent="0.25">
      <c r="A3945" s="6">
        <v>3942</v>
      </c>
      <c r="B3945" s="6" t="str">
        <f>"00491778"</f>
        <v>00491778</v>
      </c>
    </row>
    <row r="3946" spans="1:2" x14ac:dyDescent="0.25">
      <c r="A3946" s="6">
        <v>3943</v>
      </c>
      <c r="B3946" s="6" t="str">
        <f>"00492148"</f>
        <v>00492148</v>
      </c>
    </row>
    <row r="3947" spans="1:2" x14ac:dyDescent="0.25">
      <c r="A3947" s="6">
        <v>3944</v>
      </c>
      <c r="B3947" s="6" t="str">
        <f>"00492179"</f>
        <v>00492179</v>
      </c>
    </row>
    <row r="3948" spans="1:2" x14ac:dyDescent="0.25">
      <c r="A3948" s="6">
        <v>3945</v>
      </c>
      <c r="B3948" s="6" t="str">
        <f>"00492261"</f>
        <v>00492261</v>
      </c>
    </row>
    <row r="3949" spans="1:2" x14ac:dyDescent="0.25">
      <c r="A3949" s="6">
        <v>3946</v>
      </c>
      <c r="B3949" s="6" t="str">
        <f>"00492298"</f>
        <v>00492298</v>
      </c>
    </row>
    <row r="3950" spans="1:2" x14ac:dyDescent="0.25">
      <c r="A3950" s="6">
        <v>3947</v>
      </c>
      <c r="B3950" s="6" t="str">
        <f>"00492312"</f>
        <v>00492312</v>
      </c>
    </row>
    <row r="3951" spans="1:2" x14ac:dyDescent="0.25">
      <c r="A3951" s="6">
        <v>3948</v>
      </c>
      <c r="B3951" s="6" t="str">
        <f>"00492345"</f>
        <v>00492345</v>
      </c>
    </row>
    <row r="3952" spans="1:2" x14ac:dyDescent="0.25">
      <c r="A3952" s="6">
        <v>3949</v>
      </c>
      <c r="B3952" s="6" t="str">
        <f>"00492363"</f>
        <v>00492363</v>
      </c>
    </row>
    <row r="3953" spans="1:2" x14ac:dyDescent="0.25">
      <c r="A3953" s="6">
        <v>3950</v>
      </c>
      <c r="B3953" s="6" t="str">
        <f>"00492445"</f>
        <v>00492445</v>
      </c>
    </row>
    <row r="3954" spans="1:2" x14ac:dyDescent="0.25">
      <c r="A3954" s="6">
        <v>3951</v>
      </c>
      <c r="B3954" s="6" t="str">
        <f>"00492643"</f>
        <v>00492643</v>
      </c>
    </row>
    <row r="3955" spans="1:2" x14ac:dyDescent="0.25">
      <c r="A3955" s="6">
        <v>3952</v>
      </c>
      <c r="B3955" s="6" t="str">
        <f>"00492758"</f>
        <v>00492758</v>
      </c>
    </row>
    <row r="3956" spans="1:2" x14ac:dyDescent="0.25">
      <c r="A3956" s="6">
        <v>3953</v>
      </c>
      <c r="B3956" s="6" t="str">
        <f>"00492840"</f>
        <v>00492840</v>
      </c>
    </row>
    <row r="3957" spans="1:2" x14ac:dyDescent="0.25">
      <c r="A3957" s="6">
        <v>3954</v>
      </c>
      <c r="B3957" s="6" t="str">
        <f>"00492894"</f>
        <v>00492894</v>
      </c>
    </row>
    <row r="3958" spans="1:2" x14ac:dyDescent="0.25">
      <c r="A3958" s="6">
        <v>3955</v>
      </c>
      <c r="B3958" s="6" t="str">
        <f>"00493017"</f>
        <v>00493017</v>
      </c>
    </row>
    <row r="3959" spans="1:2" x14ac:dyDescent="0.25">
      <c r="A3959" s="6">
        <v>3956</v>
      </c>
      <c r="B3959" s="6" t="str">
        <f>"00493123"</f>
        <v>00493123</v>
      </c>
    </row>
    <row r="3960" spans="1:2" x14ac:dyDescent="0.25">
      <c r="A3960" s="6">
        <v>3957</v>
      </c>
      <c r="B3960" s="6" t="str">
        <f>"00493290"</f>
        <v>00493290</v>
      </c>
    </row>
    <row r="3961" spans="1:2" x14ac:dyDescent="0.25">
      <c r="A3961" s="6">
        <v>3958</v>
      </c>
      <c r="B3961" s="6" t="str">
        <f>"00493573"</f>
        <v>00493573</v>
      </c>
    </row>
    <row r="3962" spans="1:2" x14ac:dyDescent="0.25">
      <c r="A3962" s="6">
        <v>3959</v>
      </c>
      <c r="B3962" s="6" t="str">
        <f>"00493732"</f>
        <v>00493732</v>
      </c>
    </row>
    <row r="3963" spans="1:2" x14ac:dyDescent="0.25">
      <c r="A3963" s="6">
        <v>3960</v>
      </c>
      <c r="B3963" s="6" t="str">
        <f>"00493740"</f>
        <v>00493740</v>
      </c>
    </row>
    <row r="3964" spans="1:2" x14ac:dyDescent="0.25">
      <c r="A3964" s="6">
        <v>3961</v>
      </c>
      <c r="B3964" s="6" t="str">
        <f>"00493742"</f>
        <v>00493742</v>
      </c>
    </row>
    <row r="3965" spans="1:2" x14ac:dyDescent="0.25">
      <c r="A3965" s="6">
        <v>3962</v>
      </c>
      <c r="B3965" s="6" t="str">
        <f>"00493765"</f>
        <v>00493765</v>
      </c>
    </row>
    <row r="3966" spans="1:2" x14ac:dyDescent="0.25">
      <c r="A3966" s="6">
        <v>3963</v>
      </c>
      <c r="B3966" s="6" t="str">
        <f>"00493829"</f>
        <v>00493829</v>
      </c>
    </row>
    <row r="3967" spans="1:2" x14ac:dyDescent="0.25">
      <c r="A3967" s="6">
        <v>3964</v>
      </c>
      <c r="B3967" s="6" t="str">
        <f>"00494326"</f>
        <v>00494326</v>
      </c>
    </row>
    <row r="3968" spans="1:2" x14ac:dyDescent="0.25">
      <c r="A3968" s="6">
        <v>3965</v>
      </c>
      <c r="B3968" s="6" t="str">
        <f>"00494335"</f>
        <v>00494335</v>
      </c>
    </row>
    <row r="3969" spans="1:2" x14ac:dyDescent="0.25">
      <c r="A3969" s="6">
        <v>3966</v>
      </c>
      <c r="B3969" s="6" t="str">
        <f>"00494469"</f>
        <v>00494469</v>
      </c>
    </row>
    <row r="3970" spans="1:2" x14ac:dyDescent="0.25">
      <c r="A3970" s="6">
        <v>3967</v>
      </c>
      <c r="B3970" s="6" t="str">
        <f>"00494567"</f>
        <v>00494567</v>
      </c>
    </row>
    <row r="3971" spans="1:2" x14ac:dyDescent="0.25">
      <c r="A3971" s="6">
        <v>3968</v>
      </c>
      <c r="B3971" s="6" t="str">
        <f>"00494825"</f>
        <v>00494825</v>
      </c>
    </row>
    <row r="3972" spans="1:2" x14ac:dyDescent="0.25">
      <c r="A3972" s="6">
        <v>3969</v>
      </c>
      <c r="B3972" s="6" t="str">
        <f>"00494944"</f>
        <v>00494944</v>
      </c>
    </row>
    <row r="3973" spans="1:2" x14ac:dyDescent="0.25">
      <c r="A3973" s="6">
        <v>3970</v>
      </c>
      <c r="B3973" s="6" t="str">
        <f>"00495167"</f>
        <v>00495167</v>
      </c>
    </row>
    <row r="3974" spans="1:2" x14ac:dyDescent="0.25">
      <c r="A3974" s="6">
        <v>3971</v>
      </c>
      <c r="B3974" s="6" t="str">
        <f>"00495354"</f>
        <v>00495354</v>
      </c>
    </row>
    <row r="3975" spans="1:2" x14ac:dyDescent="0.25">
      <c r="A3975" s="6">
        <v>3972</v>
      </c>
      <c r="B3975" s="6" t="str">
        <f>"00495457"</f>
        <v>00495457</v>
      </c>
    </row>
    <row r="3976" spans="1:2" x14ac:dyDescent="0.25">
      <c r="A3976" s="6">
        <v>3973</v>
      </c>
      <c r="B3976" s="6" t="str">
        <f>"00495527"</f>
        <v>00495527</v>
      </c>
    </row>
    <row r="3977" spans="1:2" x14ac:dyDescent="0.25">
      <c r="A3977" s="6">
        <v>3974</v>
      </c>
      <c r="B3977" s="6" t="str">
        <f>"00495536"</f>
        <v>00495536</v>
      </c>
    </row>
    <row r="3978" spans="1:2" x14ac:dyDescent="0.25">
      <c r="A3978" s="6">
        <v>3975</v>
      </c>
      <c r="B3978" s="6" t="str">
        <f>"00495566"</f>
        <v>00495566</v>
      </c>
    </row>
    <row r="3979" spans="1:2" x14ac:dyDescent="0.25">
      <c r="A3979" s="6">
        <v>3976</v>
      </c>
      <c r="B3979" s="6" t="str">
        <f>"00495613"</f>
        <v>00495613</v>
      </c>
    </row>
    <row r="3980" spans="1:2" x14ac:dyDescent="0.25">
      <c r="A3980" s="6">
        <v>3977</v>
      </c>
      <c r="B3980" s="6" t="str">
        <f>"00495764"</f>
        <v>00495764</v>
      </c>
    </row>
    <row r="3981" spans="1:2" x14ac:dyDescent="0.25">
      <c r="A3981" s="6">
        <v>3978</v>
      </c>
      <c r="B3981" s="6" t="str">
        <f>"00495773"</f>
        <v>00495773</v>
      </c>
    </row>
    <row r="3982" spans="1:2" x14ac:dyDescent="0.25">
      <c r="A3982" s="6">
        <v>3979</v>
      </c>
      <c r="B3982" s="6" t="str">
        <f>"00495852"</f>
        <v>00495852</v>
      </c>
    </row>
    <row r="3983" spans="1:2" x14ac:dyDescent="0.25">
      <c r="A3983" s="6">
        <v>3980</v>
      </c>
      <c r="B3983" s="6" t="str">
        <f>"00495863"</f>
        <v>00495863</v>
      </c>
    </row>
    <row r="3984" spans="1:2" x14ac:dyDescent="0.25">
      <c r="A3984" s="6">
        <v>3981</v>
      </c>
      <c r="B3984" s="6" t="str">
        <f>"00496046"</f>
        <v>00496046</v>
      </c>
    </row>
    <row r="3985" spans="1:2" x14ac:dyDescent="0.25">
      <c r="A3985" s="6">
        <v>3982</v>
      </c>
      <c r="B3985" s="6" t="str">
        <f>"00496231"</f>
        <v>00496231</v>
      </c>
    </row>
    <row r="3986" spans="1:2" x14ac:dyDescent="0.25">
      <c r="A3986" s="6">
        <v>3983</v>
      </c>
      <c r="B3986" s="6" t="str">
        <f>"00496479"</f>
        <v>00496479</v>
      </c>
    </row>
    <row r="3987" spans="1:2" x14ac:dyDescent="0.25">
      <c r="A3987" s="6">
        <v>3984</v>
      </c>
      <c r="B3987" s="6" t="str">
        <f>"00496803"</f>
        <v>00496803</v>
      </c>
    </row>
    <row r="3988" spans="1:2" x14ac:dyDescent="0.25">
      <c r="A3988" s="6">
        <v>3985</v>
      </c>
      <c r="B3988" s="6" t="str">
        <f>"00496850"</f>
        <v>00496850</v>
      </c>
    </row>
    <row r="3989" spans="1:2" x14ac:dyDescent="0.25">
      <c r="A3989" s="6">
        <v>3986</v>
      </c>
      <c r="B3989" s="6" t="str">
        <f>"00496862"</f>
        <v>00496862</v>
      </c>
    </row>
    <row r="3990" spans="1:2" x14ac:dyDescent="0.25">
      <c r="A3990" s="6">
        <v>3987</v>
      </c>
      <c r="B3990" s="6" t="str">
        <f>"00496870"</f>
        <v>00496870</v>
      </c>
    </row>
    <row r="3991" spans="1:2" x14ac:dyDescent="0.25">
      <c r="A3991" s="6">
        <v>3988</v>
      </c>
      <c r="B3991" s="6" t="str">
        <f>"00496982"</f>
        <v>00496982</v>
      </c>
    </row>
    <row r="3992" spans="1:2" x14ac:dyDescent="0.25">
      <c r="A3992" s="6">
        <v>3989</v>
      </c>
      <c r="B3992" s="6" t="str">
        <f>"00497000"</f>
        <v>00497000</v>
      </c>
    </row>
    <row r="3993" spans="1:2" x14ac:dyDescent="0.25">
      <c r="A3993" s="6">
        <v>3990</v>
      </c>
      <c r="B3993" s="6" t="str">
        <f>"00497280"</f>
        <v>00497280</v>
      </c>
    </row>
    <row r="3994" spans="1:2" x14ac:dyDescent="0.25">
      <c r="A3994" s="6">
        <v>3991</v>
      </c>
      <c r="B3994" s="6" t="str">
        <f>"00497665"</f>
        <v>00497665</v>
      </c>
    </row>
    <row r="3995" spans="1:2" x14ac:dyDescent="0.25">
      <c r="A3995" s="6">
        <v>3992</v>
      </c>
      <c r="B3995" s="6" t="str">
        <f>"00497808"</f>
        <v>00497808</v>
      </c>
    </row>
    <row r="3996" spans="1:2" x14ac:dyDescent="0.25">
      <c r="A3996" s="6">
        <v>3993</v>
      </c>
      <c r="B3996" s="6" t="str">
        <f>"00498042"</f>
        <v>00498042</v>
      </c>
    </row>
    <row r="3997" spans="1:2" x14ac:dyDescent="0.25">
      <c r="A3997" s="6">
        <v>3994</v>
      </c>
      <c r="B3997" s="6" t="str">
        <f>"00498426"</f>
        <v>00498426</v>
      </c>
    </row>
    <row r="3998" spans="1:2" x14ac:dyDescent="0.25">
      <c r="A3998" s="6">
        <v>3995</v>
      </c>
      <c r="B3998" s="6" t="str">
        <f>"00498533"</f>
        <v>00498533</v>
      </c>
    </row>
    <row r="3999" spans="1:2" x14ac:dyDescent="0.25">
      <c r="A3999" s="6">
        <v>3996</v>
      </c>
      <c r="B3999" s="6" t="str">
        <f>"00498707"</f>
        <v>00498707</v>
      </c>
    </row>
    <row r="4000" spans="1:2" x14ac:dyDescent="0.25">
      <c r="A4000" s="6">
        <v>3997</v>
      </c>
      <c r="B4000" s="6" t="str">
        <f>"00498735"</f>
        <v>00498735</v>
      </c>
    </row>
    <row r="4001" spans="1:2" x14ac:dyDescent="0.25">
      <c r="A4001" s="6">
        <v>3998</v>
      </c>
      <c r="B4001" s="6" t="str">
        <f>"00498753"</f>
        <v>00498753</v>
      </c>
    </row>
    <row r="4002" spans="1:2" x14ac:dyDescent="0.25">
      <c r="A4002" s="6">
        <v>3999</v>
      </c>
      <c r="B4002" s="6" t="str">
        <f>"00498813"</f>
        <v>00498813</v>
      </c>
    </row>
    <row r="4003" spans="1:2" x14ac:dyDescent="0.25">
      <c r="A4003" s="6">
        <v>4000</v>
      </c>
      <c r="B4003" s="6" t="str">
        <f>"00499065"</f>
        <v>00499065</v>
      </c>
    </row>
    <row r="4004" spans="1:2" x14ac:dyDescent="0.25">
      <c r="A4004" s="6">
        <v>4001</v>
      </c>
      <c r="B4004" s="6" t="str">
        <f>"00499238"</f>
        <v>00499238</v>
      </c>
    </row>
    <row r="4005" spans="1:2" x14ac:dyDescent="0.25">
      <c r="A4005" s="6">
        <v>4002</v>
      </c>
      <c r="B4005" s="6" t="str">
        <f>"00499747"</f>
        <v>00499747</v>
      </c>
    </row>
    <row r="4006" spans="1:2" x14ac:dyDescent="0.25">
      <c r="A4006" s="6">
        <v>4003</v>
      </c>
      <c r="B4006" s="6" t="str">
        <f>"00499811"</f>
        <v>00499811</v>
      </c>
    </row>
    <row r="4007" spans="1:2" x14ac:dyDescent="0.25">
      <c r="A4007" s="6">
        <v>4004</v>
      </c>
      <c r="B4007" s="6" t="str">
        <f>"00500010"</f>
        <v>00500010</v>
      </c>
    </row>
    <row r="4008" spans="1:2" x14ac:dyDescent="0.25">
      <c r="A4008" s="6">
        <v>4005</v>
      </c>
      <c r="B4008" s="6" t="str">
        <f>"00500029"</f>
        <v>00500029</v>
      </c>
    </row>
    <row r="4009" spans="1:2" x14ac:dyDescent="0.25">
      <c r="A4009" s="6">
        <v>4006</v>
      </c>
      <c r="B4009" s="6" t="str">
        <f>"00500204"</f>
        <v>00500204</v>
      </c>
    </row>
    <row r="4010" spans="1:2" x14ac:dyDescent="0.25">
      <c r="A4010" s="6">
        <v>4007</v>
      </c>
      <c r="B4010" s="6" t="str">
        <f>"00500212"</f>
        <v>00500212</v>
      </c>
    </row>
    <row r="4011" spans="1:2" x14ac:dyDescent="0.25">
      <c r="A4011" s="6">
        <v>4008</v>
      </c>
      <c r="B4011" s="6" t="str">
        <f>"00500231"</f>
        <v>00500231</v>
      </c>
    </row>
    <row r="4012" spans="1:2" x14ac:dyDescent="0.25">
      <c r="A4012" s="6">
        <v>4009</v>
      </c>
      <c r="B4012" s="6" t="str">
        <f>"00500303"</f>
        <v>00500303</v>
      </c>
    </row>
    <row r="4013" spans="1:2" x14ac:dyDescent="0.25">
      <c r="A4013" s="6">
        <v>4010</v>
      </c>
      <c r="B4013" s="6" t="str">
        <f>"00500437"</f>
        <v>00500437</v>
      </c>
    </row>
    <row r="4014" spans="1:2" x14ac:dyDescent="0.25">
      <c r="A4014" s="6">
        <v>4011</v>
      </c>
      <c r="B4014" s="6" t="str">
        <f>"00500650"</f>
        <v>00500650</v>
      </c>
    </row>
    <row r="4015" spans="1:2" x14ac:dyDescent="0.25">
      <c r="A4015" s="6">
        <v>4012</v>
      </c>
      <c r="B4015" s="6" t="str">
        <f>"00500662"</f>
        <v>00500662</v>
      </c>
    </row>
    <row r="4016" spans="1:2" x14ac:dyDescent="0.25">
      <c r="A4016" s="6">
        <v>4013</v>
      </c>
      <c r="B4016" s="6" t="str">
        <f>"00500685"</f>
        <v>00500685</v>
      </c>
    </row>
    <row r="4017" spans="1:2" x14ac:dyDescent="0.25">
      <c r="A4017" s="6">
        <v>4014</v>
      </c>
      <c r="B4017" s="6" t="str">
        <f>"00500772"</f>
        <v>00500772</v>
      </c>
    </row>
    <row r="4018" spans="1:2" x14ac:dyDescent="0.25">
      <c r="A4018" s="6">
        <v>4015</v>
      </c>
      <c r="B4018" s="6" t="str">
        <f>"00500842"</f>
        <v>00500842</v>
      </c>
    </row>
    <row r="4019" spans="1:2" x14ac:dyDescent="0.25">
      <c r="A4019" s="6">
        <v>4016</v>
      </c>
      <c r="B4019" s="6" t="str">
        <f>"00500872"</f>
        <v>00500872</v>
      </c>
    </row>
    <row r="4020" spans="1:2" x14ac:dyDescent="0.25">
      <c r="A4020" s="6">
        <v>4017</v>
      </c>
      <c r="B4020" s="6" t="str">
        <f>"00501087"</f>
        <v>00501087</v>
      </c>
    </row>
    <row r="4021" spans="1:2" x14ac:dyDescent="0.25">
      <c r="A4021" s="6">
        <v>4018</v>
      </c>
      <c r="B4021" s="6" t="str">
        <f>"00501158"</f>
        <v>00501158</v>
      </c>
    </row>
    <row r="4022" spans="1:2" x14ac:dyDescent="0.25">
      <c r="A4022" s="6">
        <v>4019</v>
      </c>
      <c r="B4022" s="6" t="str">
        <f>"00501164"</f>
        <v>00501164</v>
      </c>
    </row>
    <row r="4023" spans="1:2" x14ac:dyDescent="0.25">
      <c r="A4023" s="6">
        <v>4020</v>
      </c>
      <c r="B4023" s="6" t="str">
        <f>"00501170"</f>
        <v>00501170</v>
      </c>
    </row>
    <row r="4024" spans="1:2" x14ac:dyDescent="0.25">
      <c r="A4024" s="6">
        <v>4021</v>
      </c>
      <c r="B4024" s="6" t="str">
        <f>"00501246"</f>
        <v>00501246</v>
      </c>
    </row>
    <row r="4025" spans="1:2" x14ac:dyDescent="0.25">
      <c r="A4025" s="6">
        <v>4022</v>
      </c>
      <c r="B4025" s="6" t="str">
        <f>"00501253"</f>
        <v>00501253</v>
      </c>
    </row>
    <row r="4026" spans="1:2" x14ac:dyDescent="0.25">
      <c r="A4026" s="6">
        <v>4023</v>
      </c>
      <c r="B4026" s="6" t="str">
        <f>"00501265"</f>
        <v>00501265</v>
      </c>
    </row>
    <row r="4027" spans="1:2" x14ac:dyDescent="0.25">
      <c r="A4027" s="6">
        <v>4024</v>
      </c>
      <c r="B4027" s="6" t="str">
        <f>"00501272"</f>
        <v>00501272</v>
      </c>
    </row>
    <row r="4028" spans="1:2" x14ac:dyDescent="0.25">
      <c r="A4028" s="6">
        <v>4025</v>
      </c>
      <c r="B4028" s="6" t="str">
        <f>"00501273"</f>
        <v>00501273</v>
      </c>
    </row>
    <row r="4029" spans="1:2" x14ac:dyDescent="0.25">
      <c r="A4029" s="6">
        <v>4026</v>
      </c>
      <c r="B4029" s="6" t="str">
        <f>"00501697"</f>
        <v>00501697</v>
      </c>
    </row>
    <row r="4030" spans="1:2" x14ac:dyDescent="0.25">
      <c r="A4030" s="6">
        <v>4027</v>
      </c>
      <c r="B4030" s="6" t="str">
        <f>"00501722"</f>
        <v>00501722</v>
      </c>
    </row>
    <row r="4031" spans="1:2" x14ac:dyDescent="0.25">
      <c r="A4031" s="6">
        <v>4028</v>
      </c>
      <c r="B4031" s="6" t="str">
        <f>"00501911"</f>
        <v>00501911</v>
      </c>
    </row>
    <row r="4032" spans="1:2" x14ac:dyDescent="0.25">
      <c r="A4032" s="6">
        <v>4029</v>
      </c>
      <c r="B4032" s="6" t="str">
        <f>"00502420"</f>
        <v>00502420</v>
      </c>
    </row>
    <row r="4033" spans="1:2" x14ac:dyDescent="0.25">
      <c r="A4033" s="6">
        <v>4030</v>
      </c>
      <c r="B4033" s="6" t="str">
        <f>"00502547"</f>
        <v>00502547</v>
      </c>
    </row>
    <row r="4034" spans="1:2" x14ac:dyDescent="0.25">
      <c r="A4034" s="6">
        <v>4031</v>
      </c>
      <c r="B4034" s="6" t="str">
        <f>"00502611"</f>
        <v>00502611</v>
      </c>
    </row>
    <row r="4035" spans="1:2" x14ac:dyDescent="0.25">
      <c r="A4035" s="6">
        <v>4032</v>
      </c>
      <c r="B4035" s="6" t="str">
        <f>"00502678"</f>
        <v>00502678</v>
      </c>
    </row>
    <row r="4036" spans="1:2" x14ac:dyDescent="0.25">
      <c r="A4036" s="6">
        <v>4033</v>
      </c>
      <c r="B4036" s="6" t="str">
        <f>"00502685"</f>
        <v>00502685</v>
      </c>
    </row>
    <row r="4037" spans="1:2" x14ac:dyDescent="0.25">
      <c r="A4037" s="6">
        <v>4034</v>
      </c>
      <c r="B4037" s="6" t="str">
        <f>"00502785"</f>
        <v>00502785</v>
      </c>
    </row>
    <row r="4038" spans="1:2" x14ac:dyDescent="0.25">
      <c r="A4038" s="6">
        <v>4035</v>
      </c>
      <c r="B4038" s="6" t="str">
        <f>"00502789"</f>
        <v>00502789</v>
      </c>
    </row>
    <row r="4039" spans="1:2" x14ac:dyDescent="0.25">
      <c r="A4039" s="6">
        <v>4036</v>
      </c>
      <c r="B4039" s="6" t="str">
        <f>"00503052"</f>
        <v>00503052</v>
      </c>
    </row>
    <row r="4040" spans="1:2" x14ac:dyDescent="0.25">
      <c r="A4040" s="6">
        <v>4037</v>
      </c>
      <c r="B4040" s="6" t="str">
        <f>"00503119"</f>
        <v>00503119</v>
      </c>
    </row>
    <row r="4041" spans="1:2" x14ac:dyDescent="0.25">
      <c r="A4041" s="6">
        <v>4038</v>
      </c>
      <c r="B4041" s="6" t="str">
        <f>"00503992"</f>
        <v>00503992</v>
      </c>
    </row>
    <row r="4042" spans="1:2" x14ac:dyDescent="0.25">
      <c r="A4042" s="6">
        <v>4039</v>
      </c>
      <c r="B4042" s="6" t="str">
        <f>"00504363"</f>
        <v>00504363</v>
      </c>
    </row>
    <row r="4043" spans="1:2" x14ac:dyDescent="0.25">
      <c r="A4043" s="6">
        <v>4040</v>
      </c>
      <c r="B4043" s="6" t="str">
        <f>"00504423"</f>
        <v>00504423</v>
      </c>
    </row>
    <row r="4044" spans="1:2" x14ac:dyDescent="0.25">
      <c r="A4044" s="6">
        <v>4041</v>
      </c>
      <c r="B4044" s="6" t="str">
        <f>"00504430"</f>
        <v>00504430</v>
      </c>
    </row>
    <row r="4045" spans="1:2" x14ac:dyDescent="0.25">
      <c r="A4045" s="6">
        <v>4042</v>
      </c>
      <c r="B4045" s="6" t="str">
        <f>"00504693"</f>
        <v>00504693</v>
      </c>
    </row>
    <row r="4046" spans="1:2" x14ac:dyDescent="0.25">
      <c r="A4046" s="6">
        <v>4043</v>
      </c>
      <c r="B4046" s="6" t="str">
        <f>"00504984"</f>
        <v>00504984</v>
      </c>
    </row>
    <row r="4047" spans="1:2" x14ac:dyDescent="0.25">
      <c r="A4047" s="6">
        <v>4044</v>
      </c>
      <c r="B4047" s="6" t="str">
        <f>"00505010"</f>
        <v>00505010</v>
      </c>
    </row>
    <row r="4048" spans="1:2" x14ac:dyDescent="0.25">
      <c r="A4048" s="6">
        <v>4045</v>
      </c>
      <c r="B4048" s="6" t="str">
        <f>"00505190"</f>
        <v>00505190</v>
      </c>
    </row>
    <row r="4049" spans="1:2" x14ac:dyDescent="0.25">
      <c r="A4049" s="6">
        <v>4046</v>
      </c>
      <c r="B4049" s="6" t="str">
        <f>"00505263"</f>
        <v>00505263</v>
      </c>
    </row>
    <row r="4050" spans="1:2" x14ac:dyDescent="0.25">
      <c r="A4050" s="6">
        <v>4047</v>
      </c>
      <c r="B4050" s="6" t="str">
        <f>"00505500"</f>
        <v>00505500</v>
      </c>
    </row>
    <row r="4051" spans="1:2" x14ac:dyDescent="0.25">
      <c r="A4051" s="6">
        <v>4048</v>
      </c>
      <c r="B4051" s="6" t="str">
        <f>"00505696"</f>
        <v>00505696</v>
      </c>
    </row>
    <row r="4052" spans="1:2" x14ac:dyDescent="0.25">
      <c r="A4052" s="6">
        <v>4049</v>
      </c>
      <c r="B4052" s="6" t="str">
        <f>"00505969"</f>
        <v>00505969</v>
      </c>
    </row>
    <row r="4053" spans="1:2" x14ac:dyDescent="0.25">
      <c r="A4053" s="6">
        <v>4050</v>
      </c>
      <c r="B4053" s="6" t="str">
        <f>"00506103"</f>
        <v>00506103</v>
      </c>
    </row>
    <row r="4054" spans="1:2" x14ac:dyDescent="0.25">
      <c r="A4054" s="6">
        <v>4051</v>
      </c>
      <c r="B4054" s="6" t="str">
        <f>"00506220"</f>
        <v>00506220</v>
      </c>
    </row>
    <row r="4055" spans="1:2" x14ac:dyDescent="0.25">
      <c r="A4055" s="6">
        <v>4052</v>
      </c>
      <c r="B4055" s="6" t="str">
        <f>"00506464"</f>
        <v>00506464</v>
      </c>
    </row>
    <row r="4056" spans="1:2" x14ac:dyDescent="0.25">
      <c r="A4056" s="6">
        <v>4053</v>
      </c>
      <c r="B4056" s="6" t="str">
        <f>"00506468"</f>
        <v>00506468</v>
      </c>
    </row>
    <row r="4057" spans="1:2" x14ac:dyDescent="0.25">
      <c r="A4057" s="6">
        <v>4054</v>
      </c>
      <c r="B4057" s="6" t="str">
        <f>"00506653"</f>
        <v>00506653</v>
      </c>
    </row>
    <row r="4058" spans="1:2" x14ac:dyDescent="0.25">
      <c r="A4058" s="6">
        <v>4055</v>
      </c>
      <c r="B4058" s="6" t="str">
        <f>"00506833"</f>
        <v>00506833</v>
      </c>
    </row>
    <row r="4059" spans="1:2" x14ac:dyDescent="0.25">
      <c r="A4059" s="6">
        <v>4056</v>
      </c>
      <c r="B4059" s="6" t="str">
        <f>"00506845"</f>
        <v>00506845</v>
      </c>
    </row>
    <row r="4060" spans="1:2" x14ac:dyDescent="0.25">
      <c r="A4060" s="6">
        <v>4057</v>
      </c>
      <c r="B4060" s="6" t="str">
        <f>"00506905"</f>
        <v>00506905</v>
      </c>
    </row>
    <row r="4061" spans="1:2" x14ac:dyDescent="0.25">
      <c r="A4061" s="6">
        <v>4058</v>
      </c>
      <c r="B4061" s="6" t="str">
        <f>"00506926"</f>
        <v>00506926</v>
      </c>
    </row>
    <row r="4062" spans="1:2" x14ac:dyDescent="0.25">
      <c r="A4062" s="6">
        <v>4059</v>
      </c>
      <c r="B4062" s="6" t="str">
        <f>"00507055"</f>
        <v>00507055</v>
      </c>
    </row>
    <row r="4063" spans="1:2" x14ac:dyDescent="0.25">
      <c r="A4063" s="6">
        <v>4060</v>
      </c>
      <c r="B4063" s="6" t="str">
        <f>"00507285"</f>
        <v>00507285</v>
      </c>
    </row>
    <row r="4064" spans="1:2" x14ac:dyDescent="0.25">
      <c r="A4064" s="6">
        <v>4061</v>
      </c>
      <c r="B4064" s="6" t="str">
        <f>"00507390"</f>
        <v>00507390</v>
      </c>
    </row>
    <row r="4065" spans="1:2" x14ac:dyDescent="0.25">
      <c r="A4065" s="6">
        <v>4062</v>
      </c>
      <c r="B4065" s="6" t="str">
        <f>"00507640"</f>
        <v>00507640</v>
      </c>
    </row>
    <row r="4066" spans="1:2" x14ac:dyDescent="0.25">
      <c r="A4066" s="6">
        <v>4063</v>
      </c>
      <c r="B4066" s="6" t="str">
        <f>"00507920"</f>
        <v>00507920</v>
      </c>
    </row>
    <row r="4067" spans="1:2" x14ac:dyDescent="0.25">
      <c r="A4067" s="6">
        <v>4064</v>
      </c>
      <c r="B4067" s="6" t="str">
        <f>"00507964"</f>
        <v>00507964</v>
      </c>
    </row>
    <row r="4068" spans="1:2" x14ac:dyDescent="0.25">
      <c r="A4068" s="6">
        <v>4065</v>
      </c>
      <c r="B4068" s="6" t="str">
        <f>"00508849"</f>
        <v>00508849</v>
      </c>
    </row>
    <row r="4069" spans="1:2" x14ac:dyDescent="0.25">
      <c r="A4069" s="6">
        <v>4066</v>
      </c>
      <c r="B4069" s="6" t="str">
        <f>"00509320"</f>
        <v>00509320</v>
      </c>
    </row>
    <row r="4070" spans="1:2" x14ac:dyDescent="0.25">
      <c r="A4070" s="6">
        <v>4067</v>
      </c>
      <c r="B4070" s="6" t="str">
        <f>"00509425"</f>
        <v>00509425</v>
      </c>
    </row>
    <row r="4071" spans="1:2" x14ac:dyDescent="0.25">
      <c r="A4071" s="6">
        <v>4068</v>
      </c>
      <c r="B4071" s="6" t="str">
        <f>"00509462"</f>
        <v>00509462</v>
      </c>
    </row>
    <row r="4072" spans="1:2" x14ac:dyDescent="0.25">
      <c r="A4072" s="6">
        <v>4069</v>
      </c>
      <c r="B4072" s="6" t="str">
        <f>"00509685"</f>
        <v>00509685</v>
      </c>
    </row>
    <row r="4073" spans="1:2" x14ac:dyDescent="0.25">
      <c r="A4073" s="6">
        <v>4070</v>
      </c>
      <c r="B4073" s="6" t="str">
        <f>"00509960"</f>
        <v>00509960</v>
      </c>
    </row>
    <row r="4074" spans="1:2" x14ac:dyDescent="0.25">
      <c r="A4074" s="6">
        <v>4071</v>
      </c>
      <c r="B4074" s="6" t="str">
        <f>"00509976"</f>
        <v>00509976</v>
      </c>
    </row>
    <row r="4075" spans="1:2" x14ac:dyDescent="0.25">
      <c r="A4075" s="6">
        <v>4072</v>
      </c>
      <c r="B4075" s="6" t="str">
        <f>"00510064"</f>
        <v>00510064</v>
      </c>
    </row>
    <row r="4076" spans="1:2" x14ac:dyDescent="0.25">
      <c r="A4076" s="6">
        <v>4073</v>
      </c>
      <c r="B4076" s="6" t="str">
        <f>"00510069"</f>
        <v>00510069</v>
      </c>
    </row>
    <row r="4077" spans="1:2" x14ac:dyDescent="0.25">
      <c r="A4077" s="6">
        <v>4074</v>
      </c>
      <c r="B4077" s="6" t="str">
        <f>"00510313"</f>
        <v>00510313</v>
      </c>
    </row>
    <row r="4078" spans="1:2" x14ac:dyDescent="0.25">
      <c r="A4078" s="6">
        <v>4075</v>
      </c>
      <c r="B4078" s="6" t="str">
        <f>"00510328"</f>
        <v>00510328</v>
      </c>
    </row>
    <row r="4079" spans="1:2" x14ac:dyDescent="0.25">
      <c r="A4079" s="6">
        <v>4076</v>
      </c>
      <c r="B4079" s="6" t="str">
        <f>"00510379"</f>
        <v>00510379</v>
      </c>
    </row>
    <row r="4080" spans="1:2" x14ac:dyDescent="0.25">
      <c r="A4080" s="6">
        <v>4077</v>
      </c>
      <c r="B4080" s="6" t="str">
        <f>"00510467"</f>
        <v>00510467</v>
      </c>
    </row>
    <row r="4081" spans="1:2" x14ac:dyDescent="0.25">
      <c r="A4081" s="6">
        <v>4078</v>
      </c>
      <c r="B4081" s="6" t="str">
        <f>"00510552"</f>
        <v>00510552</v>
      </c>
    </row>
    <row r="4082" spans="1:2" x14ac:dyDescent="0.25">
      <c r="A4082" s="6">
        <v>4079</v>
      </c>
      <c r="B4082" s="6" t="str">
        <f>"00510649"</f>
        <v>00510649</v>
      </c>
    </row>
    <row r="4083" spans="1:2" x14ac:dyDescent="0.25">
      <c r="A4083" s="6">
        <v>4080</v>
      </c>
      <c r="B4083" s="6" t="str">
        <f>"00510881"</f>
        <v>00510881</v>
      </c>
    </row>
    <row r="4084" spans="1:2" x14ac:dyDescent="0.25">
      <c r="A4084" s="6">
        <v>4081</v>
      </c>
      <c r="B4084" s="6" t="str">
        <f>"00511009"</f>
        <v>00511009</v>
      </c>
    </row>
    <row r="4085" spans="1:2" x14ac:dyDescent="0.25">
      <c r="A4085" s="6">
        <v>4082</v>
      </c>
      <c r="B4085" s="6" t="str">
        <f>"00511281"</f>
        <v>00511281</v>
      </c>
    </row>
    <row r="4086" spans="1:2" x14ac:dyDescent="0.25">
      <c r="A4086" s="6">
        <v>4083</v>
      </c>
      <c r="B4086" s="6" t="str">
        <f>"00511733"</f>
        <v>00511733</v>
      </c>
    </row>
    <row r="4087" spans="1:2" x14ac:dyDescent="0.25">
      <c r="A4087" s="6">
        <v>4084</v>
      </c>
      <c r="B4087" s="6" t="str">
        <f>"00512015"</f>
        <v>00512015</v>
      </c>
    </row>
    <row r="4088" spans="1:2" x14ac:dyDescent="0.25">
      <c r="A4088" s="6">
        <v>4085</v>
      </c>
      <c r="B4088" s="6" t="str">
        <f>"00512099"</f>
        <v>00512099</v>
      </c>
    </row>
    <row r="4089" spans="1:2" x14ac:dyDescent="0.25">
      <c r="A4089" s="6">
        <v>4086</v>
      </c>
      <c r="B4089" s="6" t="str">
        <f>"00512560"</f>
        <v>00512560</v>
      </c>
    </row>
    <row r="4090" spans="1:2" x14ac:dyDescent="0.25">
      <c r="A4090" s="6">
        <v>4087</v>
      </c>
      <c r="B4090" s="6" t="str">
        <f>"00512571"</f>
        <v>00512571</v>
      </c>
    </row>
    <row r="4091" spans="1:2" x14ac:dyDescent="0.25">
      <c r="A4091" s="6">
        <v>4088</v>
      </c>
      <c r="B4091" s="6" t="str">
        <f>"00512883"</f>
        <v>00512883</v>
      </c>
    </row>
    <row r="4092" spans="1:2" x14ac:dyDescent="0.25">
      <c r="A4092" s="6">
        <v>4089</v>
      </c>
      <c r="B4092" s="6" t="str">
        <f>"00512944"</f>
        <v>00512944</v>
      </c>
    </row>
    <row r="4093" spans="1:2" x14ac:dyDescent="0.25">
      <c r="A4093" s="6">
        <v>4090</v>
      </c>
      <c r="B4093" s="6" t="str">
        <f>"00512975"</f>
        <v>00512975</v>
      </c>
    </row>
    <row r="4094" spans="1:2" x14ac:dyDescent="0.25">
      <c r="A4094" s="6">
        <v>4091</v>
      </c>
      <c r="B4094" s="6" t="str">
        <f>"00513065"</f>
        <v>00513065</v>
      </c>
    </row>
    <row r="4095" spans="1:2" x14ac:dyDescent="0.25">
      <c r="A4095" s="6">
        <v>4092</v>
      </c>
      <c r="B4095" s="6" t="str">
        <f>"00513154"</f>
        <v>00513154</v>
      </c>
    </row>
    <row r="4096" spans="1:2" x14ac:dyDescent="0.25">
      <c r="A4096" s="6">
        <v>4093</v>
      </c>
      <c r="B4096" s="6" t="str">
        <f>"00513233"</f>
        <v>00513233</v>
      </c>
    </row>
    <row r="4097" spans="1:2" x14ac:dyDescent="0.25">
      <c r="A4097" s="6">
        <v>4094</v>
      </c>
      <c r="B4097" s="6" t="str">
        <f>"00513259"</f>
        <v>00513259</v>
      </c>
    </row>
    <row r="4098" spans="1:2" x14ac:dyDescent="0.25">
      <c r="A4098" s="6">
        <v>4095</v>
      </c>
      <c r="B4098" s="6" t="str">
        <f>"00513574"</f>
        <v>00513574</v>
      </c>
    </row>
    <row r="4099" spans="1:2" x14ac:dyDescent="0.25">
      <c r="A4099" s="6">
        <v>4096</v>
      </c>
      <c r="B4099" s="6" t="str">
        <f>"00514219"</f>
        <v>00514219</v>
      </c>
    </row>
    <row r="4100" spans="1:2" x14ac:dyDescent="0.25">
      <c r="A4100" s="6">
        <v>4097</v>
      </c>
      <c r="B4100" s="6" t="str">
        <f>"00514367"</f>
        <v>00514367</v>
      </c>
    </row>
    <row r="4101" spans="1:2" x14ac:dyDescent="0.25">
      <c r="A4101" s="6">
        <v>4098</v>
      </c>
      <c r="B4101" s="6" t="str">
        <f>"00514662"</f>
        <v>00514662</v>
      </c>
    </row>
    <row r="4102" spans="1:2" x14ac:dyDescent="0.25">
      <c r="A4102" s="6">
        <v>4099</v>
      </c>
      <c r="B4102" s="6" t="str">
        <f>"00514841"</f>
        <v>00514841</v>
      </c>
    </row>
    <row r="4103" spans="1:2" x14ac:dyDescent="0.25">
      <c r="A4103" s="6">
        <v>4100</v>
      </c>
      <c r="B4103" s="6" t="str">
        <f>"00515021"</f>
        <v>00515021</v>
      </c>
    </row>
    <row r="4104" spans="1:2" x14ac:dyDescent="0.25">
      <c r="A4104" s="6">
        <v>4101</v>
      </c>
      <c r="B4104" s="6" t="str">
        <f>"00515228"</f>
        <v>00515228</v>
      </c>
    </row>
    <row r="4105" spans="1:2" x14ac:dyDescent="0.25">
      <c r="A4105" s="6">
        <v>4102</v>
      </c>
      <c r="B4105" s="6" t="str">
        <f>"00515582"</f>
        <v>00515582</v>
      </c>
    </row>
    <row r="4106" spans="1:2" x14ac:dyDescent="0.25">
      <c r="A4106" s="6">
        <v>4103</v>
      </c>
      <c r="B4106" s="6" t="str">
        <f>"00516240"</f>
        <v>00516240</v>
      </c>
    </row>
    <row r="4107" spans="1:2" x14ac:dyDescent="0.25">
      <c r="A4107" s="6">
        <v>4104</v>
      </c>
      <c r="B4107" s="6" t="str">
        <f>"00516256"</f>
        <v>00516256</v>
      </c>
    </row>
    <row r="4108" spans="1:2" x14ac:dyDescent="0.25">
      <c r="A4108" s="6">
        <v>4105</v>
      </c>
      <c r="B4108" s="6" t="str">
        <f>"00516326"</f>
        <v>00516326</v>
      </c>
    </row>
    <row r="4109" spans="1:2" x14ac:dyDescent="0.25">
      <c r="A4109" s="6">
        <v>4106</v>
      </c>
      <c r="B4109" s="6" t="str">
        <f>"00516430"</f>
        <v>00516430</v>
      </c>
    </row>
    <row r="4110" spans="1:2" x14ac:dyDescent="0.25">
      <c r="A4110" s="6">
        <v>4107</v>
      </c>
      <c r="B4110" s="6" t="str">
        <f>"00516717"</f>
        <v>00516717</v>
      </c>
    </row>
    <row r="4111" spans="1:2" x14ac:dyDescent="0.25">
      <c r="A4111" s="6">
        <v>4108</v>
      </c>
      <c r="B4111" s="6" t="str">
        <f>"00516821"</f>
        <v>00516821</v>
      </c>
    </row>
    <row r="4112" spans="1:2" x14ac:dyDescent="0.25">
      <c r="A4112" s="6">
        <v>4109</v>
      </c>
      <c r="B4112" s="6" t="str">
        <f>"00517366"</f>
        <v>00517366</v>
      </c>
    </row>
    <row r="4113" spans="1:2" x14ac:dyDescent="0.25">
      <c r="A4113" s="6">
        <v>4110</v>
      </c>
      <c r="B4113" s="6" t="str">
        <f>"00517798"</f>
        <v>00517798</v>
      </c>
    </row>
    <row r="4114" spans="1:2" x14ac:dyDescent="0.25">
      <c r="A4114" s="6">
        <v>4111</v>
      </c>
      <c r="B4114" s="6" t="str">
        <f>"00518157"</f>
        <v>00518157</v>
      </c>
    </row>
    <row r="4115" spans="1:2" x14ac:dyDescent="0.25">
      <c r="A4115" s="6">
        <v>4112</v>
      </c>
      <c r="B4115" s="6" t="str">
        <f>"00518282"</f>
        <v>00518282</v>
      </c>
    </row>
    <row r="4116" spans="1:2" x14ac:dyDescent="0.25">
      <c r="A4116" s="6">
        <v>4113</v>
      </c>
      <c r="B4116" s="6" t="str">
        <f>"00518432"</f>
        <v>00518432</v>
      </c>
    </row>
    <row r="4117" spans="1:2" x14ac:dyDescent="0.25">
      <c r="A4117" s="6">
        <v>4114</v>
      </c>
      <c r="B4117" s="6" t="str">
        <f>"00518472"</f>
        <v>00518472</v>
      </c>
    </row>
    <row r="4118" spans="1:2" x14ac:dyDescent="0.25">
      <c r="A4118" s="6">
        <v>4115</v>
      </c>
      <c r="B4118" s="6" t="str">
        <f>"00518838"</f>
        <v>00518838</v>
      </c>
    </row>
    <row r="4119" spans="1:2" x14ac:dyDescent="0.25">
      <c r="A4119" s="6">
        <v>4116</v>
      </c>
      <c r="B4119" s="6" t="str">
        <f>"00518846"</f>
        <v>00518846</v>
      </c>
    </row>
    <row r="4120" spans="1:2" x14ac:dyDescent="0.25">
      <c r="A4120" s="6">
        <v>4117</v>
      </c>
      <c r="B4120" s="6" t="str">
        <f>"00519020"</f>
        <v>00519020</v>
      </c>
    </row>
    <row r="4121" spans="1:2" x14ac:dyDescent="0.25">
      <c r="A4121" s="6">
        <v>4118</v>
      </c>
      <c r="B4121" s="6" t="str">
        <f>"00519223"</f>
        <v>00519223</v>
      </c>
    </row>
    <row r="4122" spans="1:2" x14ac:dyDescent="0.25">
      <c r="A4122" s="6">
        <v>4119</v>
      </c>
      <c r="B4122" s="6" t="str">
        <f>"00520117"</f>
        <v>00520117</v>
      </c>
    </row>
    <row r="4123" spans="1:2" x14ac:dyDescent="0.25">
      <c r="A4123" s="6">
        <v>4120</v>
      </c>
      <c r="B4123" s="6" t="str">
        <f>"00520227"</f>
        <v>00520227</v>
      </c>
    </row>
    <row r="4124" spans="1:2" x14ac:dyDescent="0.25">
      <c r="A4124" s="6">
        <v>4121</v>
      </c>
      <c r="B4124" s="6" t="str">
        <f>"00520527"</f>
        <v>00520527</v>
      </c>
    </row>
    <row r="4125" spans="1:2" x14ac:dyDescent="0.25">
      <c r="A4125" s="6">
        <v>4122</v>
      </c>
      <c r="B4125" s="6" t="str">
        <f>"00520963"</f>
        <v>00520963</v>
      </c>
    </row>
    <row r="4126" spans="1:2" x14ac:dyDescent="0.25">
      <c r="A4126" s="6">
        <v>4123</v>
      </c>
      <c r="B4126" s="6" t="str">
        <f>"00521430"</f>
        <v>00521430</v>
      </c>
    </row>
    <row r="4127" spans="1:2" x14ac:dyDescent="0.25">
      <c r="A4127" s="6">
        <v>4124</v>
      </c>
      <c r="B4127" s="6" t="str">
        <f>"00521498"</f>
        <v>00521498</v>
      </c>
    </row>
    <row r="4128" spans="1:2" x14ac:dyDescent="0.25">
      <c r="A4128" s="6">
        <v>4125</v>
      </c>
      <c r="B4128" s="6" t="str">
        <f>"00521555"</f>
        <v>00521555</v>
      </c>
    </row>
    <row r="4129" spans="1:2" x14ac:dyDescent="0.25">
      <c r="A4129" s="6">
        <v>4126</v>
      </c>
      <c r="B4129" s="6" t="str">
        <f>"00521687"</f>
        <v>00521687</v>
      </c>
    </row>
    <row r="4130" spans="1:2" x14ac:dyDescent="0.25">
      <c r="A4130" s="6">
        <v>4127</v>
      </c>
      <c r="B4130" s="6" t="str">
        <f>"00521863"</f>
        <v>00521863</v>
      </c>
    </row>
    <row r="4131" spans="1:2" x14ac:dyDescent="0.25">
      <c r="A4131" s="6">
        <v>4128</v>
      </c>
      <c r="B4131" s="6" t="str">
        <f>"00521939"</f>
        <v>00521939</v>
      </c>
    </row>
    <row r="4132" spans="1:2" x14ac:dyDescent="0.25">
      <c r="A4132" s="6">
        <v>4129</v>
      </c>
      <c r="B4132" s="6" t="str">
        <f>"00522440"</f>
        <v>00522440</v>
      </c>
    </row>
    <row r="4133" spans="1:2" x14ac:dyDescent="0.25">
      <c r="A4133" s="6">
        <v>4130</v>
      </c>
      <c r="B4133" s="6" t="str">
        <f>"00523096"</f>
        <v>00523096</v>
      </c>
    </row>
    <row r="4134" spans="1:2" x14ac:dyDescent="0.25">
      <c r="A4134" s="6">
        <v>4131</v>
      </c>
      <c r="B4134" s="6" t="str">
        <f>"00523296"</f>
        <v>00523296</v>
      </c>
    </row>
    <row r="4135" spans="1:2" x14ac:dyDescent="0.25">
      <c r="A4135" s="6">
        <v>4132</v>
      </c>
      <c r="B4135" s="6" t="str">
        <f>"00523304"</f>
        <v>00523304</v>
      </c>
    </row>
    <row r="4136" spans="1:2" x14ac:dyDescent="0.25">
      <c r="A4136" s="6">
        <v>4133</v>
      </c>
      <c r="B4136" s="6" t="str">
        <f>"00523346"</f>
        <v>00523346</v>
      </c>
    </row>
    <row r="4137" spans="1:2" x14ac:dyDescent="0.25">
      <c r="A4137" s="6">
        <v>4134</v>
      </c>
      <c r="B4137" s="6" t="str">
        <f>"00524261"</f>
        <v>00524261</v>
      </c>
    </row>
    <row r="4138" spans="1:2" x14ac:dyDescent="0.25">
      <c r="A4138" s="6">
        <v>4135</v>
      </c>
      <c r="B4138" s="6" t="str">
        <f>"00524634"</f>
        <v>00524634</v>
      </c>
    </row>
    <row r="4139" spans="1:2" x14ac:dyDescent="0.25">
      <c r="A4139" s="6">
        <v>4136</v>
      </c>
      <c r="B4139" s="6" t="str">
        <f>"00524664"</f>
        <v>00524664</v>
      </c>
    </row>
    <row r="4140" spans="1:2" x14ac:dyDescent="0.25">
      <c r="A4140" s="6">
        <v>4137</v>
      </c>
      <c r="B4140" s="6" t="str">
        <f>"00524722"</f>
        <v>00524722</v>
      </c>
    </row>
    <row r="4141" spans="1:2" x14ac:dyDescent="0.25">
      <c r="A4141" s="6">
        <v>4138</v>
      </c>
      <c r="B4141" s="6" t="str">
        <f>"00524793"</f>
        <v>00524793</v>
      </c>
    </row>
    <row r="4142" spans="1:2" x14ac:dyDescent="0.25">
      <c r="A4142" s="6">
        <v>4139</v>
      </c>
      <c r="B4142" s="6" t="str">
        <f>"00524901"</f>
        <v>00524901</v>
      </c>
    </row>
    <row r="4143" spans="1:2" x14ac:dyDescent="0.25">
      <c r="A4143" s="6">
        <v>4140</v>
      </c>
      <c r="B4143" s="6" t="str">
        <f>"00524972"</f>
        <v>00524972</v>
      </c>
    </row>
    <row r="4144" spans="1:2" x14ac:dyDescent="0.25">
      <c r="A4144" s="6">
        <v>4141</v>
      </c>
      <c r="B4144" s="6" t="str">
        <f>"00525303"</f>
        <v>00525303</v>
      </c>
    </row>
    <row r="4145" spans="1:2" x14ac:dyDescent="0.25">
      <c r="A4145" s="6">
        <v>4142</v>
      </c>
      <c r="B4145" s="6" t="str">
        <f>"00525474"</f>
        <v>00525474</v>
      </c>
    </row>
    <row r="4146" spans="1:2" x14ac:dyDescent="0.25">
      <c r="A4146" s="6">
        <v>4143</v>
      </c>
      <c r="B4146" s="6" t="str">
        <f>"00526109"</f>
        <v>00526109</v>
      </c>
    </row>
    <row r="4147" spans="1:2" x14ac:dyDescent="0.25">
      <c r="A4147" s="6">
        <v>4144</v>
      </c>
      <c r="B4147" s="6" t="str">
        <f>"00526124"</f>
        <v>00526124</v>
      </c>
    </row>
    <row r="4148" spans="1:2" x14ac:dyDescent="0.25">
      <c r="A4148" s="6">
        <v>4145</v>
      </c>
      <c r="B4148" s="6" t="str">
        <f>"00526282"</f>
        <v>00526282</v>
      </c>
    </row>
    <row r="4149" spans="1:2" x14ac:dyDescent="0.25">
      <c r="A4149" s="6">
        <v>4146</v>
      </c>
      <c r="B4149" s="6" t="str">
        <f>"00526484"</f>
        <v>00526484</v>
      </c>
    </row>
    <row r="4150" spans="1:2" x14ac:dyDescent="0.25">
      <c r="A4150" s="6">
        <v>4147</v>
      </c>
      <c r="B4150" s="6" t="str">
        <f>"00526536"</f>
        <v>00526536</v>
      </c>
    </row>
    <row r="4151" spans="1:2" x14ac:dyDescent="0.25">
      <c r="A4151" s="6">
        <v>4148</v>
      </c>
      <c r="B4151" s="6" t="str">
        <f>"00526612"</f>
        <v>00526612</v>
      </c>
    </row>
    <row r="4152" spans="1:2" x14ac:dyDescent="0.25">
      <c r="A4152" s="6">
        <v>4149</v>
      </c>
      <c r="B4152" s="6" t="str">
        <f>"00526832"</f>
        <v>00526832</v>
      </c>
    </row>
    <row r="4153" spans="1:2" x14ac:dyDescent="0.25">
      <c r="A4153" s="6">
        <v>4150</v>
      </c>
      <c r="B4153" s="6" t="str">
        <f>"00526933"</f>
        <v>00526933</v>
      </c>
    </row>
    <row r="4154" spans="1:2" x14ac:dyDescent="0.25">
      <c r="A4154" s="6">
        <v>4151</v>
      </c>
      <c r="B4154" s="6" t="str">
        <f>"00527180"</f>
        <v>00527180</v>
      </c>
    </row>
    <row r="4155" spans="1:2" x14ac:dyDescent="0.25">
      <c r="A4155" s="6">
        <v>4152</v>
      </c>
      <c r="B4155" s="6" t="str">
        <f>"00527184"</f>
        <v>00527184</v>
      </c>
    </row>
    <row r="4156" spans="1:2" x14ac:dyDescent="0.25">
      <c r="A4156" s="6">
        <v>4153</v>
      </c>
      <c r="B4156" s="6" t="str">
        <f>"00527407"</f>
        <v>00527407</v>
      </c>
    </row>
    <row r="4157" spans="1:2" x14ac:dyDescent="0.25">
      <c r="A4157" s="6">
        <v>4154</v>
      </c>
      <c r="B4157" s="6" t="str">
        <f>"00527520"</f>
        <v>00527520</v>
      </c>
    </row>
    <row r="4158" spans="1:2" x14ac:dyDescent="0.25">
      <c r="A4158" s="6">
        <v>4155</v>
      </c>
      <c r="B4158" s="6" t="str">
        <f>"00527782"</f>
        <v>00527782</v>
      </c>
    </row>
    <row r="4159" spans="1:2" x14ac:dyDescent="0.25">
      <c r="A4159" s="6">
        <v>4156</v>
      </c>
      <c r="B4159" s="6" t="str">
        <f>"00528167"</f>
        <v>00528167</v>
      </c>
    </row>
    <row r="4160" spans="1:2" x14ac:dyDescent="0.25">
      <c r="A4160" s="6">
        <v>4157</v>
      </c>
      <c r="B4160" s="6" t="str">
        <f>"00528247"</f>
        <v>00528247</v>
      </c>
    </row>
    <row r="4161" spans="1:2" x14ac:dyDescent="0.25">
      <c r="A4161" s="6">
        <v>4158</v>
      </c>
      <c r="B4161" s="6" t="str">
        <f>"00528424"</f>
        <v>00528424</v>
      </c>
    </row>
    <row r="4162" spans="1:2" x14ac:dyDescent="0.25">
      <c r="A4162" s="6">
        <v>4159</v>
      </c>
      <c r="B4162" s="6" t="str">
        <f>"00528449"</f>
        <v>00528449</v>
      </c>
    </row>
    <row r="4163" spans="1:2" x14ac:dyDescent="0.25">
      <c r="A4163" s="6">
        <v>4160</v>
      </c>
      <c r="B4163" s="6" t="str">
        <f>"00528723"</f>
        <v>00528723</v>
      </c>
    </row>
    <row r="4164" spans="1:2" x14ac:dyDescent="0.25">
      <c r="A4164" s="6">
        <v>4161</v>
      </c>
      <c r="B4164" s="6" t="str">
        <f>"00528889"</f>
        <v>00528889</v>
      </c>
    </row>
    <row r="4165" spans="1:2" x14ac:dyDescent="0.25">
      <c r="A4165" s="6">
        <v>4162</v>
      </c>
      <c r="B4165" s="6" t="str">
        <f>"00529031"</f>
        <v>00529031</v>
      </c>
    </row>
    <row r="4166" spans="1:2" x14ac:dyDescent="0.25">
      <c r="A4166" s="6">
        <v>4163</v>
      </c>
      <c r="B4166" s="6" t="str">
        <f>"00529094"</f>
        <v>00529094</v>
      </c>
    </row>
    <row r="4167" spans="1:2" x14ac:dyDescent="0.25">
      <c r="A4167" s="6">
        <v>4164</v>
      </c>
      <c r="B4167" s="6" t="str">
        <f>"00529415"</f>
        <v>00529415</v>
      </c>
    </row>
    <row r="4168" spans="1:2" x14ac:dyDescent="0.25">
      <c r="A4168" s="6">
        <v>4165</v>
      </c>
      <c r="B4168" s="6" t="str">
        <f>"00529660"</f>
        <v>00529660</v>
      </c>
    </row>
    <row r="4169" spans="1:2" x14ac:dyDescent="0.25">
      <c r="A4169" s="6">
        <v>4166</v>
      </c>
      <c r="B4169" s="6" t="str">
        <f>"00530017"</f>
        <v>00530017</v>
      </c>
    </row>
    <row r="4170" spans="1:2" x14ac:dyDescent="0.25">
      <c r="A4170" s="6">
        <v>4167</v>
      </c>
      <c r="B4170" s="6" t="str">
        <f>"00530421"</f>
        <v>00530421</v>
      </c>
    </row>
    <row r="4171" spans="1:2" x14ac:dyDescent="0.25">
      <c r="A4171" s="6">
        <v>4168</v>
      </c>
      <c r="B4171" s="6" t="str">
        <f>"00530567"</f>
        <v>00530567</v>
      </c>
    </row>
    <row r="4172" spans="1:2" x14ac:dyDescent="0.25">
      <c r="A4172" s="6">
        <v>4169</v>
      </c>
      <c r="B4172" s="6" t="str">
        <f>"00531202"</f>
        <v>00531202</v>
      </c>
    </row>
    <row r="4173" spans="1:2" x14ac:dyDescent="0.25">
      <c r="A4173" s="6">
        <v>4170</v>
      </c>
      <c r="B4173" s="6" t="str">
        <f>"00531265"</f>
        <v>00531265</v>
      </c>
    </row>
    <row r="4174" spans="1:2" x14ac:dyDescent="0.25">
      <c r="A4174" s="6">
        <v>4171</v>
      </c>
      <c r="B4174" s="6" t="str">
        <f>"00531429"</f>
        <v>00531429</v>
      </c>
    </row>
    <row r="4175" spans="1:2" x14ac:dyDescent="0.25">
      <c r="A4175" s="6">
        <v>4172</v>
      </c>
      <c r="B4175" s="6" t="str">
        <f>"00532785"</f>
        <v>00532785</v>
      </c>
    </row>
    <row r="4176" spans="1:2" x14ac:dyDescent="0.25">
      <c r="A4176" s="6">
        <v>4173</v>
      </c>
      <c r="B4176" s="6" t="str">
        <f>"00532907"</f>
        <v>00532907</v>
      </c>
    </row>
    <row r="4177" spans="1:2" x14ac:dyDescent="0.25">
      <c r="A4177" s="6">
        <v>4174</v>
      </c>
      <c r="B4177" s="6" t="str">
        <f>"00533169"</f>
        <v>00533169</v>
      </c>
    </row>
    <row r="4178" spans="1:2" x14ac:dyDescent="0.25">
      <c r="A4178" s="6">
        <v>4175</v>
      </c>
      <c r="B4178" s="6" t="str">
        <f>"00533620"</f>
        <v>00533620</v>
      </c>
    </row>
    <row r="4179" spans="1:2" x14ac:dyDescent="0.25">
      <c r="A4179" s="6">
        <v>4176</v>
      </c>
      <c r="B4179" s="6" t="str">
        <f>"00534338"</f>
        <v>00534338</v>
      </c>
    </row>
    <row r="4180" spans="1:2" x14ac:dyDescent="0.25">
      <c r="A4180" s="6">
        <v>4177</v>
      </c>
      <c r="B4180" s="6" t="str">
        <f>"00534649"</f>
        <v>00534649</v>
      </c>
    </row>
    <row r="4181" spans="1:2" x14ac:dyDescent="0.25">
      <c r="A4181" s="6">
        <v>4178</v>
      </c>
      <c r="B4181" s="6" t="str">
        <f>"00535769"</f>
        <v>00535769</v>
      </c>
    </row>
    <row r="4182" spans="1:2" x14ac:dyDescent="0.25">
      <c r="A4182" s="6">
        <v>4179</v>
      </c>
      <c r="B4182" s="6" t="str">
        <f>"00536405"</f>
        <v>00536405</v>
      </c>
    </row>
    <row r="4183" spans="1:2" x14ac:dyDescent="0.25">
      <c r="A4183" s="6">
        <v>4180</v>
      </c>
      <c r="B4183" s="6" t="str">
        <f>"00536937"</f>
        <v>00536937</v>
      </c>
    </row>
    <row r="4184" spans="1:2" x14ac:dyDescent="0.25">
      <c r="A4184" s="6">
        <v>4181</v>
      </c>
      <c r="B4184" s="6" t="str">
        <f>"00537255"</f>
        <v>00537255</v>
      </c>
    </row>
    <row r="4185" spans="1:2" x14ac:dyDescent="0.25">
      <c r="A4185" s="6">
        <v>4182</v>
      </c>
      <c r="B4185" s="6" t="str">
        <f>"00537948"</f>
        <v>00537948</v>
      </c>
    </row>
    <row r="4186" spans="1:2" x14ac:dyDescent="0.25">
      <c r="A4186" s="6">
        <v>4183</v>
      </c>
      <c r="B4186" s="6" t="str">
        <f>"00538193"</f>
        <v>00538193</v>
      </c>
    </row>
    <row r="4187" spans="1:2" x14ac:dyDescent="0.25">
      <c r="A4187" s="6">
        <v>4184</v>
      </c>
      <c r="B4187" s="6" t="str">
        <f>"00538586"</f>
        <v>00538586</v>
      </c>
    </row>
    <row r="4188" spans="1:2" x14ac:dyDescent="0.25">
      <c r="A4188" s="6">
        <v>4185</v>
      </c>
      <c r="B4188" s="6" t="str">
        <f>"00538611"</f>
        <v>00538611</v>
      </c>
    </row>
    <row r="4189" spans="1:2" x14ac:dyDescent="0.25">
      <c r="A4189" s="6">
        <v>4186</v>
      </c>
      <c r="B4189" s="6" t="str">
        <f>"00538633"</f>
        <v>00538633</v>
      </c>
    </row>
    <row r="4190" spans="1:2" x14ac:dyDescent="0.25">
      <c r="A4190" s="6">
        <v>4187</v>
      </c>
      <c r="B4190" s="6" t="str">
        <f>"00538692"</f>
        <v>00538692</v>
      </c>
    </row>
    <row r="4191" spans="1:2" x14ac:dyDescent="0.25">
      <c r="A4191" s="6">
        <v>4188</v>
      </c>
      <c r="B4191" s="6" t="str">
        <f>"00538715"</f>
        <v>00538715</v>
      </c>
    </row>
    <row r="4192" spans="1:2" x14ac:dyDescent="0.25">
      <c r="A4192" s="6">
        <v>4189</v>
      </c>
      <c r="B4192" s="6" t="str">
        <f>"00538846"</f>
        <v>00538846</v>
      </c>
    </row>
    <row r="4193" spans="1:2" x14ac:dyDescent="0.25">
      <c r="A4193" s="6">
        <v>4190</v>
      </c>
      <c r="B4193" s="6" t="str">
        <f>"00538867"</f>
        <v>00538867</v>
      </c>
    </row>
    <row r="4194" spans="1:2" x14ac:dyDescent="0.25">
      <c r="A4194" s="6">
        <v>4191</v>
      </c>
      <c r="B4194" s="6" t="str">
        <f>"00538899"</f>
        <v>00538899</v>
      </c>
    </row>
    <row r="4195" spans="1:2" x14ac:dyDescent="0.25">
      <c r="A4195" s="6">
        <v>4192</v>
      </c>
      <c r="B4195" s="6" t="str">
        <f>"00538912"</f>
        <v>00538912</v>
      </c>
    </row>
    <row r="4196" spans="1:2" x14ac:dyDescent="0.25">
      <c r="A4196" s="6">
        <v>4193</v>
      </c>
      <c r="B4196" s="6" t="str">
        <f>"00538924"</f>
        <v>00538924</v>
      </c>
    </row>
    <row r="4197" spans="1:2" x14ac:dyDescent="0.25">
      <c r="A4197" s="6">
        <v>4194</v>
      </c>
      <c r="B4197" s="6" t="str">
        <f>"00538949"</f>
        <v>00538949</v>
      </c>
    </row>
    <row r="4198" spans="1:2" x14ac:dyDescent="0.25">
      <c r="A4198" s="6">
        <v>4195</v>
      </c>
      <c r="B4198" s="6" t="str">
        <f>"00538951"</f>
        <v>00538951</v>
      </c>
    </row>
    <row r="4199" spans="1:2" x14ac:dyDescent="0.25">
      <c r="A4199" s="6">
        <v>4196</v>
      </c>
      <c r="B4199" s="6" t="str">
        <f>"00538979"</f>
        <v>00538979</v>
      </c>
    </row>
    <row r="4200" spans="1:2" x14ac:dyDescent="0.25">
      <c r="A4200" s="6">
        <v>4197</v>
      </c>
      <c r="B4200" s="6" t="str">
        <f>"00538998"</f>
        <v>00538998</v>
      </c>
    </row>
    <row r="4201" spans="1:2" x14ac:dyDescent="0.25">
      <c r="A4201" s="6">
        <v>4198</v>
      </c>
      <c r="B4201" s="6" t="str">
        <f>"00539062"</f>
        <v>00539062</v>
      </c>
    </row>
    <row r="4202" spans="1:2" x14ac:dyDescent="0.25">
      <c r="A4202" s="6">
        <v>4199</v>
      </c>
      <c r="B4202" s="6" t="str">
        <f>"00539277"</f>
        <v>00539277</v>
      </c>
    </row>
    <row r="4203" spans="1:2" x14ac:dyDescent="0.25">
      <c r="A4203" s="6">
        <v>4200</v>
      </c>
      <c r="B4203" s="6" t="str">
        <f>"00539417"</f>
        <v>00539417</v>
      </c>
    </row>
    <row r="4204" spans="1:2" x14ac:dyDescent="0.25">
      <c r="A4204" s="6">
        <v>4201</v>
      </c>
      <c r="B4204" s="6" t="str">
        <f>"00539431"</f>
        <v>00539431</v>
      </c>
    </row>
    <row r="4205" spans="1:2" x14ac:dyDescent="0.25">
      <c r="A4205" s="6">
        <v>4202</v>
      </c>
      <c r="B4205" s="6" t="str">
        <f>"00539519"</f>
        <v>00539519</v>
      </c>
    </row>
    <row r="4206" spans="1:2" x14ac:dyDescent="0.25">
      <c r="A4206" s="6">
        <v>4203</v>
      </c>
      <c r="B4206" s="6" t="str">
        <f>"00539922"</f>
        <v>00539922</v>
      </c>
    </row>
    <row r="4207" spans="1:2" x14ac:dyDescent="0.25">
      <c r="A4207" s="6">
        <v>4204</v>
      </c>
      <c r="B4207" s="6" t="str">
        <f>"00540057"</f>
        <v>00540057</v>
      </c>
    </row>
    <row r="4208" spans="1:2" x14ac:dyDescent="0.25">
      <c r="A4208" s="6">
        <v>4205</v>
      </c>
      <c r="B4208" s="6" t="str">
        <f>"00540115"</f>
        <v>00540115</v>
      </c>
    </row>
    <row r="4209" spans="1:2" x14ac:dyDescent="0.25">
      <c r="A4209" s="6">
        <v>4206</v>
      </c>
      <c r="B4209" s="6" t="str">
        <f>"00540815"</f>
        <v>00540815</v>
      </c>
    </row>
    <row r="4210" spans="1:2" x14ac:dyDescent="0.25">
      <c r="A4210" s="6">
        <v>4207</v>
      </c>
      <c r="B4210" s="6" t="str">
        <f>"00541116"</f>
        <v>00541116</v>
      </c>
    </row>
    <row r="4211" spans="1:2" x14ac:dyDescent="0.25">
      <c r="A4211" s="6">
        <v>4208</v>
      </c>
      <c r="B4211" s="6" t="str">
        <f>"00541337"</f>
        <v>00541337</v>
      </c>
    </row>
    <row r="4212" spans="1:2" x14ac:dyDescent="0.25">
      <c r="A4212" s="6">
        <v>4209</v>
      </c>
      <c r="B4212" s="6" t="str">
        <f>"00541564"</f>
        <v>00541564</v>
      </c>
    </row>
    <row r="4213" spans="1:2" x14ac:dyDescent="0.25">
      <c r="A4213" s="6">
        <v>4210</v>
      </c>
      <c r="B4213" s="6" t="str">
        <f>"00541758"</f>
        <v>00541758</v>
      </c>
    </row>
    <row r="4214" spans="1:2" x14ac:dyDescent="0.25">
      <c r="A4214" s="6">
        <v>4211</v>
      </c>
      <c r="B4214" s="6" t="str">
        <f>"00541769"</f>
        <v>00541769</v>
      </c>
    </row>
    <row r="4215" spans="1:2" x14ac:dyDescent="0.25">
      <c r="A4215" s="6">
        <v>4212</v>
      </c>
      <c r="B4215" s="6" t="str">
        <f>"00541814"</f>
        <v>00541814</v>
      </c>
    </row>
    <row r="4216" spans="1:2" x14ac:dyDescent="0.25">
      <c r="A4216" s="6">
        <v>4213</v>
      </c>
      <c r="B4216" s="6" t="str">
        <f>"00542028"</f>
        <v>00542028</v>
      </c>
    </row>
    <row r="4217" spans="1:2" x14ac:dyDescent="0.25">
      <c r="A4217" s="6">
        <v>4214</v>
      </c>
      <c r="B4217" s="6" t="str">
        <f>"00542075"</f>
        <v>00542075</v>
      </c>
    </row>
    <row r="4218" spans="1:2" x14ac:dyDescent="0.25">
      <c r="A4218" s="6">
        <v>4215</v>
      </c>
      <c r="B4218" s="6" t="str">
        <f>"00542171"</f>
        <v>00542171</v>
      </c>
    </row>
    <row r="4219" spans="1:2" x14ac:dyDescent="0.25">
      <c r="A4219" s="6">
        <v>4216</v>
      </c>
      <c r="B4219" s="6" t="str">
        <f>"00542227"</f>
        <v>00542227</v>
      </c>
    </row>
    <row r="4220" spans="1:2" x14ac:dyDescent="0.25">
      <c r="A4220" s="6">
        <v>4217</v>
      </c>
      <c r="B4220" s="6" t="str">
        <f>"00542348"</f>
        <v>00542348</v>
      </c>
    </row>
    <row r="4221" spans="1:2" x14ac:dyDescent="0.25">
      <c r="A4221" s="6">
        <v>4218</v>
      </c>
      <c r="B4221" s="6" t="str">
        <f>"00542691"</f>
        <v>00542691</v>
      </c>
    </row>
    <row r="4222" spans="1:2" x14ac:dyDescent="0.25">
      <c r="A4222" s="6">
        <v>4219</v>
      </c>
      <c r="B4222" s="6" t="str">
        <f>"00542799"</f>
        <v>00542799</v>
      </c>
    </row>
    <row r="4223" spans="1:2" x14ac:dyDescent="0.25">
      <c r="A4223" s="6">
        <v>4220</v>
      </c>
      <c r="B4223" s="6" t="str">
        <f>"00542805"</f>
        <v>00542805</v>
      </c>
    </row>
    <row r="4224" spans="1:2" x14ac:dyDescent="0.25">
      <c r="A4224" s="6">
        <v>4221</v>
      </c>
      <c r="B4224" s="6" t="str">
        <f>"00542954"</f>
        <v>00542954</v>
      </c>
    </row>
    <row r="4225" spans="1:2" x14ac:dyDescent="0.25">
      <c r="A4225" s="6">
        <v>4222</v>
      </c>
      <c r="B4225" s="6" t="str">
        <f>"00542963"</f>
        <v>00542963</v>
      </c>
    </row>
    <row r="4226" spans="1:2" x14ac:dyDescent="0.25">
      <c r="A4226" s="6">
        <v>4223</v>
      </c>
      <c r="B4226" s="6" t="str">
        <f>"00543025"</f>
        <v>00543025</v>
      </c>
    </row>
    <row r="4227" spans="1:2" x14ac:dyDescent="0.25">
      <c r="A4227" s="6">
        <v>4224</v>
      </c>
      <c r="B4227" s="6" t="str">
        <f>"00543042"</f>
        <v>00543042</v>
      </c>
    </row>
    <row r="4228" spans="1:2" x14ac:dyDescent="0.25">
      <c r="A4228" s="6">
        <v>4225</v>
      </c>
      <c r="B4228" s="6" t="str">
        <f>"00543111"</f>
        <v>00543111</v>
      </c>
    </row>
    <row r="4229" spans="1:2" x14ac:dyDescent="0.25">
      <c r="A4229" s="6">
        <v>4226</v>
      </c>
      <c r="B4229" s="6" t="str">
        <f>"00543198"</f>
        <v>00543198</v>
      </c>
    </row>
    <row r="4230" spans="1:2" x14ac:dyDescent="0.25">
      <c r="A4230" s="6">
        <v>4227</v>
      </c>
      <c r="B4230" s="6" t="str">
        <f>"00543260"</f>
        <v>00543260</v>
      </c>
    </row>
    <row r="4231" spans="1:2" x14ac:dyDescent="0.25">
      <c r="A4231" s="6">
        <v>4228</v>
      </c>
      <c r="B4231" s="6" t="str">
        <f>"00543432"</f>
        <v>00543432</v>
      </c>
    </row>
    <row r="4232" spans="1:2" x14ac:dyDescent="0.25">
      <c r="A4232" s="6">
        <v>4229</v>
      </c>
      <c r="B4232" s="6" t="str">
        <f>"00543443"</f>
        <v>00543443</v>
      </c>
    </row>
    <row r="4233" spans="1:2" x14ac:dyDescent="0.25">
      <c r="A4233" s="6">
        <v>4230</v>
      </c>
      <c r="B4233" s="6" t="str">
        <f>"00543522"</f>
        <v>00543522</v>
      </c>
    </row>
    <row r="4234" spans="1:2" x14ac:dyDescent="0.25">
      <c r="A4234" s="6">
        <v>4231</v>
      </c>
      <c r="B4234" s="6" t="str">
        <f>"00543565"</f>
        <v>00543565</v>
      </c>
    </row>
    <row r="4235" spans="1:2" x14ac:dyDescent="0.25">
      <c r="A4235" s="6">
        <v>4232</v>
      </c>
      <c r="B4235" s="6" t="str">
        <f>"00543589"</f>
        <v>00543589</v>
      </c>
    </row>
    <row r="4236" spans="1:2" x14ac:dyDescent="0.25">
      <c r="A4236" s="6">
        <v>4233</v>
      </c>
      <c r="B4236" s="6" t="str">
        <f>"00543617"</f>
        <v>00543617</v>
      </c>
    </row>
    <row r="4237" spans="1:2" x14ac:dyDescent="0.25">
      <c r="A4237" s="6">
        <v>4234</v>
      </c>
      <c r="B4237" s="6" t="str">
        <f>"00543733"</f>
        <v>00543733</v>
      </c>
    </row>
    <row r="4238" spans="1:2" x14ac:dyDescent="0.25">
      <c r="A4238" s="6">
        <v>4235</v>
      </c>
      <c r="B4238" s="6" t="str">
        <f>"00543752"</f>
        <v>00543752</v>
      </c>
    </row>
    <row r="4239" spans="1:2" x14ac:dyDescent="0.25">
      <c r="A4239" s="6">
        <v>4236</v>
      </c>
      <c r="B4239" s="6" t="str">
        <f>"00544103"</f>
        <v>00544103</v>
      </c>
    </row>
    <row r="4240" spans="1:2" x14ac:dyDescent="0.25">
      <c r="A4240" s="6">
        <v>4237</v>
      </c>
      <c r="B4240" s="6" t="str">
        <f>"00544128"</f>
        <v>00544128</v>
      </c>
    </row>
    <row r="4241" spans="1:2" x14ac:dyDescent="0.25">
      <c r="A4241" s="6">
        <v>4238</v>
      </c>
      <c r="B4241" s="6" t="str">
        <f>"00544182"</f>
        <v>00544182</v>
      </c>
    </row>
    <row r="4242" spans="1:2" x14ac:dyDescent="0.25">
      <c r="A4242" s="6">
        <v>4239</v>
      </c>
      <c r="B4242" s="6" t="str">
        <f>"00544514"</f>
        <v>00544514</v>
      </c>
    </row>
    <row r="4243" spans="1:2" x14ac:dyDescent="0.25">
      <c r="A4243" s="6">
        <v>4240</v>
      </c>
      <c r="B4243" s="6" t="str">
        <f>"00544570"</f>
        <v>00544570</v>
      </c>
    </row>
    <row r="4244" spans="1:2" x14ac:dyDescent="0.25">
      <c r="A4244" s="6">
        <v>4241</v>
      </c>
      <c r="B4244" s="6" t="str">
        <f>"00544645"</f>
        <v>00544645</v>
      </c>
    </row>
    <row r="4245" spans="1:2" x14ac:dyDescent="0.25">
      <c r="A4245" s="6">
        <v>4242</v>
      </c>
      <c r="B4245" s="6" t="str">
        <f>"00544731"</f>
        <v>00544731</v>
      </c>
    </row>
    <row r="4246" spans="1:2" x14ac:dyDescent="0.25">
      <c r="A4246" s="6">
        <v>4243</v>
      </c>
      <c r="B4246" s="6" t="str">
        <f>"00544852"</f>
        <v>00544852</v>
      </c>
    </row>
    <row r="4247" spans="1:2" x14ac:dyDescent="0.25">
      <c r="A4247" s="6">
        <v>4244</v>
      </c>
      <c r="B4247" s="6" t="str">
        <f>"00544864"</f>
        <v>00544864</v>
      </c>
    </row>
    <row r="4248" spans="1:2" x14ac:dyDescent="0.25">
      <c r="A4248" s="6">
        <v>4245</v>
      </c>
      <c r="B4248" s="6" t="str">
        <f>"00545035"</f>
        <v>00545035</v>
      </c>
    </row>
    <row r="4249" spans="1:2" x14ac:dyDescent="0.25">
      <c r="A4249" s="6">
        <v>4246</v>
      </c>
      <c r="B4249" s="6" t="str">
        <f>"00545091"</f>
        <v>00545091</v>
      </c>
    </row>
    <row r="4250" spans="1:2" x14ac:dyDescent="0.25">
      <c r="A4250" s="6">
        <v>4247</v>
      </c>
      <c r="B4250" s="6" t="str">
        <f>"00545120"</f>
        <v>00545120</v>
      </c>
    </row>
    <row r="4251" spans="1:2" x14ac:dyDescent="0.25">
      <c r="A4251" s="6">
        <v>4248</v>
      </c>
      <c r="B4251" s="6" t="str">
        <f>"00545221"</f>
        <v>00545221</v>
      </c>
    </row>
    <row r="4252" spans="1:2" x14ac:dyDescent="0.25">
      <c r="A4252" s="6">
        <v>4249</v>
      </c>
      <c r="B4252" s="6" t="str">
        <f>"00545245"</f>
        <v>00545245</v>
      </c>
    </row>
    <row r="4253" spans="1:2" x14ac:dyDescent="0.25">
      <c r="A4253" s="6">
        <v>4250</v>
      </c>
      <c r="B4253" s="6" t="str">
        <f>"00545355"</f>
        <v>00545355</v>
      </c>
    </row>
    <row r="4254" spans="1:2" x14ac:dyDescent="0.25">
      <c r="A4254" s="6">
        <v>4251</v>
      </c>
      <c r="B4254" s="6" t="str">
        <f>"00545481"</f>
        <v>00545481</v>
      </c>
    </row>
    <row r="4255" spans="1:2" x14ac:dyDescent="0.25">
      <c r="A4255" s="6">
        <v>4252</v>
      </c>
      <c r="B4255" s="6" t="str">
        <f>"00545516"</f>
        <v>00545516</v>
      </c>
    </row>
    <row r="4256" spans="1:2" x14ac:dyDescent="0.25">
      <c r="A4256" s="6">
        <v>4253</v>
      </c>
      <c r="B4256" s="6" t="str">
        <f>"00545614"</f>
        <v>00545614</v>
      </c>
    </row>
    <row r="4257" spans="1:2" x14ac:dyDescent="0.25">
      <c r="A4257" s="6">
        <v>4254</v>
      </c>
      <c r="B4257" s="6" t="str">
        <f>"00545700"</f>
        <v>00545700</v>
      </c>
    </row>
    <row r="4258" spans="1:2" x14ac:dyDescent="0.25">
      <c r="A4258" s="6">
        <v>4255</v>
      </c>
      <c r="B4258" s="6" t="str">
        <f>"00545766"</f>
        <v>00545766</v>
      </c>
    </row>
    <row r="4259" spans="1:2" x14ac:dyDescent="0.25">
      <c r="A4259" s="6">
        <v>4256</v>
      </c>
      <c r="B4259" s="6" t="str">
        <f>"00545772"</f>
        <v>00545772</v>
      </c>
    </row>
    <row r="4260" spans="1:2" x14ac:dyDescent="0.25">
      <c r="A4260" s="6">
        <v>4257</v>
      </c>
      <c r="B4260" s="6" t="str">
        <f>"00545779"</f>
        <v>00545779</v>
      </c>
    </row>
    <row r="4261" spans="1:2" x14ac:dyDescent="0.25">
      <c r="A4261" s="6">
        <v>4258</v>
      </c>
      <c r="B4261" s="6" t="str">
        <f>"00545791"</f>
        <v>00545791</v>
      </c>
    </row>
    <row r="4262" spans="1:2" x14ac:dyDescent="0.25">
      <c r="A4262" s="6">
        <v>4259</v>
      </c>
      <c r="B4262" s="6" t="str">
        <f>"00545795"</f>
        <v>00545795</v>
      </c>
    </row>
    <row r="4263" spans="1:2" x14ac:dyDescent="0.25">
      <c r="A4263" s="6">
        <v>4260</v>
      </c>
      <c r="B4263" s="6" t="str">
        <f>"00545945"</f>
        <v>00545945</v>
      </c>
    </row>
    <row r="4264" spans="1:2" x14ac:dyDescent="0.25">
      <c r="A4264" s="6">
        <v>4261</v>
      </c>
      <c r="B4264" s="6" t="str">
        <f>"00546027"</f>
        <v>00546027</v>
      </c>
    </row>
    <row r="4265" spans="1:2" x14ac:dyDescent="0.25">
      <c r="A4265" s="6">
        <v>4262</v>
      </c>
      <c r="B4265" s="6" t="str">
        <f>"00546039"</f>
        <v>00546039</v>
      </c>
    </row>
    <row r="4266" spans="1:2" x14ac:dyDescent="0.25">
      <c r="A4266" s="6">
        <v>4263</v>
      </c>
      <c r="B4266" s="6" t="str">
        <f>"00546090"</f>
        <v>00546090</v>
      </c>
    </row>
    <row r="4267" spans="1:2" x14ac:dyDescent="0.25">
      <c r="A4267" s="6">
        <v>4264</v>
      </c>
      <c r="B4267" s="6" t="str">
        <f>"00546197"</f>
        <v>00546197</v>
      </c>
    </row>
    <row r="4268" spans="1:2" x14ac:dyDescent="0.25">
      <c r="A4268" s="6">
        <v>4265</v>
      </c>
      <c r="B4268" s="6" t="str">
        <f>"00546236"</f>
        <v>00546236</v>
      </c>
    </row>
    <row r="4269" spans="1:2" x14ac:dyDescent="0.25">
      <c r="A4269" s="6">
        <v>4266</v>
      </c>
      <c r="B4269" s="6" t="str">
        <f>"00546266"</f>
        <v>00546266</v>
      </c>
    </row>
    <row r="4270" spans="1:2" x14ac:dyDescent="0.25">
      <c r="A4270" s="6">
        <v>4267</v>
      </c>
      <c r="B4270" s="6" t="str">
        <f>"00546355"</f>
        <v>00546355</v>
      </c>
    </row>
    <row r="4271" spans="1:2" x14ac:dyDescent="0.25">
      <c r="A4271" s="6">
        <v>4268</v>
      </c>
      <c r="B4271" s="6" t="str">
        <f>"00546360"</f>
        <v>00546360</v>
      </c>
    </row>
    <row r="4272" spans="1:2" x14ac:dyDescent="0.25">
      <c r="A4272" s="6">
        <v>4269</v>
      </c>
      <c r="B4272" s="6" t="str">
        <f>"00546372"</f>
        <v>00546372</v>
      </c>
    </row>
    <row r="4273" spans="1:2" x14ac:dyDescent="0.25">
      <c r="A4273" s="6">
        <v>4270</v>
      </c>
      <c r="B4273" s="6" t="str">
        <f>"00546498"</f>
        <v>00546498</v>
      </c>
    </row>
    <row r="4274" spans="1:2" x14ac:dyDescent="0.25">
      <c r="A4274" s="6">
        <v>4271</v>
      </c>
      <c r="B4274" s="6" t="str">
        <f>"00546575"</f>
        <v>00546575</v>
      </c>
    </row>
    <row r="4275" spans="1:2" x14ac:dyDescent="0.25">
      <c r="A4275" s="6">
        <v>4272</v>
      </c>
      <c r="B4275" s="6" t="str">
        <f>"00546761"</f>
        <v>00546761</v>
      </c>
    </row>
    <row r="4276" spans="1:2" x14ac:dyDescent="0.25">
      <c r="A4276" s="6">
        <v>4273</v>
      </c>
      <c r="B4276" s="6" t="str">
        <f>"00547004"</f>
        <v>00547004</v>
      </c>
    </row>
    <row r="4277" spans="1:2" x14ac:dyDescent="0.25">
      <c r="A4277" s="6">
        <v>4274</v>
      </c>
      <c r="B4277" s="6" t="str">
        <f>"00547006"</f>
        <v>00547006</v>
      </c>
    </row>
    <row r="4278" spans="1:2" x14ac:dyDescent="0.25">
      <c r="A4278" s="6">
        <v>4275</v>
      </c>
      <c r="B4278" s="6" t="str">
        <f>"00547022"</f>
        <v>00547022</v>
      </c>
    </row>
    <row r="4279" spans="1:2" x14ac:dyDescent="0.25">
      <c r="A4279" s="6">
        <v>4276</v>
      </c>
      <c r="B4279" s="6" t="str">
        <f>"00547095"</f>
        <v>00547095</v>
      </c>
    </row>
    <row r="4280" spans="1:2" x14ac:dyDescent="0.25">
      <c r="A4280" s="6">
        <v>4277</v>
      </c>
      <c r="B4280" s="6" t="str">
        <f>"00547164"</f>
        <v>00547164</v>
      </c>
    </row>
    <row r="4281" spans="1:2" x14ac:dyDescent="0.25">
      <c r="A4281" s="6">
        <v>4278</v>
      </c>
      <c r="B4281" s="6" t="str">
        <f>"00547405"</f>
        <v>00547405</v>
      </c>
    </row>
    <row r="4282" spans="1:2" x14ac:dyDescent="0.25">
      <c r="A4282" s="6">
        <v>4279</v>
      </c>
      <c r="B4282" s="6" t="str">
        <f>"00547612"</f>
        <v>00547612</v>
      </c>
    </row>
    <row r="4283" spans="1:2" x14ac:dyDescent="0.25">
      <c r="A4283" s="6">
        <v>4280</v>
      </c>
      <c r="B4283" s="6" t="str">
        <f>"00547674"</f>
        <v>00547674</v>
      </c>
    </row>
    <row r="4284" spans="1:2" x14ac:dyDescent="0.25">
      <c r="A4284" s="6">
        <v>4281</v>
      </c>
      <c r="B4284" s="6" t="str">
        <f>"00547691"</f>
        <v>00547691</v>
      </c>
    </row>
    <row r="4285" spans="1:2" x14ac:dyDescent="0.25">
      <c r="A4285" s="6">
        <v>4282</v>
      </c>
      <c r="B4285" s="6" t="str">
        <f>"00547747"</f>
        <v>00547747</v>
      </c>
    </row>
    <row r="4286" spans="1:2" x14ac:dyDescent="0.25">
      <c r="A4286" s="6">
        <v>4283</v>
      </c>
      <c r="B4286" s="6" t="str">
        <f>"00547864"</f>
        <v>00547864</v>
      </c>
    </row>
    <row r="4287" spans="1:2" x14ac:dyDescent="0.25">
      <c r="A4287" s="6">
        <v>4284</v>
      </c>
      <c r="B4287" s="6" t="str">
        <f>"00547867"</f>
        <v>00547867</v>
      </c>
    </row>
    <row r="4288" spans="1:2" x14ac:dyDescent="0.25">
      <c r="A4288" s="6">
        <v>4285</v>
      </c>
      <c r="B4288" s="6" t="str">
        <f>"00547940"</f>
        <v>00547940</v>
      </c>
    </row>
    <row r="4289" spans="1:2" x14ac:dyDescent="0.25">
      <c r="A4289" s="6">
        <v>4286</v>
      </c>
      <c r="B4289" s="6" t="str">
        <f>"00548066"</f>
        <v>00548066</v>
      </c>
    </row>
    <row r="4290" spans="1:2" x14ac:dyDescent="0.25">
      <c r="A4290" s="6">
        <v>4287</v>
      </c>
      <c r="B4290" s="6" t="str">
        <f>"00548118"</f>
        <v>00548118</v>
      </c>
    </row>
    <row r="4291" spans="1:2" x14ac:dyDescent="0.25">
      <c r="A4291" s="6">
        <v>4288</v>
      </c>
      <c r="B4291" s="6" t="str">
        <f>"00548145"</f>
        <v>00548145</v>
      </c>
    </row>
    <row r="4292" spans="1:2" x14ac:dyDescent="0.25">
      <c r="A4292" s="6">
        <v>4289</v>
      </c>
      <c r="B4292" s="6" t="str">
        <f>"00548308"</f>
        <v>00548308</v>
      </c>
    </row>
    <row r="4293" spans="1:2" x14ac:dyDescent="0.25">
      <c r="A4293" s="6">
        <v>4290</v>
      </c>
      <c r="B4293" s="6" t="str">
        <f>"00548457"</f>
        <v>00548457</v>
      </c>
    </row>
    <row r="4294" spans="1:2" x14ac:dyDescent="0.25">
      <c r="A4294" s="6">
        <v>4291</v>
      </c>
      <c r="B4294" s="6" t="str">
        <f>"00548480"</f>
        <v>00548480</v>
      </c>
    </row>
    <row r="4295" spans="1:2" x14ac:dyDescent="0.25">
      <c r="A4295" s="6">
        <v>4292</v>
      </c>
      <c r="B4295" s="6" t="str">
        <f>"00548533"</f>
        <v>00548533</v>
      </c>
    </row>
    <row r="4296" spans="1:2" x14ac:dyDescent="0.25">
      <c r="A4296" s="6">
        <v>4293</v>
      </c>
      <c r="B4296" s="6" t="str">
        <f>"00548628"</f>
        <v>00548628</v>
      </c>
    </row>
    <row r="4297" spans="1:2" x14ac:dyDescent="0.25">
      <c r="A4297" s="6">
        <v>4294</v>
      </c>
      <c r="B4297" s="6" t="str">
        <f>"00548645"</f>
        <v>00548645</v>
      </c>
    </row>
    <row r="4298" spans="1:2" x14ac:dyDescent="0.25">
      <c r="A4298" s="6">
        <v>4295</v>
      </c>
      <c r="B4298" s="6" t="str">
        <f>"00548659"</f>
        <v>00548659</v>
      </c>
    </row>
    <row r="4299" spans="1:2" x14ac:dyDescent="0.25">
      <c r="A4299" s="6">
        <v>4296</v>
      </c>
      <c r="B4299" s="6" t="str">
        <f>"00548671"</f>
        <v>00548671</v>
      </c>
    </row>
    <row r="4300" spans="1:2" x14ac:dyDescent="0.25">
      <c r="A4300" s="6">
        <v>4297</v>
      </c>
      <c r="B4300" s="6" t="str">
        <f>"00548906"</f>
        <v>00548906</v>
      </c>
    </row>
    <row r="4301" spans="1:2" x14ac:dyDescent="0.25">
      <c r="A4301" s="6">
        <v>4298</v>
      </c>
      <c r="B4301" s="6" t="str">
        <f>"00549013"</f>
        <v>00549013</v>
      </c>
    </row>
    <row r="4302" spans="1:2" x14ac:dyDescent="0.25">
      <c r="A4302" s="6">
        <v>4299</v>
      </c>
      <c r="B4302" s="6" t="str">
        <f>"00549055"</f>
        <v>00549055</v>
      </c>
    </row>
    <row r="4303" spans="1:2" x14ac:dyDescent="0.25">
      <c r="A4303" s="6">
        <v>4300</v>
      </c>
      <c r="B4303" s="6" t="str">
        <f>"00549102"</f>
        <v>00549102</v>
      </c>
    </row>
    <row r="4304" spans="1:2" x14ac:dyDescent="0.25">
      <c r="A4304" s="6">
        <v>4301</v>
      </c>
      <c r="B4304" s="6" t="str">
        <f>"00549151"</f>
        <v>00549151</v>
      </c>
    </row>
    <row r="4305" spans="1:2" x14ac:dyDescent="0.25">
      <c r="A4305" s="6">
        <v>4302</v>
      </c>
      <c r="B4305" s="6" t="str">
        <f>"00549204"</f>
        <v>00549204</v>
      </c>
    </row>
    <row r="4306" spans="1:2" x14ac:dyDescent="0.25">
      <c r="A4306" s="6">
        <v>4303</v>
      </c>
      <c r="B4306" s="6" t="str">
        <f>"00549248"</f>
        <v>00549248</v>
      </c>
    </row>
    <row r="4307" spans="1:2" x14ac:dyDescent="0.25">
      <c r="A4307" s="6">
        <v>4304</v>
      </c>
      <c r="B4307" s="6" t="str">
        <f>"00549306"</f>
        <v>00549306</v>
      </c>
    </row>
    <row r="4308" spans="1:2" x14ac:dyDescent="0.25">
      <c r="A4308" s="6">
        <v>4305</v>
      </c>
      <c r="B4308" s="6" t="str">
        <f>"00549326"</f>
        <v>00549326</v>
      </c>
    </row>
    <row r="4309" spans="1:2" x14ac:dyDescent="0.25">
      <c r="A4309" s="6">
        <v>4306</v>
      </c>
      <c r="B4309" s="6" t="str">
        <f>"00549374"</f>
        <v>00549374</v>
      </c>
    </row>
    <row r="4310" spans="1:2" x14ac:dyDescent="0.25">
      <c r="A4310" s="6">
        <v>4307</v>
      </c>
      <c r="B4310" s="6" t="str">
        <f>"00549570"</f>
        <v>00549570</v>
      </c>
    </row>
    <row r="4311" spans="1:2" x14ac:dyDescent="0.25">
      <c r="A4311" s="6">
        <v>4308</v>
      </c>
      <c r="B4311" s="6" t="str">
        <f>"00549617"</f>
        <v>00549617</v>
      </c>
    </row>
    <row r="4312" spans="1:2" x14ac:dyDescent="0.25">
      <c r="A4312" s="6">
        <v>4309</v>
      </c>
      <c r="B4312" s="6" t="str">
        <f>"00549702"</f>
        <v>00549702</v>
      </c>
    </row>
    <row r="4313" spans="1:2" x14ac:dyDescent="0.25">
      <c r="A4313" s="6">
        <v>4310</v>
      </c>
      <c r="B4313" s="6" t="str">
        <f>"00549939"</f>
        <v>00549939</v>
      </c>
    </row>
    <row r="4314" spans="1:2" x14ac:dyDescent="0.25">
      <c r="A4314" s="6">
        <v>4311</v>
      </c>
      <c r="B4314" s="6" t="str">
        <f>"00549972"</f>
        <v>00549972</v>
      </c>
    </row>
    <row r="4315" spans="1:2" x14ac:dyDescent="0.25">
      <c r="A4315" s="6">
        <v>4312</v>
      </c>
      <c r="B4315" s="6" t="str">
        <f>"00550155"</f>
        <v>00550155</v>
      </c>
    </row>
    <row r="4316" spans="1:2" x14ac:dyDescent="0.25">
      <c r="A4316" s="6">
        <v>4313</v>
      </c>
      <c r="B4316" s="6" t="str">
        <f>"00550207"</f>
        <v>00550207</v>
      </c>
    </row>
    <row r="4317" spans="1:2" x14ac:dyDescent="0.25">
      <c r="A4317" s="6">
        <v>4314</v>
      </c>
      <c r="B4317" s="6" t="str">
        <f>"00550267"</f>
        <v>00550267</v>
      </c>
    </row>
    <row r="4318" spans="1:2" x14ac:dyDescent="0.25">
      <c r="A4318" s="6">
        <v>4315</v>
      </c>
      <c r="B4318" s="6" t="str">
        <f>"00550286"</f>
        <v>00550286</v>
      </c>
    </row>
    <row r="4319" spans="1:2" x14ac:dyDescent="0.25">
      <c r="A4319" s="6">
        <v>4316</v>
      </c>
      <c r="B4319" s="6" t="str">
        <f>"00550479"</f>
        <v>00550479</v>
      </c>
    </row>
    <row r="4320" spans="1:2" x14ac:dyDescent="0.25">
      <c r="A4320" s="6">
        <v>4317</v>
      </c>
      <c r="B4320" s="6" t="str">
        <f>"00550533"</f>
        <v>00550533</v>
      </c>
    </row>
    <row r="4321" spans="1:2" x14ac:dyDescent="0.25">
      <c r="A4321" s="6">
        <v>4318</v>
      </c>
      <c r="B4321" s="6" t="str">
        <f>"00550537"</f>
        <v>00550537</v>
      </c>
    </row>
    <row r="4322" spans="1:2" x14ac:dyDescent="0.25">
      <c r="A4322" s="6">
        <v>4319</v>
      </c>
      <c r="B4322" s="6" t="str">
        <f>"00550569"</f>
        <v>00550569</v>
      </c>
    </row>
    <row r="4323" spans="1:2" x14ac:dyDescent="0.25">
      <c r="A4323" s="6">
        <v>4320</v>
      </c>
      <c r="B4323" s="6" t="str">
        <f>"00550594"</f>
        <v>00550594</v>
      </c>
    </row>
    <row r="4324" spans="1:2" x14ac:dyDescent="0.25">
      <c r="A4324" s="6">
        <v>4321</v>
      </c>
      <c r="B4324" s="6" t="str">
        <f>"00550647"</f>
        <v>00550647</v>
      </c>
    </row>
    <row r="4325" spans="1:2" x14ac:dyDescent="0.25">
      <c r="A4325" s="6">
        <v>4322</v>
      </c>
      <c r="B4325" s="6" t="str">
        <f>"00550700"</f>
        <v>00550700</v>
      </c>
    </row>
    <row r="4326" spans="1:2" x14ac:dyDescent="0.25">
      <c r="A4326" s="6">
        <v>4323</v>
      </c>
      <c r="B4326" s="6" t="str">
        <f>"00550900"</f>
        <v>00550900</v>
      </c>
    </row>
    <row r="4327" spans="1:2" x14ac:dyDescent="0.25">
      <c r="A4327" s="6">
        <v>4324</v>
      </c>
      <c r="B4327" s="6" t="str">
        <f>"00550912"</f>
        <v>00550912</v>
      </c>
    </row>
    <row r="4328" spans="1:2" x14ac:dyDescent="0.25">
      <c r="A4328" s="6">
        <v>4325</v>
      </c>
      <c r="B4328" s="6" t="str">
        <f>"00550918"</f>
        <v>00550918</v>
      </c>
    </row>
    <row r="4329" spans="1:2" x14ac:dyDescent="0.25">
      <c r="A4329" s="6">
        <v>4326</v>
      </c>
      <c r="B4329" s="6" t="str">
        <f>"00550929"</f>
        <v>00550929</v>
      </c>
    </row>
    <row r="4330" spans="1:2" x14ac:dyDescent="0.25">
      <c r="A4330" s="6">
        <v>4327</v>
      </c>
      <c r="B4330" s="6" t="str">
        <f>"00550947"</f>
        <v>00550947</v>
      </c>
    </row>
    <row r="4331" spans="1:2" x14ac:dyDescent="0.25">
      <c r="A4331" s="6">
        <v>4328</v>
      </c>
      <c r="B4331" s="6" t="str">
        <f>"00551057"</f>
        <v>00551057</v>
      </c>
    </row>
    <row r="4332" spans="1:2" x14ac:dyDescent="0.25">
      <c r="A4332" s="6">
        <v>4329</v>
      </c>
      <c r="B4332" s="6" t="str">
        <f>"00551099"</f>
        <v>00551099</v>
      </c>
    </row>
    <row r="4333" spans="1:2" x14ac:dyDescent="0.25">
      <c r="A4333" s="6">
        <v>4330</v>
      </c>
      <c r="B4333" s="6" t="str">
        <f>"00551140"</f>
        <v>00551140</v>
      </c>
    </row>
    <row r="4334" spans="1:2" x14ac:dyDescent="0.25">
      <c r="A4334" s="6">
        <v>4331</v>
      </c>
      <c r="B4334" s="6" t="str">
        <f>"00551232"</f>
        <v>00551232</v>
      </c>
    </row>
    <row r="4335" spans="1:2" x14ac:dyDescent="0.25">
      <c r="A4335" s="6">
        <v>4332</v>
      </c>
      <c r="B4335" s="6" t="str">
        <f>"00551241"</f>
        <v>00551241</v>
      </c>
    </row>
    <row r="4336" spans="1:2" x14ac:dyDescent="0.25">
      <c r="A4336" s="6">
        <v>4333</v>
      </c>
      <c r="B4336" s="6" t="str">
        <f>"00551289"</f>
        <v>00551289</v>
      </c>
    </row>
    <row r="4337" spans="1:2" x14ac:dyDescent="0.25">
      <c r="A4337" s="6">
        <v>4334</v>
      </c>
      <c r="B4337" s="6" t="str">
        <f>"00551386"</f>
        <v>00551386</v>
      </c>
    </row>
    <row r="4338" spans="1:2" x14ac:dyDescent="0.25">
      <c r="A4338" s="6">
        <v>4335</v>
      </c>
      <c r="B4338" s="6" t="str">
        <f>"00551556"</f>
        <v>00551556</v>
      </c>
    </row>
    <row r="4339" spans="1:2" x14ac:dyDescent="0.25">
      <c r="A4339" s="6">
        <v>4336</v>
      </c>
      <c r="B4339" s="6" t="str">
        <f>"00551622"</f>
        <v>00551622</v>
      </c>
    </row>
    <row r="4340" spans="1:2" x14ac:dyDescent="0.25">
      <c r="A4340" s="6">
        <v>4337</v>
      </c>
      <c r="B4340" s="6" t="str">
        <f>"00551700"</f>
        <v>00551700</v>
      </c>
    </row>
    <row r="4341" spans="1:2" x14ac:dyDescent="0.25">
      <c r="A4341" s="6">
        <v>4338</v>
      </c>
      <c r="B4341" s="6" t="str">
        <f>"00551796"</f>
        <v>00551796</v>
      </c>
    </row>
    <row r="4342" spans="1:2" x14ac:dyDescent="0.25">
      <c r="A4342" s="6">
        <v>4339</v>
      </c>
      <c r="B4342" s="6" t="str">
        <f>"00551822"</f>
        <v>00551822</v>
      </c>
    </row>
    <row r="4343" spans="1:2" x14ac:dyDescent="0.25">
      <c r="A4343" s="6">
        <v>4340</v>
      </c>
      <c r="B4343" s="6" t="str">
        <f>"00551924"</f>
        <v>00551924</v>
      </c>
    </row>
    <row r="4344" spans="1:2" x14ac:dyDescent="0.25">
      <c r="A4344" s="6">
        <v>4341</v>
      </c>
      <c r="B4344" s="6" t="str">
        <f>"00552248"</f>
        <v>00552248</v>
      </c>
    </row>
    <row r="4345" spans="1:2" x14ac:dyDescent="0.25">
      <c r="A4345" s="6">
        <v>4342</v>
      </c>
      <c r="B4345" s="6" t="str">
        <f>"00552331"</f>
        <v>00552331</v>
      </c>
    </row>
    <row r="4346" spans="1:2" x14ac:dyDescent="0.25">
      <c r="A4346" s="6">
        <v>4343</v>
      </c>
      <c r="B4346" s="6" t="str">
        <f>"00552363"</f>
        <v>00552363</v>
      </c>
    </row>
    <row r="4347" spans="1:2" x14ac:dyDescent="0.25">
      <c r="A4347" s="6">
        <v>4344</v>
      </c>
      <c r="B4347" s="6" t="str">
        <f>"00552408"</f>
        <v>00552408</v>
      </c>
    </row>
    <row r="4348" spans="1:2" x14ac:dyDescent="0.25">
      <c r="A4348" s="6">
        <v>4345</v>
      </c>
      <c r="B4348" s="6" t="str">
        <f>"00552561"</f>
        <v>00552561</v>
      </c>
    </row>
    <row r="4349" spans="1:2" x14ac:dyDescent="0.25">
      <c r="A4349" s="6">
        <v>4346</v>
      </c>
      <c r="B4349" s="6" t="str">
        <f>"00552672"</f>
        <v>00552672</v>
      </c>
    </row>
    <row r="4350" spans="1:2" x14ac:dyDescent="0.25">
      <c r="A4350" s="6">
        <v>4347</v>
      </c>
      <c r="B4350" s="6" t="str">
        <f>"00552692"</f>
        <v>00552692</v>
      </c>
    </row>
    <row r="4351" spans="1:2" x14ac:dyDescent="0.25">
      <c r="A4351" s="6">
        <v>4348</v>
      </c>
      <c r="B4351" s="6" t="str">
        <f>"00552767"</f>
        <v>00552767</v>
      </c>
    </row>
    <row r="4352" spans="1:2" x14ac:dyDescent="0.25">
      <c r="A4352" s="6">
        <v>4349</v>
      </c>
      <c r="B4352" s="6" t="str">
        <f>"00552819"</f>
        <v>00552819</v>
      </c>
    </row>
    <row r="4353" spans="1:2" x14ac:dyDescent="0.25">
      <c r="A4353" s="6">
        <v>4350</v>
      </c>
      <c r="B4353" s="6" t="str">
        <f>"00552849"</f>
        <v>00552849</v>
      </c>
    </row>
    <row r="4354" spans="1:2" x14ac:dyDescent="0.25">
      <c r="A4354" s="6">
        <v>4351</v>
      </c>
      <c r="B4354" s="6" t="str">
        <f>"00552862"</f>
        <v>00552862</v>
      </c>
    </row>
    <row r="4355" spans="1:2" x14ac:dyDescent="0.25">
      <c r="A4355" s="6">
        <v>4352</v>
      </c>
      <c r="B4355" s="6" t="str">
        <f>"00552873"</f>
        <v>00552873</v>
      </c>
    </row>
    <row r="4356" spans="1:2" x14ac:dyDescent="0.25">
      <c r="A4356" s="6">
        <v>4353</v>
      </c>
      <c r="B4356" s="6" t="str">
        <f>"00552981"</f>
        <v>00552981</v>
      </c>
    </row>
    <row r="4357" spans="1:2" x14ac:dyDescent="0.25">
      <c r="A4357" s="6">
        <v>4354</v>
      </c>
      <c r="B4357" s="6" t="str">
        <f>"00553148"</f>
        <v>00553148</v>
      </c>
    </row>
    <row r="4358" spans="1:2" x14ac:dyDescent="0.25">
      <c r="A4358" s="6">
        <v>4355</v>
      </c>
      <c r="B4358" s="6" t="str">
        <f>"00553191"</f>
        <v>00553191</v>
      </c>
    </row>
    <row r="4359" spans="1:2" x14ac:dyDescent="0.25">
      <c r="A4359" s="6">
        <v>4356</v>
      </c>
      <c r="B4359" s="6" t="str">
        <f>"00553206"</f>
        <v>00553206</v>
      </c>
    </row>
    <row r="4360" spans="1:2" x14ac:dyDescent="0.25">
      <c r="A4360" s="6">
        <v>4357</v>
      </c>
      <c r="B4360" s="6" t="str">
        <f>"00553333"</f>
        <v>00553333</v>
      </c>
    </row>
    <row r="4361" spans="1:2" x14ac:dyDescent="0.25">
      <c r="A4361" s="6">
        <v>4358</v>
      </c>
      <c r="B4361" s="6" t="str">
        <f>"00553359"</f>
        <v>00553359</v>
      </c>
    </row>
    <row r="4362" spans="1:2" x14ac:dyDescent="0.25">
      <c r="A4362" s="6">
        <v>4359</v>
      </c>
      <c r="B4362" s="6" t="str">
        <f>"00553480"</f>
        <v>00553480</v>
      </c>
    </row>
    <row r="4363" spans="1:2" x14ac:dyDescent="0.25">
      <c r="A4363" s="6">
        <v>4360</v>
      </c>
      <c r="B4363" s="6" t="str">
        <f>"00553499"</f>
        <v>00553499</v>
      </c>
    </row>
    <row r="4364" spans="1:2" x14ac:dyDescent="0.25">
      <c r="A4364" s="6">
        <v>4361</v>
      </c>
      <c r="B4364" s="6" t="str">
        <f>"00553640"</f>
        <v>00553640</v>
      </c>
    </row>
    <row r="4365" spans="1:2" x14ac:dyDescent="0.25">
      <c r="A4365" s="6">
        <v>4362</v>
      </c>
      <c r="B4365" s="6" t="str">
        <f>"00553660"</f>
        <v>00553660</v>
      </c>
    </row>
    <row r="4366" spans="1:2" x14ac:dyDescent="0.25">
      <c r="A4366" s="6">
        <v>4363</v>
      </c>
      <c r="B4366" s="6" t="str">
        <f>"00553754"</f>
        <v>00553754</v>
      </c>
    </row>
    <row r="4367" spans="1:2" x14ac:dyDescent="0.25">
      <c r="A4367" s="6">
        <v>4364</v>
      </c>
      <c r="B4367" s="6" t="str">
        <f>"00553831"</f>
        <v>00553831</v>
      </c>
    </row>
    <row r="4368" spans="1:2" x14ac:dyDescent="0.25">
      <c r="A4368" s="6">
        <v>4365</v>
      </c>
      <c r="B4368" s="6" t="str">
        <f>"00553857"</f>
        <v>00553857</v>
      </c>
    </row>
    <row r="4369" spans="1:2" x14ac:dyDescent="0.25">
      <c r="A4369" s="6">
        <v>4366</v>
      </c>
      <c r="B4369" s="6" t="str">
        <f>"00553958"</f>
        <v>00553958</v>
      </c>
    </row>
    <row r="4370" spans="1:2" x14ac:dyDescent="0.25">
      <c r="A4370" s="6">
        <v>4367</v>
      </c>
      <c r="B4370" s="6" t="str">
        <f>"00553992"</f>
        <v>00553992</v>
      </c>
    </row>
    <row r="4371" spans="1:2" x14ac:dyDescent="0.25">
      <c r="A4371" s="6">
        <v>4368</v>
      </c>
      <c r="B4371" s="6" t="str">
        <f>"00554066"</f>
        <v>00554066</v>
      </c>
    </row>
    <row r="4372" spans="1:2" x14ac:dyDescent="0.25">
      <c r="A4372" s="6">
        <v>4369</v>
      </c>
      <c r="B4372" s="6" t="str">
        <f>"00554192"</f>
        <v>00554192</v>
      </c>
    </row>
    <row r="4373" spans="1:2" x14ac:dyDescent="0.25">
      <c r="A4373" s="6">
        <v>4370</v>
      </c>
      <c r="B4373" s="6" t="str">
        <f>"00554200"</f>
        <v>00554200</v>
      </c>
    </row>
    <row r="4374" spans="1:2" x14ac:dyDescent="0.25">
      <c r="A4374" s="6">
        <v>4371</v>
      </c>
      <c r="B4374" s="6" t="str">
        <f>"00554333"</f>
        <v>00554333</v>
      </c>
    </row>
    <row r="4375" spans="1:2" x14ac:dyDescent="0.25">
      <c r="A4375" s="6">
        <v>4372</v>
      </c>
      <c r="B4375" s="6" t="str">
        <f>"00554391"</f>
        <v>00554391</v>
      </c>
    </row>
    <row r="4376" spans="1:2" x14ac:dyDescent="0.25">
      <c r="A4376" s="6">
        <v>4373</v>
      </c>
      <c r="B4376" s="6" t="str">
        <f>"00554417"</f>
        <v>00554417</v>
      </c>
    </row>
    <row r="4377" spans="1:2" x14ac:dyDescent="0.25">
      <c r="A4377" s="6">
        <v>4374</v>
      </c>
      <c r="B4377" s="6" t="str">
        <f>"00554447"</f>
        <v>00554447</v>
      </c>
    </row>
    <row r="4378" spans="1:2" x14ac:dyDescent="0.25">
      <c r="A4378" s="6">
        <v>4375</v>
      </c>
      <c r="B4378" s="6" t="str">
        <f>"00554463"</f>
        <v>00554463</v>
      </c>
    </row>
    <row r="4379" spans="1:2" x14ac:dyDescent="0.25">
      <c r="A4379" s="6">
        <v>4376</v>
      </c>
      <c r="B4379" s="6" t="str">
        <f>"00554486"</f>
        <v>00554486</v>
      </c>
    </row>
    <row r="4380" spans="1:2" x14ac:dyDescent="0.25">
      <c r="A4380" s="6">
        <v>4377</v>
      </c>
      <c r="B4380" s="6" t="str">
        <f>"00554532"</f>
        <v>00554532</v>
      </c>
    </row>
    <row r="4381" spans="1:2" x14ac:dyDescent="0.25">
      <c r="A4381" s="6">
        <v>4378</v>
      </c>
      <c r="B4381" s="6" t="str">
        <f>"00554543"</f>
        <v>00554543</v>
      </c>
    </row>
    <row r="4382" spans="1:2" x14ac:dyDescent="0.25">
      <c r="A4382" s="6">
        <v>4379</v>
      </c>
      <c r="B4382" s="6" t="str">
        <f>"00554604"</f>
        <v>00554604</v>
      </c>
    </row>
    <row r="4383" spans="1:2" x14ac:dyDescent="0.25">
      <c r="A4383" s="6">
        <v>4380</v>
      </c>
      <c r="B4383" s="6" t="str">
        <f>"00554689"</f>
        <v>00554689</v>
      </c>
    </row>
    <row r="4384" spans="1:2" x14ac:dyDescent="0.25">
      <c r="A4384" s="6">
        <v>4381</v>
      </c>
      <c r="B4384" s="6" t="str">
        <f>"00555059"</f>
        <v>00555059</v>
      </c>
    </row>
    <row r="4385" spans="1:2" x14ac:dyDescent="0.25">
      <c r="A4385" s="6">
        <v>4382</v>
      </c>
      <c r="B4385" s="6" t="str">
        <f>"00555073"</f>
        <v>00555073</v>
      </c>
    </row>
    <row r="4386" spans="1:2" x14ac:dyDescent="0.25">
      <c r="A4386" s="6">
        <v>4383</v>
      </c>
      <c r="B4386" s="6" t="str">
        <f>"00555076"</f>
        <v>00555076</v>
      </c>
    </row>
    <row r="4387" spans="1:2" x14ac:dyDescent="0.25">
      <c r="A4387" s="6">
        <v>4384</v>
      </c>
      <c r="B4387" s="6" t="str">
        <f>"00555200"</f>
        <v>00555200</v>
      </c>
    </row>
    <row r="4388" spans="1:2" x14ac:dyDescent="0.25">
      <c r="A4388" s="6">
        <v>4385</v>
      </c>
      <c r="B4388" s="6" t="str">
        <f>"00555210"</f>
        <v>00555210</v>
      </c>
    </row>
    <row r="4389" spans="1:2" x14ac:dyDescent="0.25">
      <c r="A4389" s="6">
        <v>4386</v>
      </c>
      <c r="B4389" s="6" t="str">
        <f>"00555217"</f>
        <v>00555217</v>
      </c>
    </row>
    <row r="4390" spans="1:2" x14ac:dyDescent="0.25">
      <c r="A4390" s="6">
        <v>4387</v>
      </c>
      <c r="B4390" s="6" t="str">
        <f>"00555501"</f>
        <v>00555501</v>
      </c>
    </row>
    <row r="4391" spans="1:2" x14ac:dyDescent="0.25">
      <c r="A4391" s="6">
        <v>4388</v>
      </c>
      <c r="B4391" s="6" t="str">
        <f>"00555853"</f>
        <v>00555853</v>
      </c>
    </row>
    <row r="4392" spans="1:2" x14ac:dyDescent="0.25">
      <c r="A4392" s="6">
        <v>4389</v>
      </c>
      <c r="B4392" s="6" t="str">
        <f>"00555886"</f>
        <v>00555886</v>
      </c>
    </row>
    <row r="4393" spans="1:2" x14ac:dyDescent="0.25">
      <c r="A4393" s="6">
        <v>4390</v>
      </c>
      <c r="B4393" s="6" t="str">
        <f>"00555888"</f>
        <v>00555888</v>
      </c>
    </row>
    <row r="4394" spans="1:2" x14ac:dyDescent="0.25">
      <c r="A4394" s="6">
        <v>4391</v>
      </c>
      <c r="B4394" s="6" t="str">
        <f>"00555960"</f>
        <v>00555960</v>
      </c>
    </row>
    <row r="4395" spans="1:2" x14ac:dyDescent="0.25">
      <c r="A4395" s="6">
        <v>4392</v>
      </c>
      <c r="B4395" s="6" t="str">
        <f>"00556051"</f>
        <v>00556051</v>
      </c>
    </row>
    <row r="4396" spans="1:2" x14ac:dyDescent="0.25">
      <c r="A4396" s="6">
        <v>4393</v>
      </c>
      <c r="B4396" s="6" t="str">
        <f>"00556130"</f>
        <v>00556130</v>
      </c>
    </row>
    <row r="4397" spans="1:2" x14ac:dyDescent="0.25">
      <c r="A4397" s="6">
        <v>4394</v>
      </c>
      <c r="B4397" s="6" t="str">
        <f>"00556194"</f>
        <v>00556194</v>
      </c>
    </row>
    <row r="4398" spans="1:2" x14ac:dyDescent="0.25">
      <c r="A4398" s="6">
        <v>4395</v>
      </c>
      <c r="B4398" s="6" t="str">
        <f>"00556213"</f>
        <v>00556213</v>
      </c>
    </row>
    <row r="4399" spans="1:2" x14ac:dyDescent="0.25">
      <c r="A4399" s="6">
        <v>4396</v>
      </c>
      <c r="B4399" s="6" t="str">
        <f>"00556344"</f>
        <v>00556344</v>
      </c>
    </row>
    <row r="4400" spans="1:2" x14ac:dyDescent="0.25">
      <c r="A4400" s="6">
        <v>4397</v>
      </c>
      <c r="B4400" s="6" t="str">
        <f>"00556361"</f>
        <v>00556361</v>
      </c>
    </row>
    <row r="4401" spans="1:2" x14ac:dyDescent="0.25">
      <c r="A4401" s="6">
        <v>4398</v>
      </c>
      <c r="B4401" s="6" t="str">
        <f>"00556489"</f>
        <v>00556489</v>
      </c>
    </row>
    <row r="4402" spans="1:2" x14ac:dyDescent="0.25">
      <c r="A4402" s="6">
        <v>4399</v>
      </c>
      <c r="B4402" s="6" t="str">
        <f>"00556741"</f>
        <v>00556741</v>
      </c>
    </row>
    <row r="4403" spans="1:2" x14ac:dyDescent="0.25">
      <c r="A4403" s="6">
        <v>4400</v>
      </c>
      <c r="B4403" s="6" t="str">
        <f>"00556767"</f>
        <v>00556767</v>
      </c>
    </row>
    <row r="4404" spans="1:2" x14ac:dyDescent="0.25">
      <c r="A4404" s="6">
        <v>4401</v>
      </c>
      <c r="B4404" s="6" t="str">
        <f>"00556911"</f>
        <v>00556911</v>
      </c>
    </row>
    <row r="4405" spans="1:2" x14ac:dyDescent="0.25">
      <c r="A4405" s="6">
        <v>4402</v>
      </c>
      <c r="B4405" s="6" t="str">
        <f>"00556922"</f>
        <v>00556922</v>
      </c>
    </row>
    <row r="4406" spans="1:2" x14ac:dyDescent="0.25">
      <c r="A4406" s="6">
        <v>4403</v>
      </c>
      <c r="B4406" s="6" t="str">
        <f>"00557019"</f>
        <v>00557019</v>
      </c>
    </row>
    <row r="4407" spans="1:2" x14ac:dyDescent="0.25">
      <c r="A4407" s="6">
        <v>4404</v>
      </c>
      <c r="B4407" s="6" t="str">
        <f>"00557044"</f>
        <v>00557044</v>
      </c>
    </row>
    <row r="4408" spans="1:2" x14ac:dyDescent="0.25">
      <c r="A4408" s="6">
        <v>4405</v>
      </c>
      <c r="B4408" s="6" t="str">
        <f>"00557148"</f>
        <v>00557148</v>
      </c>
    </row>
    <row r="4409" spans="1:2" x14ac:dyDescent="0.25">
      <c r="A4409" s="6">
        <v>4406</v>
      </c>
      <c r="B4409" s="6" t="str">
        <f>"00557338"</f>
        <v>00557338</v>
      </c>
    </row>
    <row r="4410" spans="1:2" x14ac:dyDescent="0.25">
      <c r="A4410" s="6">
        <v>4407</v>
      </c>
      <c r="B4410" s="6" t="str">
        <f>"00557440"</f>
        <v>00557440</v>
      </c>
    </row>
    <row r="4411" spans="1:2" x14ac:dyDescent="0.25">
      <c r="A4411" s="6">
        <v>4408</v>
      </c>
      <c r="B4411" s="6" t="str">
        <f>"00557632"</f>
        <v>00557632</v>
      </c>
    </row>
    <row r="4412" spans="1:2" x14ac:dyDescent="0.25">
      <c r="A4412" s="6">
        <v>4409</v>
      </c>
      <c r="B4412" s="6" t="str">
        <f>"00557666"</f>
        <v>00557666</v>
      </c>
    </row>
    <row r="4413" spans="1:2" x14ac:dyDescent="0.25">
      <c r="A4413" s="6">
        <v>4410</v>
      </c>
      <c r="B4413" s="6" t="str">
        <f>"00557780"</f>
        <v>00557780</v>
      </c>
    </row>
    <row r="4414" spans="1:2" x14ac:dyDescent="0.25">
      <c r="A4414" s="6">
        <v>4411</v>
      </c>
      <c r="B4414" s="6" t="str">
        <f>"00557945"</f>
        <v>00557945</v>
      </c>
    </row>
    <row r="4415" spans="1:2" x14ac:dyDescent="0.25">
      <c r="A4415" s="6">
        <v>4412</v>
      </c>
      <c r="B4415" s="6" t="str">
        <f>"00558009"</f>
        <v>00558009</v>
      </c>
    </row>
    <row r="4416" spans="1:2" x14ac:dyDescent="0.25">
      <c r="A4416" s="6">
        <v>4413</v>
      </c>
      <c r="B4416" s="6" t="str">
        <f>"00558028"</f>
        <v>00558028</v>
      </c>
    </row>
    <row r="4417" spans="1:2" x14ac:dyDescent="0.25">
      <c r="A4417" s="6">
        <v>4414</v>
      </c>
      <c r="B4417" s="6" t="str">
        <f>"00558125"</f>
        <v>00558125</v>
      </c>
    </row>
    <row r="4418" spans="1:2" x14ac:dyDescent="0.25">
      <c r="A4418" s="6">
        <v>4415</v>
      </c>
      <c r="B4418" s="6" t="str">
        <f>"00558256"</f>
        <v>00558256</v>
      </c>
    </row>
    <row r="4419" spans="1:2" x14ac:dyDescent="0.25">
      <c r="A4419" s="6">
        <v>4416</v>
      </c>
      <c r="B4419" s="6" t="str">
        <f>"00558324"</f>
        <v>00558324</v>
      </c>
    </row>
    <row r="4420" spans="1:2" x14ac:dyDescent="0.25">
      <c r="A4420" s="6">
        <v>4417</v>
      </c>
      <c r="B4420" s="6" t="str">
        <f>"00558385"</f>
        <v>00558385</v>
      </c>
    </row>
    <row r="4421" spans="1:2" x14ac:dyDescent="0.25">
      <c r="A4421" s="6">
        <v>4418</v>
      </c>
      <c r="B4421" s="6" t="str">
        <f>"00558633"</f>
        <v>00558633</v>
      </c>
    </row>
    <row r="4422" spans="1:2" x14ac:dyDescent="0.25">
      <c r="A4422" s="6">
        <v>4419</v>
      </c>
      <c r="B4422" s="6" t="str">
        <f>"00558935"</f>
        <v>00558935</v>
      </c>
    </row>
    <row r="4423" spans="1:2" x14ac:dyDescent="0.25">
      <c r="A4423" s="6">
        <v>4420</v>
      </c>
      <c r="B4423" s="6" t="str">
        <f>"00558966"</f>
        <v>00558966</v>
      </c>
    </row>
    <row r="4424" spans="1:2" x14ac:dyDescent="0.25">
      <c r="A4424" s="6">
        <v>4421</v>
      </c>
      <c r="B4424" s="6" t="str">
        <f>"00559033"</f>
        <v>00559033</v>
      </c>
    </row>
    <row r="4425" spans="1:2" x14ac:dyDescent="0.25">
      <c r="A4425" s="6">
        <v>4422</v>
      </c>
      <c r="B4425" s="6" t="str">
        <f>"00559162"</f>
        <v>00559162</v>
      </c>
    </row>
    <row r="4426" spans="1:2" x14ac:dyDescent="0.25">
      <c r="A4426" s="6">
        <v>4423</v>
      </c>
      <c r="B4426" s="6" t="str">
        <f>"00559736"</f>
        <v>00559736</v>
      </c>
    </row>
    <row r="4427" spans="1:2" x14ac:dyDescent="0.25">
      <c r="A4427" s="6">
        <v>4424</v>
      </c>
      <c r="B4427" s="6" t="str">
        <f>"00559772"</f>
        <v>00559772</v>
      </c>
    </row>
    <row r="4428" spans="1:2" x14ac:dyDescent="0.25">
      <c r="A4428" s="6">
        <v>4425</v>
      </c>
      <c r="B4428" s="6" t="str">
        <f>"00560009"</f>
        <v>00560009</v>
      </c>
    </row>
    <row r="4429" spans="1:2" x14ac:dyDescent="0.25">
      <c r="A4429" s="6">
        <v>4426</v>
      </c>
      <c r="B4429" s="6" t="str">
        <f>"00560012"</f>
        <v>00560012</v>
      </c>
    </row>
    <row r="4430" spans="1:2" x14ac:dyDescent="0.25">
      <c r="A4430" s="6">
        <v>4427</v>
      </c>
      <c r="B4430" s="6" t="str">
        <f>"00560025"</f>
        <v>00560025</v>
      </c>
    </row>
    <row r="4431" spans="1:2" x14ac:dyDescent="0.25">
      <c r="A4431" s="6">
        <v>4428</v>
      </c>
      <c r="B4431" s="6" t="str">
        <f>"00560075"</f>
        <v>00560075</v>
      </c>
    </row>
    <row r="4432" spans="1:2" x14ac:dyDescent="0.25">
      <c r="A4432" s="6">
        <v>4429</v>
      </c>
      <c r="B4432" s="6" t="str">
        <f>"00560145"</f>
        <v>00560145</v>
      </c>
    </row>
    <row r="4433" spans="1:2" x14ac:dyDescent="0.25">
      <c r="A4433" s="6">
        <v>4430</v>
      </c>
      <c r="B4433" s="6" t="str">
        <f>"00560168"</f>
        <v>00560168</v>
      </c>
    </row>
    <row r="4434" spans="1:2" x14ac:dyDescent="0.25">
      <c r="A4434" s="6">
        <v>4431</v>
      </c>
      <c r="B4434" s="6" t="str">
        <f>"00560565"</f>
        <v>00560565</v>
      </c>
    </row>
    <row r="4435" spans="1:2" x14ac:dyDescent="0.25">
      <c r="A4435" s="6">
        <v>4432</v>
      </c>
      <c r="B4435" s="6" t="str">
        <f>"00560657"</f>
        <v>00560657</v>
      </c>
    </row>
    <row r="4436" spans="1:2" x14ac:dyDescent="0.25">
      <c r="A4436" s="6">
        <v>4433</v>
      </c>
      <c r="B4436" s="6" t="str">
        <f>"00560778"</f>
        <v>00560778</v>
      </c>
    </row>
    <row r="4437" spans="1:2" x14ac:dyDescent="0.25">
      <c r="A4437" s="6">
        <v>4434</v>
      </c>
      <c r="B4437" s="6" t="str">
        <f>"00560783"</f>
        <v>00560783</v>
      </c>
    </row>
    <row r="4438" spans="1:2" x14ac:dyDescent="0.25">
      <c r="A4438" s="6">
        <v>4435</v>
      </c>
      <c r="B4438" s="6" t="str">
        <f>"00560809"</f>
        <v>00560809</v>
      </c>
    </row>
    <row r="4439" spans="1:2" x14ac:dyDescent="0.25">
      <c r="A4439" s="6">
        <v>4436</v>
      </c>
      <c r="B4439" s="6" t="str">
        <f>"00560852"</f>
        <v>00560852</v>
      </c>
    </row>
    <row r="4440" spans="1:2" x14ac:dyDescent="0.25">
      <c r="A4440" s="6">
        <v>4437</v>
      </c>
      <c r="B4440" s="6" t="str">
        <f>"00561089"</f>
        <v>00561089</v>
      </c>
    </row>
    <row r="4441" spans="1:2" x14ac:dyDescent="0.25">
      <c r="A4441" s="6">
        <v>4438</v>
      </c>
      <c r="B4441" s="6" t="str">
        <f>"00561197"</f>
        <v>00561197</v>
      </c>
    </row>
    <row r="4442" spans="1:2" x14ac:dyDescent="0.25">
      <c r="A4442" s="6">
        <v>4439</v>
      </c>
      <c r="B4442" s="6" t="str">
        <f>"00561547"</f>
        <v>00561547</v>
      </c>
    </row>
    <row r="4443" spans="1:2" x14ac:dyDescent="0.25">
      <c r="A4443" s="6">
        <v>4440</v>
      </c>
      <c r="B4443" s="6" t="str">
        <f>"00562217"</f>
        <v>00562217</v>
      </c>
    </row>
    <row r="4444" spans="1:2" x14ac:dyDescent="0.25">
      <c r="A4444" s="6">
        <v>4441</v>
      </c>
      <c r="B4444" s="6" t="str">
        <f>"00562229"</f>
        <v>00562229</v>
      </c>
    </row>
    <row r="4445" spans="1:2" x14ac:dyDescent="0.25">
      <c r="A4445" s="6">
        <v>4442</v>
      </c>
      <c r="B4445" s="6" t="str">
        <f>"00562319"</f>
        <v>00562319</v>
      </c>
    </row>
    <row r="4446" spans="1:2" x14ac:dyDescent="0.25">
      <c r="A4446" s="6">
        <v>4443</v>
      </c>
      <c r="B4446" s="6" t="str">
        <f>"00562396"</f>
        <v>00562396</v>
      </c>
    </row>
    <row r="4447" spans="1:2" x14ac:dyDescent="0.25">
      <c r="A4447" s="6">
        <v>4444</v>
      </c>
      <c r="B4447" s="6" t="str">
        <f>"00562427"</f>
        <v>00562427</v>
      </c>
    </row>
    <row r="4448" spans="1:2" x14ac:dyDescent="0.25">
      <c r="A4448" s="6">
        <v>4445</v>
      </c>
      <c r="B4448" s="6" t="str">
        <f>"00562444"</f>
        <v>00562444</v>
      </c>
    </row>
    <row r="4449" spans="1:2" x14ac:dyDescent="0.25">
      <c r="A4449" s="6">
        <v>4446</v>
      </c>
      <c r="B4449" s="6" t="str">
        <f>"00562472"</f>
        <v>00562472</v>
      </c>
    </row>
    <row r="4450" spans="1:2" x14ac:dyDescent="0.25">
      <c r="A4450" s="6">
        <v>4447</v>
      </c>
      <c r="B4450" s="6" t="str">
        <f>"00562619"</f>
        <v>00562619</v>
      </c>
    </row>
    <row r="4451" spans="1:2" x14ac:dyDescent="0.25">
      <c r="A4451" s="6">
        <v>4448</v>
      </c>
      <c r="B4451" s="6" t="str">
        <f>"00562705"</f>
        <v>00562705</v>
      </c>
    </row>
    <row r="4452" spans="1:2" x14ac:dyDescent="0.25">
      <c r="A4452" s="6">
        <v>4449</v>
      </c>
      <c r="B4452" s="6" t="str">
        <f>"00563050"</f>
        <v>00563050</v>
      </c>
    </row>
    <row r="4453" spans="1:2" x14ac:dyDescent="0.25">
      <c r="A4453" s="6">
        <v>4450</v>
      </c>
      <c r="B4453" s="6" t="str">
        <f>"00563096"</f>
        <v>00563096</v>
      </c>
    </row>
    <row r="4454" spans="1:2" x14ac:dyDescent="0.25">
      <c r="A4454" s="6">
        <v>4451</v>
      </c>
      <c r="B4454" s="6" t="str">
        <f>"00563253"</f>
        <v>00563253</v>
      </c>
    </row>
    <row r="4455" spans="1:2" x14ac:dyDescent="0.25">
      <c r="A4455" s="6">
        <v>4452</v>
      </c>
      <c r="B4455" s="6" t="str">
        <f>"00563431"</f>
        <v>00563431</v>
      </c>
    </row>
    <row r="4456" spans="1:2" x14ac:dyDescent="0.25">
      <c r="A4456" s="6">
        <v>4453</v>
      </c>
      <c r="B4456" s="6" t="str">
        <f>"00564336"</f>
        <v>00564336</v>
      </c>
    </row>
    <row r="4457" spans="1:2" x14ac:dyDescent="0.25">
      <c r="A4457" s="6">
        <v>4454</v>
      </c>
      <c r="B4457" s="6" t="str">
        <f>"00564362"</f>
        <v>00564362</v>
      </c>
    </row>
    <row r="4458" spans="1:2" x14ac:dyDescent="0.25">
      <c r="A4458" s="6">
        <v>4455</v>
      </c>
      <c r="B4458" s="6" t="str">
        <f>"00564681"</f>
        <v>00564681</v>
      </c>
    </row>
    <row r="4459" spans="1:2" x14ac:dyDescent="0.25">
      <c r="A4459" s="6">
        <v>4456</v>
      </c>
      <c r="B4459" s="6" t="str">
        <f>"00564755"</f>
        <v>00564755</v>
      </c>
    </row>
    <row r="4460" spans="1:2" x14ac:dyDescent="0.25">
      <c r="A4460" s="6">
        <v>4457</v>
      </c>
      <c r="B4460" s="6" t="str">
        <f>"00564929"</f>
        <v>00564929</v>
      </c>
    </row>
    <row r="4461" spans="1:2" x14ac:dyDescent="0.25">
      <c r="A4461" s="6">
        <v>4458</v>
      </c>
      <c r="B4461" s="6" t="str">
        <f>"00565039"</f>
        <v>00565039</v>
      </c>
    </row>
    <row r="4462" spans="1:2" x14ac:dyDescent="0.25">
      <c r="A4462" s="6">
        <v>4459</v>
      </c>
      <c r="B4462" s="6" t="str">
        <f>"00565978"</f>
        <v>00565978</v>
      </c>
    </row>
    <row r="4463" spans="1:2" x14ac:dyDescent="0.25">
      <c r="A4463" s="6">
        <v>4460</v>
      </c>
      <c r="B4463" s="6" t="str">
        <f>"00566142"</f>
        <v>00566142</v>
      </c>
    </row>
    <row r="4464" spans="1:2" x14ac:dyDescent="0.25">
      <c r="A4464" s="6">
        <v>4461</v>
      </c>
      <c r="B4464" s="6" t="str">
        <f>"00566878"</f>
        <v>00566878</v>
      </c>
    </row>
    <row r="4465" spans="1:2" x14ac:dyDescent="0.25">
      <c r="A4465" s="6">
        <v>4462</v>
      </c>
      <c r="B4465" s="6" t="str">
        <f>"00566949"</f>
        <v>00566949</v>
      </c>
    </row>
    <row r="4466" spans="1:2" x14ac:dyDescent="0.25">
      <c r="A4466" s="6">
        <v>4463</v>
      </c>
      <c r="B4466" s="6" t="str">
        <f>"00566996"</f>
        <v>00566996</v>
      </c>
    </row>
    <row r="4467" spans="1:2" x14ac:dyDescent="0.25">
      <c r="A4467" s="6">
        <v>4464</v>
      </c>
      <c r="B4467" s="6" t="str">
        <f>"00567160"</f>
        <v>00567160</v>
      </c>
    </row>
    <row r="4468" spans="1:2" x14ac:dyDescent="0.25">
      <c r="A4468" s="6">
        <v>4465</v>
      </c>
      <c r="B4468" s="6" t="str">
        <f>"00567408"</f>
        <v>00567408</v>
      </c>
    </row>
    <row r="4469" spans="1:2" x14ac:dyDescent="0.25">
      <c r="A4469" s="6">
        <v>4466</v>
      </c>
      <c r="B4469" s="6" t="str">
        <f>"00567635"</f>
        <v>00567635</v>
      </c>
    </row>
    <row r="4470" spans="1:2" x14ac:dyDescent="0.25">
      <c r="A4470" s="6">
        <v>4467</v>
      </c>
      <c r="B4470" s="6" t="str">
        <f>"00568369"</f>
        <v>00568369</v>
      </c>
    </row>
    <row r="4471" spans="1:2" x14ac:dyDescent="0.25">
      <c r="A4471" s="6">
        <v>4468</v>
      </c>
      <c r="B4471" s="6" t="str">
        <f>"00568455"</f>
        <v>00568455</v>
      </c>
    </row>
    <row r="4472" spans="1:2" x14ac:dyDescent="0.25">
      <c r="A4472" s="6">
        <v>4469</v>
      </c>
      <c r="B4472" s="6" t="str">
        <f>"00568537"</f>
        <v>00568537</v>
      </c>
    </row>
    <row r="4473" spans="1:2" x14ac:dyDescent="0.25">
      <c r="A4473" s="6">
        <v>4470</v>
      </c>
      <c r="B4473" s="6" t="str">
        <f>"00569768"</f>
        <v>00569768</v>
      </c>
    </row>
    <row r="4474" spans="1:2" x14ac:dyDescent="0.25">
      <c r="A4474" s="6">
        <v>4471</v>
      </c>
      <c r="B4474" s="6" t="str">
        <f>"00570100"</f>
        <v>00570100</v>
      </c>
    </row>
    <row r="4475" spans="1:2" x14ac:dyDescent="0.25">
      <c r="A4475" s="6">
        <v>4472</v>
      </c>
      <c r="B4475" s="6" t="str">
        <f>"00570259"</f>
        <v>00570259</v>
      </c>
    </row>
    <row r="4476" spans="1:2" x14ac:dyDescent="0.25">
      <c r="A4476" s="6">
        <v>4473</v>
      </c>
      <c r="B4476" s="6" t="str">
        <f>"00570613"</f>
        <v>00570613</v>
      </c>
    </row>
    <row r="4477" spans="1:2" x14ac:dyDescent="0.25">
      <c r="A4477" s="6">
        <v>4474</v>
      </c>
      <c r="B4477" s="6" t="str">
        <f>"00571311"</f>
        <v>00571311</v>
      </c>
    </row>
    <row r="4478" spans="1:2" x14ac:dyDescent="0.25">
      <c r="A4478" s="6">
        <v>4475</v>
      </c>
      <c r="B4478" s="6" t="str">
        <f>"00571535"</f>
        <v>00571535</v>
      </c>
    </row>
    <row r="4479" spans="1:2" x14ac:dyDescent="0.25">
      <c r="A4479" s="6">
        <v>4476</v>
      </c>
      <c r="B4479" s="6" t="str">
        <f>"00572159"</f>
        <v>00572159</v>
      </c>
    </row>
    <row r="4480" spans="1:2" x14ac:dyDescent="0.25">
      <c r="A4480" s="6">
        <v>4477</v>
      </c>
      <c r="B4480" s="6" t="str">
        <f>"00572285"</f>
        <v>00572285</v>
      </c>
    </row>
    <row r="4481" spans="1:2" x14ac:dyDescent="0.25">
      <c r="A4481" s="6">
        <v>4478</v>
      </c>
      <c r="B4481" s="6" t="str">
        <f>"00572303"</f>
        <v>00572303</v>
      </c>
    </row>
    <row r="4482" spans="1:2" x14ac:dyDescent="0.25">
      <c r="A4482" s="6">
        <v>4479</v>
      </c>
      <c r="B4482" s="6" t="str">
        <f>"00572731"</f>
        <v>00572731</v>
      </c>
    </row>
    <row r="4483" spans="1:2" x14ac:dyDescent="0.25">
      <c r="A4483" s="6">
        <v>4480</v>
      </c>
      <c r="B4483" s="6" t="str">
        <f>"00572842"</f>
        <v>00572842</v>
      </c>
    </row>
    <row r="4484" spans="1:2" x14ac:dyDescent="0.25">
      <c r="A4484" s="6">
        <v>4481</v>
      </c>
      <c r="B4484" s="6" t="str">
        <f>"00572912"</f>
        <v>00572912</v>
      </c>
    </row>
    <row r="4485" spans="1:2" x14ac:dyDescent="0.25">
      <c r="A4485" s="6">
        <v>4482</v>
      </c>
      <c r="B4485" s="6" t="str">
        <f>"00572932"</f>
        <v>00572932</v>
      </c>
    </row>
    <row r="4486" spans="1:2" x14ac:dyDescent="0.25">
      <c r="A4486" s="6">
        <v>4483</v>
      </c>
      <c r="B4486" s="6" t="str">
        <f>"00573567"</f>
        <v>00573567</v>
      </c>
    </row>
    <row r="4487" spans="1:2" x14ac:dyDescent="0.25">
      <c r="A4487" s="6">
        <v>4484</v>
      </c>
      <c r="B4487" s="6" t="str">
        <f>"00574341"</f>
        <v>00574341</v>
      </c>
    </row>
    <row r="4488" spans="1:2" x14ac:dyDescent="0.25">
      <c r="A4488" s="6">
        <v>4485</v>
      </c>
      <c r="B4488" s="6" t="str">
        <f>"00574710"</f>
        <v>00574710</v>
      </c>
    </row>
    <row r="4489" spans="1:2" x14ac:dyDescent="0.25">
      <c r="A4489" s="6">
        <v>4486</v>
      </c>
      <c r="B4489" s="6" t="str">
        <f>"00574760"</f>
        <v>00574760</v>
      </c>
    </row>
    <row r="4490" spans="1:2" x14ac:dyDescent="0.25">
      <c r="A4490" s="6">
        <v>4487</v>
      </c>
      <c r="B4490" s="6" t="str">
        <f>"00574782"</f>
        <v>00574782</v>
      </c>
    </row>
    <row r="4491" spans="1:2" x14ac:dyDescent="0.25">
      <c r="A4491" s="6">
        <v>4488</v>
      </c>
      <c r="B4491" s="6" t="str">
        <f>"00575443"</f>
        <v>00575443</v>
      </c>
    </row>
    <row r="4492" spans="1:2" x14ac:dyDescent="0.25">
      <c r="A4492" s="6">
        <v>4489</v>
      </c>
      <c r="B4492" s="6" t="str">
        <f>"00575445"</f>
        <v>00575445</v>
      </c>
    </row>
    <row r="4493" spans="1:2" x14ac:dyDescent="0.25">
      <c r="A4493" s="6">
        <v>4490</v>
      </c>
      <c r="B4493" s="6" t="str">
        <f>"00575684"</f>
        <v>00575684</v>
      </c>
    </row>
    <row r="4494" spans="1:2" x14ac:dyDescent="0.25">
      <c r="A4494" s="6">
        <v>4491</v>
      </c>
      <c r="B4494" s="6" t="str">
        <f>"00575775"</f>
        <v>00575775</v>
      </c>
    </row>
    <row r="4495" spans="1:2" x14ac:dyDescent="0.25">
      <c r="A4495" s="6">
        <v>4492</v>
      </c>
      <c r="B4495" s="6" t="str">
        <f>"00575993"</f>
        <v>00575993</v>
      </c>
    </row>
    <row r="4496" spans="1:2" x14ac:dyDescent="0.25">
      <c r="A4496" s="6">
        <v>4493</v>
      </c>
      <c r="B4496" s="6" t="str">
        <f>"00576166"</f>
        <v>00576166</v>
      </c>
    </row>
    <row r="4497" spans="1:2" x14ac:dyDescent="0.25">
      <c r="A4497" s="6">
        <v>4494</v>
      </c>
      <c r="B4497" s="6" t="str">
        <f>"00576215"</f>
        <v>00576215</v>
      </c>
    </row>
    <row r="4498" spans="1:2" x14ac:dyDescent="0.25">
      <c r="A4498" s="6">
        <v>4495</v>
      </c>
      <c r="B4498" s="6" t="str">
        <f>"00576969"</f>
        <v>00576969</v>
      </c>
    </row>
    <row r="4499" spans="1:2" x14ac:dyDescent="0.25">
      <c r="A4499" s="6">
        <v>4496</v>
      </c>
      <c r="B4499" s="6" t="str">
        <f>"00577407"</f>
        <v>00577407</v>
      </c>
    </row>
    <row r="4500" spans="1:2" x14ac:dyDescent="0.25">
      <c r="A4500" s="6">
        <v>4497</v>
      </c>
      <c r="B4500" s="6" t="str">
        <f>"00577688"</f>
        <v>00577688</v>
      </c>
    </row>
    <row r="4501" spans="1:2" x14ac:dyDescent="0.25">
      <c r="A4501" s="6">
        <v>4498</v>
      </c>
      <c r="B4501" s="6" t="str">
        <f>"00578172"</f>
        <v>00578172</v>
      </c>
    </row>
    <row r="4502" spans="1:2" x14ac:dyDescent="0.25">
      <c r="A4502" s="6">
        <v>4499</v>
      </c>
      <c r="B4502" s="6" t="str">
        <f>"00578323"</f>
        <v>00578323</v>
      </c>
    </row>
    <row r="4503" spans="1:2" x14ac:dyDescent="0.25">
      <c r="A4503" s="6">
        <v>4500</v>
      </c>
      <c r="B4503" s="6" t="str">
        <f>"00578407"</f>
        <v>00578407</v>
      </c>
    </row>
    <row r="4504" spans="1:2" x14ac:dyDescent="0.25">
      <c r="A4504" s="6">
        <v>4501</v>
      </c>
      <c r="B4504" s="6" t="str">
        <f>"00578744"</f>
        <v>00578744</v>
      </c>
    </row>
    <row r="4505" spans="1:2" x14ac:dyDescent="0.25">
      <c r="A4505" s="6">
        <v>4502</v>
      </c>
      <c r="B4505" s="6" t="str">
        <f>"00579529"</f>
        <v>00579529</v>
      </c>
    </row>
    <row r="4506" spans="1:2" x14ac:dyDescent="0.25">
      <c r="A4506" s="6">
        <v>4503</v>
      </c>
      <c r="B4506" s="6" t="str">
        <f>"00579732"</f>
        <v>00579732</v>
      </c>
    </row>
    <row r="4507" spans="1:2" x14ac:dyDescent="0.25">
      <c r="A4507" s="6">
        <v>4504</v>
      </c>
      <c r="B4507" s="6" t="str">
        <f>"00579836"</f>
        <v>00579836</v>
      </c>
    </row>
    <row r="4508" spans="1:2" x14ac:dyDescent="0.25">
      <c r="A4508" s="6">
        <v>4505</v>
      </c>
      <c r="B4508" s="6" t="str">
        <f>"00580105"</f>
        <v>00580105</v>
      </c>
    </row>
    <row r="4509" spans="1:2" x14ac:dyDescent="0.25">
      <c r="A4509" s="6">
        <v>4506</v>
      </c>
      <c r="B4509" s="6" t="str">
        <f>"00580694"</f>
        <v>00580694</v>
      </c>
    </row>
    <row r="4510" spans="1:2" x14ac:dyDescent="0.25">
      <c r="A4510" s="6">
        <v>4507</v>
      </c>
      <c r="B4510" s="6" t="str">
        <f>"00580883"</f>
        <v>00580883</v>
      </c>
    </row>
    <row r="4511" spans="1:2" x14ac:dyDescent="0.25">
      <c r="A4511" s="6">
        <v>4508</v>
      </c>
      <c r="B4511" s="6" t="str">
        <f>"00581128"</f>
        <v>00581128</v>
      </c>
    </row>
    <row r="4512" spans="1:2" x14ac:dyDescent="0.25">
      <c r="A4512" s="6">
        <v>4509</v>
      </c>
      <c r="B4512" s="6" t="str">
        <f>"00581724"</f>
        <v>00581724</v>
      </c>
    </row>
    <row r="4513" spans="1:2" x14ac:dyDescent="0.25">
      <c r="A4513" s="6">
        <v>4510</v>
      </c>
      <c r="B4513" s="6" t="str">
        <f>"00582737"</f>
        <v>00582737</v>
      </c>
    </row>
    <row r="4514" spans="1:2" x14ac:dyDescent="0.25">
      <c r="A4514" s="6">
        <v>4511</v>
      </c>
      <c r="B4514" s="6" t="str">
        <f>"00582950"</f>
        <v>00582950</v>
      </c>
    </row>
    <row r="4515" spans="1:2" x14ac:dyDescent="0.25">
      <c r="A4515" s="6">
        <v>4512</v>
      </c>
      <c r="B4515" s="6" t="str">
        <f>"00583497"</f>
        <v>00583497</v>
      </c>
    </row>
    <row r="4516" spans="1:2" x14ac:dyDescent="0.25">
      <c r="A4516" s="6">
        <v>4513</v>
      </c>
      <c r="B4516" s="6" t="str">
        <f>"00583693"</f>
        <v>00583693</v>
      </c>
    </row>
    <row r="4517" spans="1:2" x14ac:dyDescent="0.25">
      <c r="A4517" s="6">
        <v>4514</v>
      </c>
      <c r="B4517" s="6" t="str">
        <f>"00583850"</f>
        <v>00583850</v>
      </c>
    </row>
    <row r="4518" spans="1:2" x14ac:dyDescent="0.25">
      <c r="A4518" s="6">
        <v>4515</v>
      </c>
      <c r="B4518" s="6" t="str">
        <f>"00584215"</f>
        <v>00584215</v>
      </c>
    </row>
    <row r="4519" spans="1:2" x14ac:dyDescent="0.25">
      <c r="A4519" s="6">
        <v>4516</v>
      </c>
      <c r="B4519" s="6" t="str">
        <f>"00584309"</f>
        <v>00584309</v>
      </c>
    </row>
    <row r="4520" spans="1:2" x14ac:dyDescent="0.25">
      <c r="A4520" s="6">
        <v>4517</v>
      </c>
      <c r="B4520" s="6" t="str">
        <f>"00585720"</f>
        <v>00585720</v>
      </c>
    </row>
    <row r="4521" spans="1:2" x14ac:dyDescent="0.25">
      <c r="A4521" s="6">
        <v>4518</v>
      </c>
      <c r="B4521" s="6" t="str">
        <f>"00586038"</f>
        <v>00586038</v>
      </c>
    </row>
    <row r="4522" spans="1:2" x14ac:dyDescent="0.25">
      <c r="A4522" s="6">
        <v>4519</v>
      </c>
      <c r="B4522" s="6" t="str">
        <f>"00586252"</f>
        <v>00586252</v>
      </c>
    </row>
    <row r="4523" spans="1:2" x14ac:dyDescent="0.25">
      <c r="A4523" s="6">
        <v>4520</v>
      </c>
      <c r="B4523" s="6" t="str">
        <f>"00586575"</f>
        <v>00586575</v>
      </c>
    </row>
    <row r="4524" spans="1:2" x14ac:dyDescent="0.25">
      <c r="A4524" s="6">
        <v>4521</v>
      </c>
      <c r="B4524" s="6" t="str">
        <f>"00586585"</f>
        <v>00586585</v>
      </c>
    </row>
    <row r="4525" spans="1:2" x14ac:dyDescent="0.25">
      <c r="A4525" s="6">
        <v>4522</v>
      </c>
      <c r="B4525" s="6" t="str">
        <f>"00587033"</f>
        <v>00587033</v>
      </c>
    </row>
    <row r="4526" spans="1:2" x14ac:dyDescent="0.25">
      <c r="A4526" s="6">
        <v>4523</v>
      </c>
      <c r="B4526" s="6" t="str">
        <f>"00587500"</f>
        <v>00587500</v>
      </c>
    </row>
    <row r="4527" spans="1:2" x14ac:dyDescent="0.25">
      <c r="A4527" s="6">
        <v>4524</v>
      </c>
      <c r="B4527" s="6" t="str">
        <f>"00587985"</f>
        <v>00587985</v>
      </c>
    </row>
    <row r="4528" spans="1:2" x14ac:dyDescent="0.25">
      <c r="A4528" s="6">
        <v>4525</v>
      </c>
      <c r="B4528" s="6" t="str">
        <f>"00588171"</f>
        <v>00588171</v>
      </c>
    </row>
    <row r="4529" spans="1:2" x14ac:dyDescent="0.25">
      <c r="A4529" s="6">
        <v>4526</v>
      </c>
      <c r="B4529" s="6" t="str">
        <f>"00588370"</f>
        <v>00588370</v>
      </c>
    </row>
    <row r="4530" spans="1:2" x14ac:dyDescent="0.25">
      <c r="A4530" s="6">
        <v>4527</v>
      </c>
      <c r="B4530" s="6" t="str">
        <f>"00588407"</f>
        <v>00588407</v>
      </c>
    </row>
    <row r="4531" spans="1:2" x14ac:dyDescent="0.25">
      <c r="A4531" s="6">
        <v>4528</v>
      </c>
      <c r="B4531" s="6" t="str">
        <f>"00588939"</f>
        <v>00588939</v>
      </c>
    </row>
    <row r="4532" spans="1:2" x14ac:dyDescent="0.25">
      <c r="A4532" s="6">
        <v>4529</v>
      </c>
      <c r="B4532" s="6" t="str">
        <f>"00589244"</f>
        <v>00589244</v>
      </c>
    </row>
    <row r="4533" spans="1:2" x14ac:dyDescent="0.25">
      <c r="A4533" s="6">
        <v>4530</v>
      </c>
      <c r="B4533" s="6" t="str">
        <f>"00589645"</f>
        <v>00589645</v>
      </c>
    </row>
    <row r="4534" spans="1:2" x14ac:dyDescent="0.25">
      <c r="A4534" s="6">
        <v>4531</v>
      </c>
      <c r="B4534" s="6" t="str">
        <f>"00589909"</f>
        <v>00589909</v>
      </c>
    </row>
    <row r="4535" spans="1:2" x14ac:dyDescent="0.25">
      <c r="A4535" s="6">
        <v>4532</v>
      </c>
      <c r="B4535" s="6" t="str">
        <f>"00590305"</f>
        <v>00590305</v>
      </c>
    </row>
    <row r="4536" spans="1:2" x14ac:dyDescent="0.25">
      <c r="A4536" s="6">
        <v>4533</v>
      </c>
      <c r="B4536" s="6" t="str">
        <f>"00590467"</f>
        <v>00590467</v>
      </c>
    </row>
    <row r="4537" spans="1:2" x14ac:dyDescent="0.25">
      <c r="A4537" s="6">
        <v>4534</v>
      </c>
      <c r="B4537" s="6" t="str">
        <f>"00590819"</f>
        <v>00590819</v>
      </c>
    </row>
    <row r="4538" spans="1:2" x14ac:dyDescent="0.25">
      <c r="A4538" s="6">
        <v>4535</v>
      </c>
      <c r="B4538" s="6" t="str">
        <f>"00590905"</f>
        <v>00590905</v>
      </c>
    </row>
    <row r="4539" spans="1:2" x14ac:dyDescent="0.25">
      <c r="A4539" s="6">
        <v>4536</v>
      </c>
      <c r="B4539" s="6" t="str">
        <f>"00590944"</f>
        <v>00590944</v>
      </c>
    </row>
    <row r="4540" spans="1:2" x14ac:dyDescent="0.25">
      <c r="A4540" s="6">
        <v>4537</v>
      </c>
      <c r="B4540" s="6" t="str">
        <f>"00590951"</f>
        <v>00590951</v>
      </c>
    </row>
    <row r="4541" spans="1:2" x14ac:dyDescent="0.25">
      <c r="A4541" s="6">
        <v>4538</v>
      </c>
      <c r="B4541" s="6" t="str">
        <f>"00591043"</f>
        <v>00591043</v>
      </c>
    </row>
    <row r="4542" spans="1:2" x14ac:dyDescent="0.25">
      <c r="A4542" s="6">
        <v>4539</v>
      </c>
      <c r="B4542" s="6" t="str">
        <f>"00592208"</f>
        <v>00592208</v>
      </c>
    </row>
    <row r="4543" spans="1:2" x14ac:dyDescent="0.25">
      <c r="A4543" s="6">
        <v>4540</v>
      </c>
      <c r="B4543" s="6" t="str">
        <f>"00592356"</f>
        <v>00592356</v>
      </c>
    </row>
    <row r="4544" spans="1:2" x14ac:dyDescent="0.25">
      <c r="A4544" s="6">
        <v>4541</v>
      </c>
      <c r="B4544" s="6" t="str">
        <f>"00592986"</f>
        <v>00592986</v>
      </c>
    </row>
    <row r="4545" spans="1:2" x14ac:dyDescent="0.25">
      <c r="A4545" s="6">
        <v>4542</v>
      </c>
      <c r="B4545" s="6" t="str">
        <f>"00593070"</f>
        <v>00593070</v>
      </c>
    </row>
    <row r="4546" spans="1:2" x14ac:dyDescent="0.25">
      <c r="A4546" s="6">
        <v>4543</v>
      </c>
      <c r="B4546" s="6" t="str">
        <f>"00593309"</f>
        <v>00593309</v>
      </c>
    </row>
    <row r="4547" spans="1:2" x14ac:dyDescent="0.25">
      <c r="A4547" s="6">
        <v>4544</v>
      </c>
      <c r="B4547" s="6" t="str">
        <f>"00593730"</f>
        <v>00593730</v>
      </c>
    </row>
    <row r="4548" spans="1:2" x14ac:dyDescent="0.25">
      <c r="A4548" s="6">
        <v>4545</v>
      </c>
      <c r="B4548" s="6" t="str">
        <f>"00594233"</f>
        <v>00594233</v>
      </c>
    </row>
    <row r="4549" spans="1:2" x14ac:dyDescent="0.25">
      <c r="A4549" s="6">
        <v>4546</v>
      </c>
      <c r="B4549" s="6" t="str">
        <f>"00594656"</f>
        <v>00594656</v>
      </c>
    </row>
    <row r="4550" spans="1:2" x14ac:dyDescent="0.25">
      <c r="A4550" s="6">
        <v>4547</v>
      </c>
      <c r="B4550" s="6" t="str">
        <f>"00594704"</f>
        <v>00594704</v>
      </c>
    </row>
    <row r="4551" spans="1:2" x14ac:dyDescent="0.25">
      <c r="A4551" s="6">
        <v>4548</v>
      </c>
      <c r="B4551" s="6" t="str">
        <f>"00595256"</f>
        <v>00595256</v>
      </c>
    </row>
    <row r="4552" spans="1:2" x14ac:dyDescent="0.25">
      <c r="A4552" s="6">
        <v>4549</v>
      </c>
      <c r="B4552" s="6" t="str">
        <f>"00595916"</f>
        <v>00595916</v>
      </c>
    </row>
    <row r="4553" spans="1:2" x14ac:dyDescent="0.25">
      <c r="A4553" s="6">
        <v>4550</v>
      </c>
      <c r="B4553" s="6" t="str">
        <f>"00596378"</f>
        <v>00596378</v>
      </c>
    </row>
    <row r="4554" spans="1:2" x14ac:dyDescent="0.25">
      <c r="A4554" s="6">
        <v>4551</v>
      </c>
      <c r="B4554" s="6" t="str">
        <f>"00597173"</f>
        <v>00597173</v>
      </c>
    </row>
    <row r="4555" spans="1:2" x14ac:dyDescent="0.25">
      <c r="A4555" s="6">
        <v>4552</v>
      </c>
      <c r="B4555" s="6" t="str">
        <f>"00597285"</f>
        <v>00597285</v>
      </c>
    </row>
    <row r="4556" spans="1:2" x14ac:dyDescent="0.25">
      <c r="A4556" s="6">
        <v>4553</v>
      </c>
      <c r="B4556" s="6" t="str">
        <f>"00597380"</f>
        <v>00597380</v>
      </c>
    </row>
    <row r="4557" spans="1:2" x14ac:dyDescent="0.25">
      <c r="A4557" s="6">
        <v>4554</v>
      </c>
      <c r="B4557" s="6" t="str">
        <f>"00597426"</f>
        <v>00597426</v>
      </c>
    </row>
    <row r="4558" spans="1:2" x14ac:dyDescent="0.25">
      <c r="A4558" s="6">
        <v>4555</v>
      </c>
      <c r="B4558" s="6" t="str">
        <f>"00597700"</f>
        <v>00597700</v>
      </c>
    </row>
    <row r="4559" spans="1:2" x14ac:dyDescent="0.25">
      <c r="A4559" s="6">
        <v>4556</v>
      </c>
      <c r="B4559" s="6" t="str">
        <f>"00597799"</f>
        <v>00597799</v>
      </c>
    </row>
    <row r="4560" spans="1:2" x14ac:dyDescent="0.25">
      <c r="A4560" s="6">
        <v>4557</v>
      </c>
      <c r="B4560" s="6" t="str">
        <f>"00597993"</f>
        <v>00597993</v>
      </c>
    </row>
    <row r="4561" spans="1:2" x14ac:dyDescent="0.25">
      <c r="A4561" s="6">
        <v>4558</v>
      </c>
      <c r="B4561" s="6" t="str">
        <f>"00598277"</f>
        <v>00598277</v>
      </c>
    </row>
    <row r="4562" spans="1:2" x14ac:dyDescent="0.25">
      <c r="A4562" s="6">
        <v>4559</v>
      </c>
      <c r="B4562" s="6" t="str">
        <f>"00598471"</f>
        <v>00598471</v>
      </c>
    </row>
    <row r="4563" spans="1:2" x14ac:dyDescent="0.25">
      <c r="A4563" s="6">
        <v>4560</v>
      </c>
      <c r="B4563" s="6" t="str">
        <f>"00598657"</f>
        <v>00598657</v>
      </c>
    </row>
    <row r="4564" spans="1:2" x14ac:dyDescent="0.25">
      <c r="A4564" s="6">
        <v>4561</v>
      </c>
      <c r="B4564" s="6" t="str">
        <f>"00598732"</f>
        <v>00598732</v>
      </c>
    </row>
    <row r="4565" spans="1:2" x14ac:dyDescent="0.25">
      <c r="A4565" s="6">
        <v>4562</v>
      </c>
      <c r="B4565" s="6" t="str">
        <f>"00599299"</f>
        <v>00599299</v>
      </c>
    </row>
    <row r="4566" spans="1:2" x14ac:dyDescent="0.25">
      <c r="A4566" s="6">
        <v>4563</v>
      </c>
      <c r="B4566" s="6" t="str">
        <f>"00599301"</f>
        <v>00599301</v>
      </c>
    </row>
    <row r="4567" spans="1:2" x14ac:dyDescent="0.25">
      <c r="A4567" s="6">
        <v>4564</v>
      </c>
      <c r="B4567" s="6" t="str">
        <f>"00599351"</f>
        <v>00599351</v>
      </c>
    </row>
    <row r="4568" spans="1:2" x14ac:dyDescent="0.25">
      <c r="A4568" s="6">
        <v>4565</v>
      </c>
      <c r="B4568" s="6" t="str">
        <f>"00599380"</f>
        <v>00599380</v>
      </c>
    </row>
    <row r="4569" spans="1:2" x14ac:dyDescent="0.25">
      <c r="A4569" s="6">
        <v>4566</v>
      </c>
      <c r="B4569" s="6" t="str">
        <f>"00599591"</f>
        <v>00599591</v>
      </c>
    </row>
    <row r="4570" spans="1:2" x14ac:dyDescent="0.25">
      <c r="A4570" s="6">
        <v>4567</v>
      </c>
      <c r="B4570" s="6" t="str">
        <f>"00599606"</f>
        <v>00599606</v>
      </c>
    </row>
    <row r="4571" spans="1:2" x14ac:dyDescent="0.25">
      <c r="A4571" s="6">
        <v>4568</v>
      </c>
      <c r="B4571" s="6" t="str">
        <f>"00599647"</f>
        <v>00599647</v>
      </c>
    </row>
    <row r="4572" spans="1:2" x14ac:dyDescent="0.25">
      <c r="A4572" s="6">
        <v>4569</v>
      </c>
      <c r="B4572" s="6" t="str">
        <f>"00599651"</f>
        <v>00599651</v>
      </c>
    </row>
    <row r="4573" spans="1:2" x14ac:dyDescent="0.25">
      <c r="A4573" s="6">
        <v>4570</v>
      </c>
      <c r="B4573" s="6" t="str">
        <f>"00599770"</f>
        <v>00599770</v>
      </c>
    </row>
    <row r="4574" spans="1:2" x14ac:dyDescent="0.25">
      <c r="A4574" s="6">
        <v>4571</v>
      </c>
      <c r="B4574" s="6" t="str">
        <f>"00599773"</f>
        <v>00599773</v>
      </c>
    </row>
    <row r="4575" spans="1:2" x14ac:dyDescent="0.25">
      <c r="A4575" s="6">
        <v>4572</v>
      </c>
      <c r="B4575" s="6" t="str">
        <f>"00600008"</f>
        <v>00600008</v>
      </c>
    </row>
    <row r="4576" spans="1:2" x14ac:dyDescent="0.25">
      <c r="A4576" s="6">
        <v>4573</v>
      </c>
      <c r="B4576" s="6" t="str">
        <f>"00600104"</f>
        <v>00600104</v>
      </c>
    </row>
    <row r="4577" spans="1:2" x14ac:dyDescent="0.25">
      <c r="A4577" s="6">
        <v>4574</v>
      </c>
      <c r="B4577" s="6" t="str">
        <f>"00600499"</f>
        <v>00600499</v>
      </c>
    </row>
    <row r="4578" spans="1:2" x14ac:dyDescent="0.25">
      <c r="A4578" s="6">
        <v>4575</v>
      </c>
      <c r="B4578" s="6" t="str">
        <f>"00600595"</f>
        <v>00600595</v>
      </c>
    </row>
    <row r="4579" spans="1:2" x14ac:dyDescent="0.25">
      <c r="A4579" s="6">
        <v>4576</v>
      </c>
      <c r="B4579" s="6" t="str">
        <f>"00600788"</f>
        <v>00600788</v>
      </c>
    </row>
    <row r="4580" spans="1:2" x14ac:dyDescent="0.25">
      <c r="A4580" s="6">
        <v>4577</v>
      </c>
      <c r="B4580" s="6" t="str">
        <f>"00600957"</f>
        <v>00600957</v>
      </c>
    </row>
    <row r="4581" spans="1:2" x14ac:dyDescent="0.25">
      <c r="A4581" s="6">
        <v>4578</v>
      </c>
      <c r="B4581" s="6" t="str">
        <f>"00600991"</f>
        <v>00600991</v>
      </c>
    </row>
    <row r="4582" spans="1:2" x14ac:dyDescent="0.25">
      <c r="A4582" s="6">
        <v>4579</v>
      </c>
      <c r="B4582" s="6" t="str">
        <f>"00601164"</f>
        <v>00601164</v>
      </c>
    </row>
    <row r="4583" spans="1:2" x14ac:dyDescent="0.25">
      <c r="A4583" s="6">
        <v>4580</v>
      </c>
      <c r="B4583" s="6" t="str">
        <f>"00601250"</f>
        <v>00601250</v>
      </c>
    </row>
    <row r="4584" spans="1:2" x14ac:dyDescent="0.25">
      <c r="A4584" s="6">
        <v>4581</v>
      </c>
      <c r="B4584" s="6" t="str">
        <f>"00601322"</f>
        <v>00601322</v>
      </c>
    </row>
    <row r="4585" spans="1:2" x14ac:dyDescent="0.25">
      <c r="A4585" s="6">
        <v>4582</v>
      </c>
      <c r="B4585" s="6" t="str">
        <f>"00601330"</f>
        <v>00601330</v>
      </c>
    </row>
    <row r="4586" spans="1:2" x14ac:dyDescent="0.25">
      <c r="A4586" s="6">
        <v>4583</v>
      </c>
      <c r="B4586" s="6" t="str">
        <f>"00601390"</f>
        <v>00601390</v>
      </c>
    </row>
    <row r="4587" spans="1:2" x14ac:dyDescent="0.25">
      <c r="A4587" s="6">
        <v>4584</v>
      </c>
      <c r="B4587" s="6" t="str">
        <f>"00601473"</f>
        <v>00601473</v>
      </c>
    </row>
    <row r="4588" spans="1:2" x14ac:dyDescent="0.25">
      <c r="A4588" s="6">
        <v>4585</v>
      </c>
      <c r="B4588" s="6" t="str">
        <f>"00601628"</f>
        <v>00601628</v>
      </c>
    </row>
    <row r="4589" spans="1:2" x14ac:dyDescent="0.25">
      <c r="A4589" s="6">
        <v>4586</v>
      </c>
      <c r="B4589" s="6" t="str">
        <f>"00601918"</f>
        <v>00601918</v>
      </c>
    </row>
    <row r="4590" spans="1:2" x14ac:dyDescent="0.25">
      <c r="A4590" s="6">
        <v>4587</v>
      </c>
      <c r="B4590" s="6" t="str">
        <f>"00601947"</f>
        <v>00601947</v>
      </c>
    </row>
    <row r="4591" spans="1:2" x14ac:dyDescent="0.25">
      <c r="A4591" s="6">
        <v>4588</v>
      </c>
      <c r="B4591" s="6" t="str">
        <f>"00601977"</f>
        <v>00601977</v>
      </c>
    </row>
    <row r="4592" spans="1:2" x14ac:dyDescent="0.25">
      <c r="A4592" s="6">
        <v>4589</v>
      </c>
      <c r="B4592" s="6" t="str">
        <f>"00602133"</f>
        <v>00602133</v>
      </c>
    </row>
    <row r="4593" spans="1:2" x14ac:dyDescent="0.25">
      <c r="A4593" s="6">
        <v>4590</v>
      </c>
      <c r="B4593" s="6" t="str">
        <f>"00602217"</f>
        <v>00602217</v>
      </c>
    </row>
    <row r="4594" spans="1:2" x14ac:dyDescent="0.25">
      <c r="A4594" s="6">
        <v>4591</v>
      </c>
      <c r="B4594" s="6" t="str">
        <f>"00602420"</f>
        <v>00602420</v>
      </c>
    </row>
    <row r="4595" spans="1:2" x14ac:dyDescent="0.25">
      <c r="A4595" s="6">
        <v>4592</v>
      </c>
      <c r="B4595" s="6" t="str">
        <f>"00602465"</f>
        <v>00602465</v>
      </c>
    </row>
    <row r="4596" spans="1:2" x14ac:dyDescent="0.25">
      <c r="A4596" s="6">
        <v>4593</v>
      </c>
      <c r="B4596" s="6" t="str">
        <f>"00602472"</f>
        <v>00602472</v>
      </c>
    </row>
    <row r="4597" spans="1:2" x14ac:dyDescent="0.25">
      <c r="A4597" s="6">
        <v>4594</v>
      </c>
      <c r="B4597" s="6" t="str">
        <f>"00602516"</f>
        <v>00602516</v>
      </c>
    </row>
    <row r="4598" spans="1:2" x14ac:dyDescent="0.25">
      <c r="A4598" s="6">
        <v>4595</v>
      </c>
      <c r="B4598" s="6" t="str">
        <f>"00602689"</f>
        <v>00602689</v>
      </c>
    </row>
    <row r="4599" spans="1:2" x14ac:dyDescent="0.25">
      <c r="A4599" s="6">
        <v>4596</v>
      </c>
      <c r="B4599" s="6" t="str">
        <f>"00602816"</f>
        <v>00602816</v>
      </c>
    </row>
    <row r="4600" spans="1:2" x14ac:dyDescent="0.25">
      <c r="A4600" s="6">
        <v>4597</v>
      </c>
      <c r="B4600" s="6" t="str">
        <f>"00602897"</f>
        <v>00602897</v>
      </c>
    </row>
    <row r="4601" spans="1:2" x14ac:dyDescent="0.25">
      <c r="A4601" s="6">
        <v>4598</v>
      </c>
      <c r="B4601" s="6" t="str">
        <f>"00603046"</f>
        <v>00603046</v>
      </c>
    </row>
    <row r="4602" spans="1:2" x14ac:dyDescent="0.25">
      <c r="A4602" s="6">
        <v>4599</v>
      </c>
      <c r="B4602" s="6" t="str">
        <f>"00603088"</f>
        <v>00603088</v>
      </c>
    </row>
    <row r="4603" spans="1:2" x14ac:dyDescent="0.25">
      <c r="A4603" s="6">
        <v>4600</v>
      </c>
      <c r="B4603" s="6" t="str">
        <f>"00603132"</f>
        <v>00603132</v>
      </c>
    </row>
    <row r="4604" spans="1:2" x14ac:dyDescent="0.25">
      <c r="A4604" s="6">
        <v>4601</v>
      </c>
      <c r="B4604" s="6" t="str">
        <f>"00603467"</f>
        <v>00603467</v>
      </c>
    </row>
    <row r="4605" spans="1:2" x14ac:dyDescent="0.25">
      <c r="A4605" s="6">
        <v>4602</v>
      </c>
      <c r="B4605" s="6" t="str">
        <f>"00603501"</f>
        <v>00603501</v>
      </c>
    </row>
    <row r="4606" spans="1:2" x14ac:dyDescent="0.25">
      <c r="A4606" s="6">
        <v>4603</v>
      </c>
      <c r="B4606" s="6" t="str">
        <f>"00603510"</f>
        <v>00603510</v>
      </c>
    </row>
    <row r="4607" spans="1:2" x14ac:dyDescent="0.25">
      <c r="A4607" s="6">
        <v>4604</v>
      </c>
      <c r="B4607" s="6" t="str">
        <f>"00603587"</f>
        <v>00603587</v>
      </c>
    </row>
    <row r="4608" spans="1:2" x14ac:dyDescent="0.25">
      <c r="A4608" s="6">
        <v>4605</v>
      </c>
      <c r="B4608" s="6" t="str">
        <f>"00603591"</f>
        <v>00603591</v>
      </c>
    </row>
    <row r="4609" spans="1:2" x14ac:dyDescent="0.25">
      <c r="A4609" s="6">
        <v>4606</v>
      </c>
      <c r="B4609" s="6" t="str">
        <f>"00603924"</f>
        <v>00603924</v>
      </c>
    </row>
    <row r="4610" spans="1:2" x14ac:dyDescent="0.25">
      <c r="A4610" s="6">
        <v>4607</v>
      </c>
      <c r="B4610" s="6" t="str">
        <f>"00604483"</f>
        <v>00604483</v>
      </c>
    </row>
    <row r="4611" spans="1:2" x14ac:dyDescent="0.25">
      <c r="A4611" s="6">
        <v>4608</v>
      </c>
      <c r="B4611" s="6" t="str">
        <f>"00604777"</f>
        <v>00604777</v>
      </c>
    </row>
    <row r="4612" spans="1:2" x14ac:dyDescent="0.25">
      <c r="A4612" s="6">
        <v>4609</v>
      </c>
      <c r="B4612" s="6" t="str">
        <f>"00604956"</f>
        <v>00604956</v>
      </c>
    </row>
    <row r="4613" spans="1:2" x14ac:dyDescent="0.25">
      <c r="A4613" s="6">
        <v>4610</v>
      </c>
      <c r="B4613" s="6" t="str">
        <f>"00605281"</f>
        <v>00605281</v>
      </c>
    </row>
    <row r="4614" spans="1:2" x14ac:dyDescent="0.25">
      <c r="A4614" s="6">
        <v>4611</v>
      </c>
      <c r="B4614" s="6" t="str">
        <f>"00605471"</f>
        <v>00605471</v>
      </c>
    </row>
    <row r="4615" spans="1:2" x14ac:dyDescent="0.25">
      <c r="A4615" s="6">
        <v>4612</v>
      </c>
      <c r="B4615" s="6" t="str">
        <f>"00605763"</f>
        <v>00605763</v>
      </c>
    </row>
    <row r="4616" spans="1:2" x14ac:dyDescent="0.25">
      <c r="A4616" s="6">
        <v>4613</v>
      </c>
      <c r="B4616" s="6" t="str">
        <f>"00605768"</f>
        <v>00605768</v>
      </c>
    </row>
    <row r="4617" spans="1:2" x14ac:dyDescent="0.25">
      <c r="A4617" s="6">
        <v>4614</v>
      </c>
      <c r="B4617" s="6" t="str">
        <f>"00605996"</f>
        <v>00605996</v>
      </c>
    </row>
    <row r="4618" spans="1:2" x14ac:dyDescent="0.25">
      <c r="A4618" s="6">
        <v>4615</v>
      </c>
      <c r="B4618" s="6" t="str">
        <f>"00605999"</f>
        <v>00605999</v>
      </c>
    </row>
    <row r="4619" spans="1:2" x14ac:dyDescent="0.25">
      <c r="A4619" s="6">
        <v>4616</v>
      </c>
      <c r="B4619" s="6" t="str">
        <f>"00606000"</f>
        <v>00606000</v>
      </c>
    </row>
    <row r="4620" spans="1:2" x14ac:dyDescent="0.25">
      <c r="A4620" s="6">
        <v>4617</v>
      </c>
      <c r="B4620" s="6" t="str">
        <f>"00606015"</f>
        <v>00606015</v>
      </c>
    </row>
    <row r="4621" spans="1:2" x14ac:dyDescent="0.25">
      <c r="A4621" s="6">
        <v>4618</v>
      </c>
      <c r="B4621" s="6" t="str">
        <f>"00606082"</f>
        <v>00606082</v>
      </c>
    </row>
    <row r="4622" spans="1:2" x14ac:dyDescent="0.25">
      <c r="A4622" s="6">
        <v>4619</v>
      </c>
      <c r="B4622" s="6" t="str">
        <f>"00606231"</f>
        <v>00606231</v>
      </c>
    </row>
    <row r="4623" spans="1:2" x14ac:dyDescent="0.25">
      <c r="A4623" s="6">
        <v>4620</v>
      </c>
      <c r="B4623" s="6" t="str">
        <f>"00606446"</f>
        <v>00606446</v>
      </c>
    </row>
    <row r="4624" spans="1:2" x14ac:dyDescent="0.25">
      <c r="A4624" s="6">
        <v>4621</v>
      </c>
      <c r="B4624" s="6" t="str">
        <f>"00606563"</f>
        <v>00606563</v>
      </c>
    </row>
    <row r="4625" spans="1:2" x14ac:dyDescent="0.25">
      <c r="A4625" s="6">
        <v>4622</v>
      </c>
      <c r="B4625" s="6" t="str">
        <f>"00606619"</f>
        <v>00606619</v>
      </c>
    </row>
    <row r="4626" spans="1:2" x14ac:dyDescent="0.25">
      <c r="A4626" s="6">
        <v>4623</v>
      </c>
      <c r="B4626" s="6" t="str">
        <f>"00606751"</f>
        <v>00606751</v>
      </c>
    </row>
    <row r="4627" spans="1:2" x14ac:dyDescent="0.25">
      <c r="A4627" s="6">
        <v>4624</v>
      </c>
      <c r="B4627" s="6" t="str">
        <f>"00606768"</f>
        <v>00606768</v>
      </c>
    </row>
    <row r="4628" spans="1:2" x14ac:dyDescent="0.25">
      <c r="A4628" s="6">
        <v>4625</v>
      </c>
      <c r="B4628" s="6" t="str">
        <f>"00606785"</f>
        <v>00606785</v>
      </c>
    </row>
    <row r="4629" spans="1:2" x14ac:dyDescent="0.25">
      <c r="A4629" s="6">
        <v>4626</v>
      </c>
      <c r="B4629" s="6" t="str">
        <f>"00606816"</f>
        <v>00606816</v>
      </c>
    </row>
    <row r="4630" spans="1:2" x14ac:dyDescent="0.25">
      <c r="A4630" s="6">
        <v>4627</v>
      </c>
      <c r="B4630" s="6" t="str">
        <f>"00606887"</f>
        <v>00606887</v>
      </c>
    </row>
    <row r="4631" spans="1:2" x14ac:dyDescent="0.25">
      <c r="A4631" s="6">
        <v>4628</v>
      </c>
      <c r="B4631" s="6" t="str">
        <f>"00607054"</f>
        <v>00607054</v>
      </c>
    </row>
    <row r="4632" spans="1:2" x14ac:dyDescent="0.25">
      <c r="A4632" s="6">
        <v>4629</v>
      </c>
      <c r="B4632" s="6" t="str">
        <f>"00607513"</f>
        <v>00607513</v>
      </c>
    </row>
    <row r="4633" spans="1:2" x14ac:dyDescent="0.25">
      <c r="A4633" s="6">
        <v>4630</v>
      </c>
      <c r="B4633" s="6" t="str">
        <f>"00607913"</f>
        <v>00607913</v>
      </c>
    </row>
    <row r="4634" spans="1:2" x14ac:dyDescent="0.25">
      <c r="A4634" s="6">
        <v>4631</v>
      </c>
      <c r="B4634" s="6" t="str">
        <f>"00608172"</f>
        <v>00608172</v>
      </c>
    </row>
    <row r="4635" spans="1:2" x14ac:dyDescent="0.25">
      <c r="A4635" s="6">
        <v>4632</v>
      </c>
      <c r="B4635" s="6" t="str">
        <f>"00608361"</f>
        <v>00608361</v>
      </c>
    </row>
    <row r="4636" spans="1:2" x14ac:dyDescent="0.25">
      <c r="A4636" s="6">
        <v>4633</v>
      </c>
      <c r="B4636" s="6" t="str">
        <f>"00608408"</f>
        <v>00608408</v>
      </c>
    </row>
    <row r="4637" spans="1:2" x14ac:dyDescent="0.25">
      <c r="A4637" s="6">
        <v>4634</v>
      </c>
      <c r="B4637" s="6" t="str">
        <f>"00608652"</f>
        <v>00608652</v>
      </c>
    </row>
    <row r="4638" spans="1:2" x14ac:dyDescent="0.25">
      <c r="A4638" s="6">
        <v>4635</v>
      </c>
      <c r="B4638" s="6" t="str">
        <f>"00608803"</f>
        <v>00608803</v>
      </c>
    </row>
    <row r="4639" spans="1:2" x14ac:dyDescent="0.25">
      <c r="A4639" s="6">
        <v>4636</v>
      </c>
      <c r="B4639" s="6" t="str">
        <f>"00608845"</f>
        <v>00608845</v>
      </c>
    </row>
    <row r="4640" spans="1:2" x14ac:dyDescent="0.25">
      <c r="A4640" s="6">
        <v>4637</v>
      </c>
      <c r="B4640" s="6" t="str">
        <f>"00609004"</f>
        <v>00609004</v>
      </c>
    </row>
    <row r="4641" spans="1:2" x14ac:dyDescent="0.25">
      <c r="A4641" s="6">
        <v>4638</v>
      </c>
      <c r="B4641" s="6" t="str">
        <f>"00609376"</f>
        <v>00609376</v>
      </c>
    </row>
    <row r="4642" spans="1:2" x14ac:dyDescent="0.25">
      <c r="A4642" s="6">
        <v>4639</v>
      </c>
      <c r="B4642" s="6" t="str">
        <f>"00609498"</f>
        <v>00609498</v>
      </c>
    </row>
    <row r="4643" spans="1:2" x14ac:dyDescent="0.25">
      <c r="A4643" s="6">
        <v>4640</v>
      </c>
      <c r="B4643" s="6" t="str">
        <f>"00609534"</f>
        <v>00609534</v>
      </c>
    </row>
    <row r="4644" spans="1:2" x14ac:dyDescent="0.25">
      <c r="A4644" s="6">
        <v>4641</v>
      </c>
      <c r="B4644" s="6" t="str">
        <f>"00609547"</f>
        <v>00609547</v>
      </c>
    </row>
    <row r="4645" spans="1:2" x14ac:dyDescent="0.25">
      <c r="A4645" s="6">
        <v>4642</v>
      </c>
      <c r="B4645" s="6" t="str">
        <f>"00609560"</f>
        <v>00609560</v>
      </c>
    </row>
    <row r="4646" spans="1:2" x14ac:dyDescent="0.25">
      <c r="A4646" s="6">
        <v>4643</v>
      </c>
      <c r="B4646" s="6" t="str">
        <f>"00609830"</f>
        <v>00609830</v>
      </c>
    </row>
    <row r="4647" spans="1:2" x14ac:dyDescent="0.25">
      <c r="A4647" s="6">
        <v>4644</v>
      </c>
      <c r="B4647" s="6" t="str">
        <f>"00609994"</f>
        <v>00609994</v>
      </c>
    </row>
    <row r="4648" spans="1:2" x14ac:dyDescent="0.25">
      <c r="A4648" s="6">
        <v>4645</v>
      </c>
      <c r="B4648" s="6" t="str">
        <f>"00610122"</f>
        <v>00610122</v>
      </c>
    </row>
    <row r="4649" spans="1:2" x14ac:dyDescent="0.25">
      <c r="A4649" s="6">
        <v>4646</v>
      </c>
      <c r="B4649" s="6" t="str">
        <f>"00610164"</f>
        <v>00610164</v>
      </c>
    </row>
    <row r="4650" spans="1:2" x14ac:dyDescent="0.25">
      <c r="A4650" s="6">
        <v>4647</v>
      </c>
      <c r="B4650" s="6" t="str">
        <f>"00610212"</f>
        <v>00610212</v>
      </c>
    </row>
    <row r="4651" spans="1:2" x14ac:dyDescent="0.25">
      <c r="A4651" s="6">
        <v>4648</v>
      </c>
      <c r="B4651" s="6" t="str">
        <f>"00610228"</f>
        <v>00610228</v>
      </c>
    </row>
    <row r="4652" spans="1:2" x14ac:dyDescent="0.25">
      <c r="A4652" s="6">
        <v>4649</v>
      </c>
      <c r="B4652" s="6" t="str">
        <f>"00610357"</f>
        <v>00610357</v>
      </c>
    </row>
    <row r="4653" spans="1:2" x14ac:dyDescent="0.25">
      <c r="A4653" s="6">
        <v>4650</v>
      </c>
      <c r="B4653" s="6" t="str">
        <f>"00610591"</f>
        <v>00610591</v>
      </c>
    </row>
    <row r="4654" spans="1:2" x14ac:dyDescent="0.25">
      <c r="A4654" s="6">
        <v>4651</v>
      </c>
      <c r="B4654" s="6" t="str">
        <f>"00610618"</f>
        <v>00610618</v>
      </c>
    </row>
    <row r="4655" spans="1:2" x14ac:dyDescent="0.25">
      <c r="A4655" s="6">
        <v>4652</v>
      </c>
      <c r="B4655" s="6" t="str">
        <f>"00610878"</f>
        <v>00610878</v>
      </c>
    </row>
    <row r="4656" spans="1:2" x14ac:dyDescent="0.25">
      <c r="A4656" s="6">
        <v>4653</v>
      </c>
      <c r="B4656" s="6" t="str">
        <f>"00610899"</f>
        <v>00610899</v>
      </c>
    </row>
    <row r="4657" spans="1:2" x14ac:dyDescent="0.25">
      <c r="A4657" s="6">
        <v>4654</v>
      </c>
      <c r="B4657" s="6" t="str">
        <f>"00611095"</f>
        <v>00611095</v>
      </c>
    </row>
    <row r="4658" spans="1:2" x14ac:dyDescent="0.25">
      <c r="A4658" s="6">
        <v>4655</v>
      </c>
      <c r="B4658" s="6" t="str">
        <f>"00611593"</f>
        <v>00611593</v>
      </c>
    </row>
    <row r="4659" spans="1:2" x14ac:dyDescent="0.25">
      <c r="A4659" s="6">
        <v>4656</v>
      </c>
      <c r="B4659" s="6" t="str">
        <f>"00611668"</f>
        <v>00611668</v>
      </c>
    </row>
    <row r="4660" spans="1:2" x14ac:dyDescent="0.25">
      <c r="A4660" s="6">
        <v>4657</v>
      </c>
      <c r="B4660" s="6" t="str">
        <f>"00611912"</f>
        <v>00611912</v>
      </c>
    </row>
    <row r="4661" spans="1:2" x14ac:dyDescent="0.25">
      <c r="A4661" s="6">
        <v>4658</v>
      </c>
      <c r="B4661" s="6" t="str">
        <f>"00611979"</f>
        <v>00611979</v>
      </c>
    </row>
    <row r="4662" spans="1:2" x14ac:dyDescent="0.25">
      <c r="A4662" s="6">
        <v>4659</v>
      </c>
      <c r="B4662" s="6" t="str">
        <f>"00612149"</f>
        <v>00612149</v>
      </c>
    </row>
    <row r="4663" spans="1:2" x14ac:dyDescent="0.25">
      <c r="A4663" s="6">
        <v>4660</v>
      </c>
      <c r="B4663" s="6" t="str">
        <f>"00612346"</f>
        <v>00612346</v>
      </c>
    </row>
    <row r="4664" spans="1:2" x14ac:dyDescent="0.25">
      <c r="A4664" s="6">
        <v>4661</v>
      </c>
      <c r="B4664" s="6" t="str">
        <f>"00612369"</f>
        <v>00612369</v>
      </c>
    </row>
    <row r="4665" spans="1:2" x14ac:dyDescent="0.25">
      <c r="A4665" s="6">
        <v>4662</v>
      </c>
      <c r="B4665" s="6" t="str">
        <f>"00612438"</f>
        <v>00612438</v>
      </c>
    </row>
    <row r="4666" spans="1:2" x14ac:dyDescent="0.25">
      <c r="A4666" s="6">
        <v>4663</v>
      </c>
      <c r="B4666" s="6" t="str">
        <f>"00612610"</f>
        <v>00612610</v>
      </c>
    </row>
    <row r="4667" spans="1:2" x14ac:dyDescent="0.25">
      <c r="A4667" s="6">
        <v>4664</v>
      </c>
      <c r="B4667" s="6" t="str">
        <f>"00612663"</f>
        <v>00612663</v>
      </c>
    </row>
    <row r="4668" spans="1:2" x14ac:dyDescent="0.25">
      <c r="A4668" s="6">
        <v>4665</v>
      </c>
      <c r="B4668" s="6" t="str">
        <f>"00612756"</f>
        <v>00612756</v>
      </c>
    </row>
    <row r="4669" spans="1:2" x14ac:dyDescent="0.25">
      <c r="A4669" s="6">
        <v>4666</v>
      </c>
      <c r="B4669" s="6" t="str">
        <f>"00612900"</f>
        <v>00612900</v>
      </c>
    </row>
    <row r="4670" spans="1:2" x14ac:dyDescent="0.25">
      <c r="A4670" s="6">
        <v>4667</v>
      </c>
      <c r="B4670" s="6" t="str">
        <f>"00613070"</f>
        <v>00613070</v>
      </c>
    </row>
    <row r="4671" spans="1:2" x14ac:dyDescent="0.25">
      <c r="A4671" s="6">
        <v>4668</v>
      </c>
      <c r="B4671" s="6" t="str">
        <f>"00613161"</f>
        <v>00613161</v>
      </c>
    </row>
    <row r="4672" spans="1:2" x14ac:dyDescent="0.25">
      <c r="A4672" s="6">
        <v>4669</v>
      </c>
      <c r="B4672" s="6" t="str">
        <f>"00613675"</f>
        <v>00613675</v>
      </c>
    </row>
    <row r="4673" spans="1:2" x14ac:dyDescent="0.25">
      <c r="A4673" s="6">
        <v>4670</v>
      </c>
      <c r="B4673" s="6" t="str">
        <f>"00613736"</f>
        <v>00613736</v>
      </c>
    </row>
    <row r="4674" spans="1:2" x14ac:dyDescent="0.25">
      <c r="A4674" s="6">
        <v>4671</v>
      </c>
      <c r="B4674" s="6" t="str">
        <f>"00613907"</f>
        <v>00613907</v>
      </c>
    </row>
    <row r="4675" spans="1:2" x14ac:dyDescent="0.25">
      <c r="A4675" s="6">
        <v>4672</v>
      </c>
      <c r="B4675" s="6" t="str">
        <f>"00613913"</f>
        <v>00613913</v>
      </c>
    </row>
    <row r="4676" spans="1:2" x14ac:dyDescent="0.25">
      <c r="A4676" s="6">
        <v>4673</v>
      </c>
      <c r="B4676" s="6" t="str">
        <f>"00613935"</f>
        <v>00613935</v>
      </c>
    </row>
    <row r="4677" spans="1:2" x14ac:dyDescent="0.25">
      <c r="A4677" s="6">
        <v>4674</v>
      </c>
      <c r="B4677" s="6" t="str">
        <f>"00614200"</f>
        <v>00614200</v>
      </c>
    </row>
    <row r="4678" spans="1:2" x14ac:dyDescent="0.25">
      <c r="A4678" s="6">
        <v>4675</v>
      </c>
      <c r="B4678" s="6" t="str">
        <f>"00614251"</f>
        <v>00614251</v>
      </c>
    </row>
    <row r="4679" spans="1:2" x14ac:dyDescent="0.25">
      <c r="A4679" s="6">
        <v>4676</v>
      </c>
      <c r="B4679" s="6" t="str">
        <f>"00614275"</f>
        <v>00614275</v>
      </c>
    </row>
    <row r="4680" spans="1:2" x14ac:dyDescent="0.25">
      <c r="A4680" s="6">
        <v>4677</v>
      </c>
      <c r="B4680" s="6" t="str">
        <f>"00614313"</f>
        <v>00614313</v>
      </c>
    </row>
    <row r="4681" spans="1:2" x14ac:dyDescent="0.25">
      <c r="A4681" s="6">
        <v>4678</v>
      </c>
      <c r="B4681" s="6" t="str">
        <f>"00614376"</f>
        <v>00614376</v>
      </c>
    </row>
    <row r="4682" spans="1:2" x14ac:dyDescent="0.25">
      <c r="A4682" s="6">
        <v>4679</v>
      </c>
      <c r="B4682" s="6" t="str">
        <f>"00614474"</f>
        <v>00614474</v>
      </c>
    </row>
    <row r="4683" spans="1:2" x14ac:dyDescent="0.25">
      <c r="A4683" s="6">
        <v>4680</v>
      </c>
      <c r="B4683" s="6" t="str">
        <f>"00614515"</f>
        <v>00614515</v>
      </c>
    </row>
    <row r="4684" spans="1:2" x14ac:dyDescent="0.25">
      <c r="A4684" s="6">
        <v>4681</v>
      </c>
      <c r="B4684" s="6" t="str">
        <f>"00614711"</f>
        <v>00614711</v>
      </c>
    </row>
    <row r="4685" spans="1:2" x14ac:dyDescent="0.25">
      <c r="A4685" s="6">
        <v>4682</v>
      </c>
      <c r="B4685" s="6" t="str">
        <f>"00614734"</f>
        <v>00614734</v>
      </c>
    </row>
    <row r="4686" spans="1:2" x14ac:dyDescent="0.25">
      <c r="A4686" s="6">
        <v>4683</v>
      </c>
      <c r="B4686" s="6" t="str">
        <f>"00614827"</f>
        <v>00614827</v>
      </c>
    </row>
    <row r="4687" spans="1:2" x14ac:dyDescent="0.25">
      <c r="A4687" s="6">
        <v>4684</v>
      </c>
      <c r="B4687" s="6" t="str">
        <f>"00614911"</f>
        <v>00614911</v>
      </c>
    </row>
    <row r="4688" spans="1:2" x14ac:dyDescent="0.25">
      <c r="A4688" s="6">
        <v>4685</v>
      </c>
      <c r="B4688" s="6" t="str">
        <f>"00614946"</f>
        <v>00614946</v>
      </c>
    </row>
    <row r="4689" spans="1:2" x14ac:dyDescent="0.25">
      <c r="A4689" s="6">
        <v>4686</v>
      </c>
      <c r="B4689" s="6" t="str">
        <f>"00615002"</f>
        <v>00615002</v>
      </c>
    </row>
    <row r="4690" spans="1:2" x14ac:dyDescent="0.25">
      <c r="A4690" s="6">
        <v>4687</v>
      </c>
      <c r="B4690" s="6" t="str">
        <f>"00615060"</f>
        <v>00615060</v>
      </c>
    </row>
    <row r="4691" spans="1:2" x14ac:dyDescent="0.25">
      <c r="A4691" s="6">
        <v>4688</v>
      </c>
      <c r="B4691" s="6" t="str">
        <f>"00615171"</f>
        <v>00615171</v>
      </c>
    </row>
    <row r="4692" spans="1:2" x14ac:dyDescent="0.25">
      <c r="A4692" s="6">
        <v>4689</v>
      </c>
      <c r="B4692" s="6" t="str">
        <f>"00615342"</f>
        <v>00615342</v>
      </c>
    </row>
    <row r="4693" spans="1:2" x14ac:dyDescent="0.25">
      <c r="A4693" s="6">
        <v>4690</v>
      </c>
      <c r="B4693" s="6" t="str">
        <f>"00615379"</f>
        <v>00615379</v>
      </c>
    </row>
    <row r="4694" spans="1:2" x14ac:dyDescent="0.25">
      <c r="A4694" s="6">
        <v>4691</v>
      </c>
      <c r="B4694" s="6" t="str">
        <f>"00615871"</f>
        <v>00615871</v>
      </c>
    </row>
    <row r="4695" spans="1:2" x14ac:dyDescent="0.25">
      <c r="A4695" s="6">
        <v>4692</v>
      </c>
      <c r="B4695" s="6" t="str">
        <f>"00615882"</f>
        <v>00615882</v>
      </c>
    </row>
    <row r="4696" spans="1:2" x14ac:dyDescent="0.25">
      <c r="A4696" s="6">
        <v>4693</v>
      </c>
      <c r="B4696" s="6" t="str">
        <f>"00615895"</f>
        <v>00615895</v>
      </c>
    </row>
    <row r="4697" spans="1:2" x14ac:dyDescent="0.25">
      <c r="A4697" s="6">
        <v>4694</v>
      </c>
      <c r="B4697" s="6" t="str">
        <f>"00615998"</f>
        <v>00615998</v>
      </c>
    </row>
    <row r="4698" spans="1:2" x14ac:dyDescent="0.25">
      <c r="A4698" s="6">
        <v>4695</v>
      </c>
      <c r="B4698" s="6" t="str">
        <f>"00616257"</f>
        <v>00616257</v>
      </c>
    </row>
    <row r="4699" spans="1:2" x14ac:dyDescent="0.25">
      <c r="A4699" s="6">
        <v>4696</v>
      </c>
      <c r="B4699" s="6" t="str">
        <f>"00616365"</f>
        <v>00616365</v>
      </c>
    </row>
    <row r="4700" spans="1:2" x14ac:dyDescent="0.25">
      <c r="A4700" s="6">
        <v>4697</v>
      </c>
      <c r="B4700" s="6" t="str">
        <f>"00616462"</f>
        <v>00616462</v>
      </c>
    </row>
    <row r="4701" spans="1:2" x14ac:dyDescent="0.25">
      <c r="A4701" s="6">
        <v>4698</v>
      </c>
      <c r="B4701" s="6" t="str">
        <f>"00616477"</f>
        <v>00616477</v>
      </c>
    </row>
    <row r="4702" spans="1:2" x14ac:dyDescent="0.25">
      <c r="A4702" s="6">
        <v>4699</v>
      </c>
      <c r="B4702" s="6" t="str">
        <f>"00616521"</f>
        <v>00616521</v>
      </c>
    </row>
    <row r="4703" spans="1:2" x14ac:dyDescent="0.25">
      <c r="A4703" s="6">
        <v>4700</v>
      </c>
      <c r="B4703" s="6" t="str">
        <f>"00616540"</f>
        <v>00616540</v>
      </c>
    </row>
    <row r="4704" spans="1:2" x14ac:dyDescent="0.25">
      <c r="A4704" s="6">
        <v>4701</v>
      </c>
      <c r="B4704" s="6" t="str">
        <f>"00616589"</f>
        <v>00616589</v>
      </c>
    </row>
    <row r="4705" spans="1:2" x14ac:dyDescent="0.25">
      <c r="A4705" s="6">
        <v>4702</v>
      </c>
      <c r="B4705" s="6" t="str">
        <f>"00616630"</f>
        <v>00616630</v>
      </c>
    </row>
    <row r="4706" spans="1:2" x14ac:dyDescent="0.25">
      <c r="A4706" s="6">
        <v>4703</v>
      </c>
      <c r="B4706" s="6" t="str">
        <f>"00616648"</f>
        <v>00616648</v>
      </c>
    </row>
    <row r="4707" spans="1:2" x14ac:dyDescent="0.25">
      <c r="A4707" s="6">
        <v>4704</v>
      </c>
      <c r="B4707" s="6" t="str">
        <f>"00616706"</f>
        <v>00616706</v>
      </c>
    </row>
    <row r="4708" spans="1:2" x14ac:dyDescent="0.25">
      <c r="A4708" s="6">
        <v>4705</v>
      </c>
      <c r="B4708" s="6" t="str">
        <f>"00616769"</f>
        <v>00616769</v>
      </c>
    </row>
    <row r="4709" spans="1:2" x14ac:dyDescent="0.25">
      <c r="A4709" s="6">
        <v>4706</v>
      </c>
      <c r="B4709" s="6" t="str">
        <f>"00616830"</f>
        <v>00616830</v>
      </c>
    </row>
    <row r="4710" spans="1:2" x14ac:dyDescent="0.25">
      <c r="A4710" s="6">
        <v>4707</v>
      </c>
      <c r="B4710" s="6" t="str">
        <f>"00616956"</f>
        <v>00616956</v>
      </c>
    </row>
    <row r="4711" spans="1:2" x14ac:dyDescent="0.25">
      <c r="A4711" s="6">
        <v>4708</v>
      </c>
      <c r="B4711" s="6" t="str">
        <f>"00617069"</f>
        <v>00617069</v>
      </c>
    </row>
    <row r="4712" spans="1:2" x14ac:dyDescent="0.25">
      <c r="A4712" s="6">
        <v>4709</v>
      </c>
      <c r="B4712" s="6" t="str">
        <f>"00617126"</f>
        <v>00617126</v>
      </c>
    </row>
    <row r="4713" spans="1:2" x14ac:dyDescent="0.25">
      <c r="A4713" s="6">
        <v>4710</v>
      </c>
      <c r="B4713" s="6" t="str">
        <f>"00617282"</f>
        <v>00617282</v>
      </c>
    </row>
    <row r="4714" spans="1:2" x14ac:dyDescent="0.25">
      <c r="A4714" s="6">
        <v>4711</v>
      </c>
      <c r="B4714" s="6" t="str">
        <f>"00617346"</f>
        <v>00617346</v>
      </c>
    </row>
    <row r="4715" spans="1:2" x14ac:dyDescent="0.25">
      <c r="A4715" s="6">
        <v>4712</v>
      </c>
      <c r="B4715" s="6" t="str">
        <f>"00617780"</f>
        <v>00617780</v>
      </c>
    </row>
    <row r="4716" spans="1:2" x14ac:dyDescent="0.25">
      <c r="A4716" s="6">
        <v>4713</v>
      </c>
      <c r="B4716" s="6" t="str">
        <f>"00618034"</f>
        <v>00618034</v>
      </c>
    </row>
    <row r="4717" spans="1:2" x14ac:dyDescent="0.25">
      <c r="A4717" s="6">
        <v>4714</v>
      </c>
      <c r="B4717" s="6" t="str">
        <f>"00618113"</f>
        <v>00618113</v>
      </c>
    </row>
    <row r="4718" spans="1:2" x14ac:dyDescent="0.25">
      <c r="A4718" s="6">
        <v>4715</v>
      </c>
      <c r="B4718" s="6" t="str">
        <f>"00618325"</f>
        <v>00618325</v>
      </c>
    </row>
    <row r="4719" spans="1:2" x14ac:dyDescent="0.25">
      <c r="A4719" s="6">
        <v>4716</v>
      </c>
      <c r="B4719" s="6" t="str">
        <f>"00618392"</f>
        <v>00618392</v>
      </c>
    </row>
    <row r="4720" spans="1:2" x14ac:dyDescent="0.25">
      <c r="A4720" s="6">
        <v>4717</v>
      </c>
      <c r="B4720" s="6" t="str">
        <f>"00618477"</f>
        <v>00618477</v>
      </c>
    </row>
    <row r="4721" spans="1:2" x14ac:dyDescent="0.25">
      <c r="A4721" s="6">
        <v>4718</v>
      </c>
      <c r="B4721" s="6" t="str">
        <f>"00618478"</f>
        <v>00618478</v>
      </c>
    </row>
    <row r="4722" spans="1:2" x14ac:dyDescent="0.25">
      <c r="A4722" s="6">
        <v>4719</v>
      </c>
      <c r="B4722" s="6" t="str">
        <f>"00618592"</f>
        <v>00618592</v>
      </c>
    </row>
    <row r="4723" spans="1:2" x14ac:dyDescent="0.25">
      <c r="A4723" s="6">
        <v>4720</v>
      </c>
      <c r="B4723" s="6" t="str">
        <f>"00618616"</f>
        <v>00618616</v>
      </c>
    </row>
    <row r="4724" spans="1:2" x14ac:dyDescent="0.25">
      <c r="A4724" s="6">
        <v>4721</v>
      </c>
      <c r="B4724" s="6" t="str">
        <f>"00618649"</f>
        <v>00618649</v>
      </c>
    </row>
    <row r="4725" spans="1:2" x14ac:dyDescent="0.25">
      <c r="A4725" s="6">
        <v>4722</v>
      </c>
      <c r="B4725" s="6" t="str">
        <f>"00618866"</f>
        <v>00618866</v>
      </c>
    </row>
    <row r="4726" spans="1:2" x14ac:dyDescent="0.25">
      <c r="A4726" s="6">
        <v>4723</v>
      </c>
      <c r="B4726" s="6" t="str">
        <f>"00618932"</f>
        <v>00618932</v>
      </c>
    </row>
    <row r="4727" spans="1:2" x14ac:dyDescent="0.25">
      <c r="A4727" s="6">
        <v>4724</v>
      </c>
      <c r="B4727" s="6" t="str">
        <f>"00618986"</f>
        <v>00618986</v>
      </c>
    </row>
    <row r="4728" spans="1:2" x14ac:dyDescent="0.25">
      <c r="A4728" s="6">
        <v>4725</v>
      </c>
      <c r="B4728" s="6" t="str">
        <f>"00619184"</f>
        <v>00619184</v>
      </c>
    </row>
    <row r="4729" spans="1:2" x14ac:dyDescent="0.25">
      <c r="A4729" s="6">
        <v>4726</v>
      </c>
      <c r="B4729" s="6" t="str">
        <f>"00619335"</f>
        <v>00619335</v>
      </c>
    </row>
    <row r="4730" spans="1:2" x14ac:dyDescent="0.25">
      <c r="A4730" s="6">
        <v>4727</v>
      </c>
      <c r="B4730" s="6" t="str">
        <f>"00619378"</f>
        <v>00619378</v>
      </c>
    </row>
    <row r="4731" spans="1:2" x14ac:dyDescent="0.25">
      <c r="A4731" s="6">
        <v>4728</v>
      </c>
      <c r="B4731" s="6" t="str">
        <f>"00619408"</f>
        <v>00619408</v>
      </c>
    </row>
    <row r="4732" spans="1:2" x14ac:dyDescent="0.25">
      <c r="A4732" s="6">
        <v>4729</v>
      </c>
      <c r="B4732" s="6" t="str">
        <f>"00619429"</f>
        <v>00619429</v>
      </c>
    </row>
    <row r="4733" spans="1:2" x14ac:dyDescent="0.25">
      <c r="A4733" s="6">
        <v>4730</v>
      </c>
      <c r="B4733" s="6" t="str">
        <f>"00619439"</f>
        <v>00619439</v>
      </c>
    </row>
    <row r="4734" spans="1:2" x14ac:dyDescent="0.25">
      <c r="A4734" s="6">
        <v>4731</v>
      </c>
      <c r="B4734" s="6" t="str">
        <f>"00619470"</f>
        <v>00619470</v>
      </c>
    </row>
    <row r="4735" spans="1:2" x14ac:dyDescent="0.25">
      <c r="A4735" s="6">
        <v>4732</v>
      </c>
      <c r="B4735" s="6" t="str">
        <f>"00619571"</f>
        <v>00619571</v>
      </c>
    </row>
    <row r="4736" spans="1:2" x14ac:dyDescent="0.25">
      <c r="A4736" s="6">
        <v>4733</v>
      </c>
      <c r="B4736" s="6" t="str">
        <f>"00619581"</f>
        <v>00619581</v>
      </c>
    </row>
    <row r="4737" spans="1:2" x14ac:dyDescent="0.25">
      <c r="A4737" s="6">
        <v>4734</v>
      </c>
      <c r="B4737" s="6" t="str">
        <f>"00619617"</f>
        <v>00619617</v>
      </c>
    </row>
    <row r="4738" spans="1:2" x14ac:dyDescent="0.25">
      <c r="A4738" s="6">
        <v>4735</v>
      </c>
      <c r="B4738" s="6" t="str">
        <f>"00619701"</f>
        <v>00619701</v>
      </c>
    </row>
    <row r="4739" spans="1:2" x14ac:dyDescent="0.25">
      <c r="A4739" s="6">
        <v>4736</v>
      </c>
      <c r="B4739" s="6" t="str">
        <f>"00619733"</f>
        <v>00619733</v>
      </c>
    </row>
    <row r="4740" spans="1:2" x14ac:dyDescent="0.25">
      <c r="A4740" s="6">
        <v>4737</v>
      </c>
      <c r="B4740" s="6" t="str">
        <f>"00619802"</f>
        <v>00619802</v>
      </c>
    </row>
    <row r="4741" spans="1:2" x14ac:dyDescent="0.25">
      <c r="A4741" s="6">
        <v>4738</v>
      </c>
      <c r="B4741" s="6" t="str">
        <f>"00619817"</f>
        <v>00619817</v>
      </c>
    </row>
    <row r="4742" spans="1:2" x14ac:dyDescent="0.25">
      <c r="A4742" s="6">
        <v>4739</v>
      </c>
      <c r="B4742" s="6" t="str">
        <f>"00619909"</f>
        <v>00619909</v>
      </c>
    </row>
    <row r="4743" spans="1:2" x14ac:dyDescent="0.25">
      <c r="A4743" s="6">
        <v>4740</v>
      </c>
      <c r="B4743" s="6" t="str">
        <f>"00620301"</f>
        <v>00620301</v>
      </c>
    </row>
    <row r="4744" spans="1:2" x14ac:dyDescent="0.25">
      <c r="A4744" s="6">
        <v>4741</v>
      </c>
      <c r="B4744" s="6" t="str">
        <f>"00620365"</f>
        <v>00620365</v>
      </c>
    </row>
    <row r="4745" spans="1:2" x14ac:dyDescent="0.25">
      <c r="A4745" s="6">
        <v>4742</v>
      </c>
      <c r="B4745" s="6" t="str">
        <f>"00620388"</f>
        <v>00620388</v>
      </c>
    </row>
    <row r="4746" spans="1:2" x14ac:dyDescent="0.25">
      <c r="A4746" s="6">
        <v>4743</v>
      </c>
      <c r="B4746" s="6" t="str">
        <f>"00620514"</f>
        <v>00620514</v>
      </c>
    </row>
    <row r="4747" spans="1:2" x14ac:dyDescent="0.25">
      <c r="A4747" s="6">
        <v>4744</v>
      </c>
      <c r="B4747" s="6" t="str">
        <f>"00620756"</f>
        <v>00620756</v>
      </c>
    </row>
    <row r="4748" spans="1:2" x14ac:dyDescent="0.25">
      <c r="A4748" s="6">
        <v>4745</v>
      </c>
      <c r="B4748" s="6" t="str">
        <f>"00620806"</f>
        <v>00620806</v>
      </c>
    </row>
    <row r="4749" spans="1:2" x14ac:dyDescent="0.25">
      <c r="A4749" s="6">
        <v>4746</v>
      </c>
      <c r="B4749" s="6" t="str">
        <f>"00620860"</f>
        <v>00620860</v>
      </c>
    </row>
    <row r="4750" spans="1:2" x14ac:dyDescent="0.25">
      <c r="A4750" s="6">
        <v>4747</v>
      </c>
      <c r="B4750" s="6" t="str">
        <f>"00620997"</f>
        <v>00620997</v>
      </c>
    </row>
    <row r="4751" spans="1:2" x14ac:dyDescent="0.25">
      <c r="A4751" s="6">
        <v>4748</v>
      </c>
      <c r="B4751" s="6" t="str">
        <f>"00621164"</f>
        <v>00621164</v>
      </c>
    </row>
    <row r="4752" spans="1:2" x14ac:dyDescent="0.25">
      <c r="A4752" s="6">
        <v>4749</v>
      </c>
      <c r="B4752" s="6" t="str">
        <f>"00621211"</f>
        <v>00621211</v>
      </c>
    </row>
    <row r="4753" spans="1:2" x14ac:dyDescent="0.25">
      <c r="A4753" s="6">
        <v>4750</v>
      </c>
      <c r="B4753" s="6" t="str">
        <f>"00621253"</f>
        <v>00621253</v>
      </c>
    </row>
    <row r="4754" spans="1:2" x14ac:dyDescent="0.25">
      <c r="A4754" s="6">
        <v>4751</v>
      </c>
      <c r="B4754" s="6" t="str">
        <f>"00621326"</f>
        <v>00621326</v>
      </c>
    </row>
    <row r="4755" spans="1:2" x14ac:dyDescent="0.25">
      <c r="A4755" s="6">
        <v>4752</v>
      </c>
      <c r="B4755" s="6" t="str">
        <f>"00621466"</f>
        <v>00621466</v>
      </c>
    </row>
    <row r="4756" spans="1:2" x14ac:dyDescent="0.25">
      <c r="A4756" s="6">
        <v>4753</v>
      </c>
      <c r="B4756" s="6" t="str">
        <f>"00621522"</f>
        <v>00621522</v>
      </c>
    </row>
    <row r="4757" spans="1:2" x14ac:dyDescent="0.25">
      <c r="A4757" s="6">
        <v>4754</v>
      </c>
      <c r="B4757" s="6" t="str">
        <f>"00621660"</f>
        <v>00621660</v>
      </c>
    </row>
    <row r="4758" spans="1:2" x14ac:dyDescent="0.25">
      <c r="A4758" s="6">
        <v>4755</v>
      </c>
      <c r="B4758" s="6" t="str">
        <f>"00621729"</f>
        <v>00621729</v>
      </c>
    </row>
    <row r="4759" spans="1:2" x14ac:dyDescent="0.25">
      <c r="A4759" s="6">
        <v>4756</v>
      </c>
      <c r="B4759" s="6" t="str">
        <f>"00621742"</f>
        <v>00621742</v>
      </c>
    </row>
    <row r="4760" spans="1:2" x14ac:dyDescent="0.25">
      <c r="A4760" s="6">
        <v>4757</v>
      </c>
      <c r="B4760" s="6" t="str">
        <f>"00621757"</f>
        <v>00621757</v>
      </c>
    </row>
    <row r="4761" spans="1:2" x14ac:dyDescent="0.25">
      <c r="A4761" s="6">
        <v>4758</v>
      </c>
      <c r="B4761" s="6" t="str">
        <f>"00621773"</f>
        <v>00621773</v>
      </c>
    </row>
    <row r="4762" spans="1:2" x14ac:dyDescent="0.25">
      <c r="A4762" s="6">
        <v>4759</v>
      </c>
      <c r="B4762" s="6" t="str">
        <f>"00621820"</f>
        <v>00621820</v>
      </c>
    </row>
    <row r="4763" spans="1:2" x14ac:dyDescent="0.25">
      <c r="A4763" s="6">
        <v>4760</v>
      </c>
      <c r="B4763" s="6" t="str">
        <f>"00622220"</f>
        <v>00622220</v>
      </c>
    </row>
    <row r="4764" spans="1:2" x14ac:dyDescent="0.25">
      <c r="A4764" s="6">
        <v>4761</v>
      </c>
      <c r="B4764" s="6" t="str">
        <f>"00622227"</f>
        <v>00622227</v>
      </c>
    </row>
    <row r="4765" spans="1:2" x14ac:dyDescent="0.25">
      <c r="A4765" s="6">
        <v>4762</v>
      </c>
      <c r="B4765" s="6" t="str">
        <f>"00622419"</f>
        <v>00622419</v>
      </c>
    </row>
    <row r="4766" spans="1:2" x14ac:dyDescent="0.25">
      <c r="A4766" s="6">
        <v>4763</v>
      </c>
      <c r="B4766" s="6" t="str">
        <f>"00622674"</f>
        <v>00622674</v>
      </c>
    </row>
    <row r="4767" spans="1:2" x14ac:dyDescent="0.25">
      <c r="A4767" s="6">
        <v>4764</v>
      </c>
      <c r="B4767" s="6" t="str">
        <f>"00622723"</f>
        <v>00622723</v>
      </c>
    </row>
    <row r="4768" spans="1:2" x14ac:dyDescent="0.25">
      <c r="A4768" s="6">
        <v>4765</v>
      </c>
      <c r="B4768" s="6" t="str">
        <f>"00622739"</f>
        <v>00622739</v>
      </c>
    </row>
    <row r="4769" spans="1:2" x14ac:dyDescent="0.25">
      <c r="A4769" s="6">
        <v>4766</v>
      </c>
      <c r="B4769" s="6" t="str">
        <f>"00622923"</f>
        <v>00622923</v>
      </c>
    </row>
    <row r="4770" spans="1:2" x14ac:dyDescent="0.25">
      <c r="A4770" s="6">
        <v>4767</v>
      </c>
      <c r="B4770" s="6" t="str">
        <f>"00622967"</f>
        <v>00622967</v>
      </c>
    </row>
    <row r="4771" spans="1:2" x14ac:dyDescent="0.25">
      <c r="A4771" s="6">
        <v>4768</v>
      </c>
      <c r="B4771" s="6" t="str">
        <f>"00623023"</f>
        <v>00623023</v>
      </c>
    </row>
    <row r="4772" spans="1:2" x14ac:dyDescent="0.25">
      <c r="A4772" s="6">
        <v>4769</v>
      </c>
      <c r="B4772" s="6" t="str">
        <f>"00623158"</f>
        <v>00623158</v>
      </c>
    </row>
    <row r="4773" spans="1:2" x14ac:dyDescent="0.25">
      <c r="A4773" s="6">
        <v>4770</v>
      </c>
      <c r="B4773" s="6" t="str">
        <f>"00623195"</f>
        <v>00623195</v>
      </c>
    </row>
    <row r="4774" spans="1:2" x14ac:dyDescent="0.25">
      <c r="A4774" s="6">
        <v>4771</v>
      </c>
      <c r="B4774" s="6" t="str">
        <f>"00623239"</f>
        <v>00623239</v>
      </c>
    </row>
    <row r="4775" spans="1:2" x14ac:dyDescent="0.25">
      <c r="A4775" s="6">
        <v>4772</v>
      </c>
      <c r="B4775" s="6" t="str">
        <f>"00623450"</f>
        <v>00623450</v>
      </c>
    </row>
    <row r="4776" spans="1:2" x14ac:dyDescent="0.25">
      <c r="A4776" s="6">
        <v>4773</v>
      </c>
      <c r="B4776" s="6" t="str">
        <f>"00623490"</f>
        <v>00623490</v>
      </c>
    </row>
    <row r="4777" spans="1:2" x14ac:dyDescent="0.25">
      <c r="A4777" s="6">
        <v>4774</v>
      </c>
      <c r="B4777" s="6" t="str">
        <f>"00623562"</f>
        <v>00623562</v>
      </c>
    </row>
    <row r="4778" spans="1:2" x14ac:dyDescent="0.25">
      <c r="A4778" s="6">
        <v>4775</v>
      </c>
      <c r="B4778" s="6" t="str">
        <f>"00623691"</f>
        <v>00623691</v>
      </c>
    </row>
    <row r="4779" spans="1:2" x14ac:dyDescent="0.25">
      <c r="A4779" s="6">
        <v>4776</v>
      </c>
      <c r="B4779" s="6" t="str">
        <f>"00623702"</f>
        <v>00623702</v>
      </c>
    </row>
    <row r="4780" spans="1:2" x14ac:dyDescent="0.25">
      <c r="A4780" s="6">
        <v>4777</v>
      </c>
      <c r="B4780" s="6" t="str">
        <f>"00624053"</f>
        <v>00624053</v>
      </c>
    </row>
    <row r="4781" spans="1:2" x14ac:dyDescent="0.25">
      <c r="A4781" s="6">
        <v>4778</v>
      </c>
      <c r="B4781" s="6" t="str">
        <f>"00624149"</f>
        <v>00624149</v>
      </c>
    </row>
    <row r="4782" spans="1:2" x14ac:dyDescent="0.25">
      <c r="A4782" s="6">
        <v>4779</v>
      </c>
      <c r="B4782" s="6" t="str">
        <f>"00624325"</f>
        <v>00624325</v>
      </c>
    </row>
    <row r="4783" spans="1:2" x14ac:dyDescent="0.25">
      <c r="A4783" s="6">
        <v>4780</v>
      </c>
      <c r="B4783" s="6" t="str">
        <f>"00624523"</f>
        <v>00624523</v>
      </c>
    </row>
    <row r="4784" spans="1:2" x14ac:dyDescent="0.25">
      <c r="A4784" s="6">
        <v>4781</v>
      </c>
      <c r="B4784" s="6" t="str">
        <f>"00624558"</f>
        <v>00624558</v>
      </c>
    </row>
    <row r="4785" spans="1:2" x14ac:dyDescent="0.25">
      <c r="A4785" s="6">
        <v>4782</v>
      </c>
      <c r="B4785" s="6" t="str">
        <f>"00624602"</f>
        <v>00624602</v>
      </c>
    </row>
    <row r="4786" spans="1:2" x14ac:dyDescent="0.25">
      <c r="A4786" s="6">
        <v>4783</v>
      </c>
      <c r="B4786" s="6" t="str">
        <f>"00624802"</f>
        <v>00624802</v>
      </c>
    </row>
    <row r="4787" spans="1:2" x14ac:dyDescent="0.25">
      <c r="A4787" s="6">
        <v>4784</v>
      </c>
      <c r="B4787" s="6" t="str">
        <f>"00624839"</f>
        <v>00624839</v>
      </c>
    </row>
    <row r="4788" spans="1:2" x14ac:dyDescent="0.25">
      <c r="A4788" s="6">
        <v>4785</v>
      </c>
      <c r="B4788" s="6" t="str">
        <f>"00624853"</f>
        <v>00624853</v>
      </c>
    </row>
    <row r="4789" spans="1:2" x14ac:dyDescent="0.25">
      <c r="A4789" s="6">
        <v>4786</v>
      </c>
      <c r="B4789" s="6" t="str">
        <f>"00624926"</f>
        <v>00624926</v>
      </c>
    </row>
    <row r="4790" spans="1:2" x14ac:dyDescent="0.25">
      <c r="A4790" s="6">
        <v>4787</v>
      </c>
      <c r="B4790" s="6" t="str">
        <f>"00624949"</f>
        <v>00624949</v>
      </c>
    </row>
    <row r="4791" spans="1:2" x14ac:dyDescent="0.25">
      <c r="A4791" s="6">
        <v>4788</v>
      </c>
      <c r="B4791" s="6" t="str">
        <f>"00624968"</f>
        <v>00624968</v>
      </c>
    </row>
    <row r="4792" spans="1:2" x14ac:dyDescent="0.25">
      <c r="A4792" s="6">
        <v>4789</v>
      </c>
      <c r="B4792" s="6" t="str">
        <f>"00625025"</f>
        <v>00625025</v>
      </c>
    </row>
    <row r="4793" spans="1:2" x14ac:dyDescent="0.25">
      <c r="A4793" s="6">
        <v>4790</v>
      </c>
      <c r="B4793" s="6" t="str">
        <f>"00625049"</f>
        <v>00625049</v>
      </c>
    </row>
    <row r="4794" spans="1:2" x14ac:dyDescent="0.25">
      <c r="A4794" s="6">
        <v>4791</v>
      </c>
      <c r="B4794" s="6" t="str">
        <f>"00625065"</f>
        <v>00625065</v>
      </c>
    </row>
    <row r="4795" spans="1:2" x14ac:dyDescent="0.25">
      <c r="A4795" s="6">
        <v>4792</v>
      </c>
      <c r="B4795" s="6" t="str">
        <f>"00625206"</f>
        <v>00625206</v>
      </c>
    </row>
    <row r="4796" spans="1:2" x14ac:dyDescent="0.25">
      <c r="A4796" s="6">
        <v>4793</v>
      </c>
      <c r="B4796" s="6" t="str">
        <f>"00625593"</f>
        <v>00625593</v>
      </c>
    </row>
    <row r="4797" spans="1:2" x14ac:dyDescent="0.25">
      <c r="A4797" s="6">
        <v>4794</v>
      </c>
      <c r="B4797" s="6" t="str">
        <f>"00625719"</f>
        <v>00625719</v>
      </c>
    </row>
    <row r="4798" spans="1:2" x14ac:dyDescent="0.25">
      <c r="A4798" s="6">
        <v>4795</v>
      </c>
      <c r="B4798" s="6" t="str">
        <f>"00625738"</f>
        <v>00625738</v>
      </c>
    </row>
    <row r="4799" spans="1:2" x14ac:dyDescent="0.25">
      <c r="A4799" s="6">
        <v>4796</v>
      </c>
      <c r="B4799" s="6" t="str">
        <f>"00625810"</f>
        <v>00625810</v>
      </c>
    </row>
    <row r="4800" spans="1:2" x14ac:dyDescent="0.25">
      <c r="A4800" s="6">
        <v>4797</v>
      </c>
      <c r="B4800" s="6" t="str">
        <f>"00625866"</f>
        <v>00625866</v>
      </c>
    </row>
    <row r="4801" spans="1:2" x14ac:dyDescent="0.25">
      <c r="A4801" s="6">
        <v>4798</v>
      </c>
      <c r="B4801" s="6" t="str">
        <f>"00625946"</f>
        <v>00625946</v>
      </c>
    </row>
    <row r="4802" spans="1:2" x14ac:dyDescent="0.25">
      <c r="A4802" s="6">
        <v>4799</v>
      </c>
      <c r="B4802" s="6" t="str">
        <f>"00626141"</f>
        <v>00626141</v>
      </c>
    </row>
    <row r="4803" spans="1:2" x14ac:dyDescent="0.25">
      <c r="A4803" s="6">
        <v>4800</v>
      </c>
      <c r="B4803" s="6" t="str">
        <f>"00626271"</f>
        <v>00626271</v>
      </c>
    </row>
    <row r="4804" spans="1:2" x14ac:dyDescent="0.25">
      <c r="A4804" s="6">
        <v>4801</v>
      </c>
      <c r="B4804" s="6" t="str">
        <f>"00626477"</f>
        <v>00626477</v>
      </c>
    </row>
    <row r="4805" spans="1:2" x14ac:dyDescent="0.25">
      <c r="A4805" s="6">
        <v>4802</v>
      </c>
      <c r="B4805" s="6" t="str">
        <f>"00626648"</f>
        <v>00626648</v>
      </c>
    </row>
    <row r="4806" spans="1:2" x14ac:dyDescent="0.25">
      <c r="A4806" s="6">
        <v>4803</v>
      </c>
      <c r="B4806" s="6" t="str">
        <f>"00626708"</f>
        <v>00626708</v>
      </c>
    </row>
    <row r="4807" spans="1:2" x14ac:dyDescent="0.25">
      <c r="A4807" s="6">
        <v>4804</v>
      </c>
      <c r="B4807" s="6" t="str">
        <f>"00626885"</f>
        <v>00626885</v>
      </c>
    </row>
    <row r="4808" spans="1:2" x14ac:dyDescent="0.25">
      <c r="A4808" s="6">
        <v>4805</v>
      </c>
      <c r="B4808" s="6" t="str">
        <f>"00627459"</f>
        <v>00627459</v>
      </c>
    </row>
    <row r="4809" spans="1:2" x14ac:dyDescent="0.25">
      <c r="A4809" s="6">
        <v>4806</v>
      </c>
      <c r="B4809" s="6" t="str">
        <f>"00627466"</f>
        <v>00627466</v>
      </c>
    </row>
    <row r="4810" spans="1:2" x14ac:dyDescent="0.25">
      <c r="A4810" s="6">
        <v>4807</v>
      </c>
      <c r="B4810" s="6" t="str">
        <f>"00627477"</f>
        <v>00627477</v>
      </c>
    </row>
    <row r="4811" spans="1:2" x14ac:dyDescent="0.25">
      <c r="A4811" s="6">
        <v>4808</v>
      </c>
      <c r="B4811" s="6" t="str">
        <f>"00627571"</f>
        <v>00627571</v>
      </c>
    </row>
    <row r="4812" spans="1:2" x14ac:dyDescent="0.25">
      <c r="A4812" s="6">
        <v>4809</v>
      </c>
      <c r="B4812" s="6" t="str">
        <f>"00627605"</f>
        <v>00627605</v>
      </c>
    </row>
    <row r="4813" spans="1:2" x14ac:dyDescent="0.25">
      <c r="A4813" s="6">
        <v>4810</v>
      </c>
      <c r="B4813" s="6" t="str">
        <f>"00627616"</f>
        <v>00627616</v>
      </c>
    </row>
    <row r="4814" spans="1:2" x14ac:dyDescent="0.25">
      <c r="A4814" s="6">
        <v>4811</v>
      </c>
      <c r="B4814" s="6" t="str">
        <f>"00627763"</f>
        <v>00627763</v>
      </c>
    </row>
    <row r="4815" spans="1:2" x14ac:dyDescent="0.25">
      <c r="A4815" s="6">
        <v>4812</v>
      </c>
      <c r="B4815" s="6" t="str">
        <f>"00627910"</f>
        <v>00627910</v>
      </c>
    </row>
    <row r="4816" spans="1:2" x14ac:dyDescent="0.25">
      <c r="A4816" s="6">
        <v>4813</v>
      </c>
      <c r="B4816" s="6" t="str">
        <f>"00627971"</f>
        <v>00627971</v>
      </c>
    </row>
    <row r="4817" spans="1:2" x14ac:dyDescent="0.25">
      <c r="A4817" s="6">
        <v>4814</v>
      </c>
      <c r="B4817" s="6" t="str">
        <f>"00628108"</f>
        <v>00628108</v>
      </c>
    </row>
    <row r="4818" spans="1:2" x14ac:dyDescent="0.25">
      <c r="A4818" s="6">
        <v>4815</v>
      </c>
      <c r="B4818" s="6" t="str">
        <f>"00628136"</f>
        <v>00628136</v>
      </c>
    </row>
    <row r="4819" spans="1:2" x14ac:dyDescent="0.25">
      <c r="A4819" s="6">
        <v>4816</v>
      </c>
      <c r="B4819" s="6" t="str">
        <f>"00628323"</f>
        <v>00628323</v>
      </c>
    </row>
    <row r="4820" spans="1:2" x14ac:dyDescent="0.25">
      <c r="A4820" s="6">
        <v>4817</v>
      </c>
      <c r="B4820" s="6" t="str">
        <f>"00628377"</f>
        <v>00628377</v>
      </c>
    </row>
    <row r="4821" spans="1:2" x14ac:dyDescent="0.25">
      <c r="A4821" s="6">
        <v>4818</v>
      </c>
      <c r="B4821" s="6" t="str">
        <f>"00628378"</f>
        <v>00628378</v>
      </c>
    </row>
    <row r="4822" spans="1:2" x14ac:dyDescent="0.25">
      <c r="A4822" s="6">
        <v>4819</v>
      </c>
      <c r="B4822" s="6" t="str">
        <f>"00628413"</f>
        <v>00628413</v>
      </c>
    </row>
    <row r="4823" spans="1:2" x14ac:dyDescent="0.25">
      <c r="A4823" s="6">
        <v>4820</v>
      </c>
      <c r="B4823" s="6" t="str">
        <f>"00628585"</f>
        <v>00628585</v>
      </c>
    </row>
    <row r="4824" spans="1:2" x14ac:dyDescent="0.25">
      <c r="A4824" s="6">
        <v>4821</v>
      </c>
      <c r="B4824" s="6" t="str">
        <f>"00628640"</f>
        <v>00628640</v>
      </c>
    </row>
    <row r="4825" spans="1:2" x14ac:dyDescent="0.25">
      <c r="A4825" s="6">
        <v>4822</v>
      </c>
      <c r="B4825" s="6" t="str">
        <f>"00628782"</f>
        <v>00628782</v>
      </c>
    </row>
    <row r="4826" spans="1:2" x14ac:dyDescent="0.25">
      <c r="A4826" s="6">
        <v>4823</v>
      </c>
      <c r="B4826" s="6" t="str">
        <f>"00628928"</f>
        <v>00628928</v>
      </c>
    </row>
    <row r="4827" spans="1:2" x14ac:dyDescent="0.25">
      <c r="A4827" s="6">
        <v>4824</v>
      </c>
      <c r="B4827" s="6" t="str">
        <f>"00629215"</f>
        <v>00629215</v>
      </c>
    </row>
    <row r="4828" spans="1:2" x14ac:dyDescent="0.25">
      <c r="A4828" s="6">
        <v>4825</v>
      </c>
      <c r="B4828" s="6" t="str">
        <f>"00629232"</f>
        <v>00629232</v>
      </c>
    </row>
    <row r="4829" spans="1:2" x14ac:dyDescent="0.25">
      <c r="A4829" s="6">
        <v>4826</v>
      </c>
      <c r="B4829" s="6" t="str">
        <f>"00629349"</f>
        <v>00629349</v>
      </c>
    </row>
    <row r="4830" spans="1:2" x14ac:dyDescent="0.25">
      <c r="A4830" s="6">
        <v>4827</v>
      </c>
      <c r="B4830" s="6" t="str">
        <f>"00629431"</f>
        <v>00629431</v>
      </c>
    </row>
    <row r="4831" spans="1:2" x14ac:dyDescent="0.25">
      <c r="A4831" s="6">
        <v>4828</v>
      </c>
      <c r="B4831" s="6" t="str">
        <f>"00629529"</f>
        <v>00629529</v>
      </c>
    </row>
    <row r="4832" spans="1:2" x14ac:dyDescent="0.25">
      <c r="A4832" s="6">
        <v>4829</v>
      </c>
      <c r="B4832" s="6" t="str">
        <f>"00629674"</f>
        <v>00629674</v>
      </c>
    </row>
    <row r="4833" spans="1:2" x14ac:dyDescent="0.25">
      <c r="A4833" s="6">
        <v>4830</v>
      </c>
      <c r="B4833" s="6" t="str">
        <f>"00629923"</f>
        <v>00629923</v>
      </c>
    </row>
    <row r="4834" spans="1:2" x14ac:dyDescent="0.25">
      <c r="A4834" s="6">
        <v>4831</v>
      </c>
      <c r="B4834" s="6" t="str">
        <f>"00629938"</f>
        <v>00629938</v>
      </c>
    </row>
    <row r="4835" spans="1:2" x14ac:dyDescent="0.25">
      <c r="A4835" s="6">
        <v>4832</v>
      </c>
      <c r="B4835" s="6" t="str">
        <f>"00630246"</f>
        <v>00630246</v>
      </c>
    </row>
    <row r="4836" spans="1:2" x14ac:dyDescent="0.25">
      <c r="A4836" s="6">
        <v>4833</v>
      </c>
      <c r="B4836" s="6" t="str">
        <f>"00630365"</f>
        <v>00630365</v>
      </c>
    </row>
    <row r="4837" spans="1:2" x14ac:dyDescent="0.25">
      <c r="A4837" s="6">
        <v>4834</v>
      </c>
      <c r="B4837" s="6" t="str">
        <f>"00630492"</f>
        <v>00630492</v>
      </c>
    </row>
    <row r="4838" spans="1:2" x14ac:dyDescent="0.25">
      <c r="A4838" s="6">
        <v>4835</v>
      </c>
      <c r="B4838" s="6" t="str">
        <f>"00630619"</f>
        <v>00630619</v>
      </c>
    </row>
    <row r="4839" spans="1:2" x14ac:dyDescent="0.25">
      <c r="A4839" s="6">
        <v>4836</v>
      </c>
      <c r="B4839" s="6" t="str">
        <f>"00630685"</f>
        <v>00630685</v>
      </c>
    </row>
    <row r="4840" spans="1:2" x14ac:dyDescent="0.25">
      <c r="A4840" s="6">
        <v>4837</v>
      </c>
      <c r="B4840" s="6" t="str">
        <f>"00630727"</f>
        <v>00630727</v>
      </c>
    </row>
    <row r="4841" spans="1:2" x14ac:dyDescent="0.25">
      <c r="A4841" s="6">
        <v>4838</v>
      </c>
      <c r="B4841" s="6" t="str">
        <f>"00630731"</f>
        <v>00630731</v>
      </c>
    </row>
    <row r="4842" spans="1:2" x14ac:dyDescent="0.25">
      <c r="A4842" s="6">
        <v>4839</v>
      </c>
      <c r="B4842" s="6" t="str">
        <f>"00630743"</f>
        <v>00630743</v>
      </c>
    </row>
    <row r="4843" spans="1:2" x14ac:dyDescent="0.25">
      <c r="A4843" s="6">
        <v>4840</v>
      </c>
      <c r="B4843" s="6" t="str">
        <f>"00630784"</f>
        <v>00630784</v>
      </c>
    </row>
    <row r="4844" spans="1:2" x14ac:dyDescent="0.25">
      <c r="A4844" s="6">
        <v>4841</v>
      </c>
      <c r="B4844" s="6" t="str">
        <f>"00630874"</f>
        <v>00630874</v>
      </c>
    </row>
    <row r="4845" spans="1:2" x14ac:dyDescent="0.25">
      <c r="A4845" s="6">
        <v>4842</v>
      </c>
      <c r="B4845" s="6" t="str">
        <f>"00630875"</f>
        <v>00630875</v>
      </c>
    </row>
    <row r="4846" spans="1:2" x14ac:dyDescent="0.25">
      <c r="A4846" s="6">
        <v>4843</v>
      </c>
      <c r="B4846" s="6" t="str">
        <f>"00630910"</f>
        <v>00630910</v>
      </c>
    </row>
    <row r="4847" spans="1:2" x14ac:dyDescent="0.25">
      <c r="A4847" s="6">
        <v>4844</v>
      </c>
      <c r="B4847" s="6" t="str">
        <f>"00630932"</f>
        <v>00630932</v>
      </c>
    </row>
    <row r="4848" spans="1:2" x14ac:dyDescent="0.25">
      <c r="A4848" s="6">
        <v>4845</v>
      </c>
      <c r="B4848" s="6" t="str">
        <f>"00631015"</f>
        <v>00631015</v>
      </c>
    </row>
    <row r="4849" spans="1:2" x14ac:dyDescent="0.25">
      <c r="A4849" s="6">
        <v>4846</v>
      </c>
      <c r="B4849" s="6" t="str">
        <f>"00631120"</f>
        <v>00631120</v>
      </c>
    </row>
    <row r="4850" spans="1:2" x14ac:dyDescent="0.25">
      <c r="A4850" s="6">
        <v>4847</v>
      </c>
      <c r="B4850" s="6" t="str">
        <f>"00631148"</f>
        <v>00631148</v>
      </c>
    </row>
    <row r="4851" spans="1:2" x14ac:dyDescent="0.25">
      <c r="A4851" s="6">
        <v>4848</v>
      </c>
      <c r="B4851" s="6" t="str">
        <f>"00631156"</f>
        <v>00631156</v>
      </c>
    </row>
    <row r="4852" spans="1:2" x14ac:dyDescent="0.25">
      <c r="A4852" s="6">
        <v>4849</v>
      </c>
      <c r="B4852" s="6" t="str">
        <f>"00631215"</f>
        <v>00631215</v>
      </c>
    </row>
    <row r="4853" spans="1:2" x14ac:dyDescent="0.25">
      <c r="A4853" s="6">
        <v>4850</v>
      </c>
      <c r="B4853" s="6" t="str">
        <f>"00631310"</f>
        <v>00631310</v>
      </c>
    </row>
    <row r="4854" spans="1:2" x14ac:dyDescent="0.25">
      <c r="A4854" s="6">
        <v>4851</v>
      </c>
      <c r="B4854" s="6" t="str">
        <f>"00631506"</f>
        <v>00631506</v>
      </c>
    </row>
    <row r="4855" spans="1:2" x14ac:dyDescent="0.25">
      <c r="A4855" s="6">
        <v>4852</v>
      </c>
      <c r="B4855" s="6" t="str">
        <f>"00631623"</f>
        <v>00631623</v>
      </c>
    </row>
    <row r="4856" spans="1:2" x14ac:dyDescent="0.25">
      <c r="A4856" s="6">
        <v>4853</v>
      </c>
      <c r="B4856" s="6" t="str">
        <f>"00631841"</f>
        <v>00631841</v>
      </c>
    </row>
    <row r="4857" spans="1:2" x14ac:dyDescent="0.25">
      <c r="A4857" s="6">
        <v>4854</v>
      </c>
      <c r="B4857" s="6" t="str">
        <f>"00632398"</f>
        <v>00632398</v>
      </c>
    </row>
    <row r="4858" spans="1:2" x14ac:dyDescent="0.25">
      <c r="A4858" s="6">
        <v>4855</v>
      </c>
      <c r="B4858" s="6" t="str">
        <f>"00632681"</f>
        <v>00632681</v>
      </c>
    </row>
    <row r="4859" spans="1:2" x14ac:dyDescent="0.25">
      <c r="A4859" s="6">
        <v>4856</v>
      </c>
      <c r="B4859" s="6" t="str">
        <f>"00632683"</f>
        <v>00632683</v>
      </c>
    </row>
    <row r="4860" spans="1:2" x14ac:dyDescent="0.25">
      <c r="A4860" s="6">
        <v>4857</v>
      </c>
      <c r="B4860" s="6" t="str">
        <f>"00632731"</f>
        <v>00632731</v>
      </c>
    </row>
    <row r="4861" spans="1:2" x14ac:dyDescent="0.25">
      <c r="A4861" s="6">
        <v>4858</v>
      </c>
      <c r="B4861" s="6" t="str">
        <f>"00632761"</f>
        <v>00632761</v>
      </c>
    </row>
    <row r="4862" spans="1:2" x14ac:dyDescent="0.25">
      <c r="A4862" s="6">
        <v>4859</v>
      </c>
      <c r="B4862" s="6" t="str">
        <f>"00632814"</f>
        <v>00632814</v>
      </c>
    </row>
    <row r="4863" spans="1:2" x14ac:dyDescent="0.25">
      <c r="A4863" s="6">
        <v>4860</v>
      </c>
      <c r="B4863" s="6" t="str">
        <f>"00632842"</f>
        <v>00632842</v>
      </c>
    </row>
    <row r="4864" spans="1:2" x14ac:dyDescent="0.25">
      <c r="A4864" s="6">
        <v>4861</v>
      </c>
      <c r="B4864" s="6" t="str">
        <f>"00632946"</f>
        <v>00632946</v>
      </c>
    </row>
    <row r="4865" spans="1:2" x14ac:dyDescent="0.25">
      <c r="A4865" s="6">
        <v>4862</v>
      </c>
      <c r="B4865" s="6" t="str">
        <f>"00633023"</f>
        <v>00633023</v>
      </c>
    </row>
    <row r="4866" spans="1:2" x14ac:dyDescent="0.25">
      <c r="A4866" s="6">
        <v>4863</v>
      </c>
      <c r="B4866" s="6" t="str">
        <f>"00633150"</f>
        <v>00633150</v>
      </c>
    </row>
    <row r="4867" spans="1:2" x14ac:dyDescent="0.25">
      <c r="A4867" s="6">
        <v>4864</v>
      </c>
      <c r="B4867" s="6" t="str">
        <f>"00633318"</f>
        <v>00633318</v>
      </c>
    </row>
    <row r="4868" spans="1:2" x14ac:dyDescent="0.25">
      <c r="A4868" s="6">
        <v>4865</v>
      </c>
      <c r="B4868" s="6" t="str">
        <f>"00633437"</f>
        <v>00633437</v>
      </c>
    </row>
    <row r="4869" spans="1:2" x14ac:dyDescent="0.25">
      <c r="A4869" s="6">
        <v>4866</v>
      </c>
      <c r="B4869" s="6" t="str">
        <f>"00633480"</f>
        <v>00633480</v>
      </c>
    </row>
    <row r="4870" spans="1:2" x14ac:dyDescent="0.25">
      <c r="A4870" s="6">
        <v>4867</v>
      </c>
      <c r="B4870" s="6" t="str">
        <f>"00633488"</f>
        <v>00633488</v>
      </c>
    </row>
    <row r="4871" spans="1:2" x14ac:dyDescent="0.25">
      <c r="A4871" s="6">
        <v>4868</v>
      </c>
      <c r="B4871" s="6" t="str">
        <f>"00633567"</f>
        <v>00633567</v>
      </c>
    </row>
    <row r="4872" spans="1:2" x14ac:dyDescent="0.25">
      <c r="A4872" s="6">
        <v>4869</v>
      </c>
      <c r="B4872" s="6" t="str">
        <f>"00633586"</f>
        <v>00633586</v>
      </c>
    </row>
    <row r="4873" spans="1:2" x14ac:dyDescent="0.25">
      <c r="A4873" s="6">
        <v>4870</v>
      </c>
      <c r="B4873" s="6" t="str">
        <f>"00633634"</f>
        <v>00633634</v>
      </c>
    </row>
    <row r="4874" spans="1:2" x14ac:dyDescent="0.25">
      <c r="A4874" s="6">
        <v>4871</v>
      </c>
      <c r="B4874" s="6" t="str">
        <f>"00633697"</f>
        <v>00633697</v>
      </c>
    </row>
    <row r="4875" spans="1:2" x14ac:dyDescent="0.25">
      <c r="A4875" s="6">
        <v>4872</v>
      </c>
      <c r="B4875" s="6" t="str">
        <f>"00633733"</f>
        <v>00633733</v>
      </c>
    </row>
    <row r="4876" spans="1:2" x14ac:dyDescent="0.25">
      <c r="A4876" s="6">
        <v>4873</v>
      </c>
      <c r="B4876" s="6" t="str">
        <f>"00634221"</f>
        <v>00634221</v>
      </c>
    </row>
    <row r="4877" spans="1:2" x14ac:dyDescent="0.25">
      <c r="A4877" s="6">
        <v>4874</v>
      </c>
      <c r="B4877" s="6" t="str">
        <f>"00634223"</f>
        <v>00634223</v>
      </c>
    </row>
    <row r="4878" spans="1:2" x14ac:dyDescent="0.25">
      <c r="A4878" s="6">
        <v>4875</v>
      </c>
      <c r="B4878" s="6" t="str">
        <f>"00634325"</f>
        <v>00634325</v>
      </c>
    </row>
    <row r="4879" spans="1:2" x14ac:dyDescent="0.25">
      <c r="A4879" s="6">
        <v>4876</v>
      </c>
      <c r="B4879" s="6" t="str">
        <f>"00634344"</f>
        <v>00634344</v>
      </c>
    </row>
    <row r="4880" spans="1:2" x14ac:dyDescent="0.25">
      <c r="A4880" s="6">
        <v>4877</v>
      </c>
      <c r="B4880" s="6" t="str">
        <f>"00634362"</f>
        <v>00634362</v>
      </c>
    </row>
    <row r="4881" spans="1:2" x14ac:dyDescent="0.25">
      <c r="A4881" s="6">
        <v>4878</v>
      </c>
      <c r="B4881" s="6" t="str">
        <f>"00634500"</f>
        <v>00634500</v>
      </c>
    </row>
    <row r="4882" spans="1:2" x14ac:dyDescent="0.25">
      <c r="A4882" s="6">
        <v>4879</v>
      </c>
      <c r="B4882" s="6" t="str">
        <f>"00634501"</f>
        <v>00634501</v>
      </c>
    </row>
    <row r="4883" spans="1:2" x14ac:dyDescent="0.25">
      <c r="A4883" s="6">
        <v>4880</v>
      </c>
      <c r="B4883" s="6" t="str">
        <f>"00634596"</f>
        <v>00634596</v>
      </c>
    </row>
    <row r="4884" spans="1:2" x14ac:dyDescent="0.25">
      <c r="A4884" s="6">
        <v>4881</v>
      </c>
      <c r="B4884" s="6" t="str">
        <f>"00634622"</f>
        <v>00634622</v>
      </c>
    </row>
    <row r="4885" spans="1:2" x14ac:dyDescent="0.25">
      <c r="A4885" s="6">
        <v>4882</v>
      </c>
      <c r="B4885" s="6" t="str">
        <f>"00634660"</f>
        <v>00634660</v>
      </c>
    </row>
    <row r="4886" spans="1:2" x14ac:dyDescent="0.25">
      <c r="A4886" s="6">
        <v>4883</v>
      </c>
      <c r="B4886" s="6" t="str">
        <f>"00634707"</f>
        <v>00634707</v>
      </c>
    </row>
    <row r="4887" spans="1:2" x14ac:dyDescent="0.25">
      <c r="A4887" s="6">
        <v>4884</v>
      </c>
      <c r="B4887" s="6" t="str">
        <f>"00634710"</f>
        <v>00634710</v>
      </c>
    </row>
    <row r="4888" spans="1:2" x14ac:dyDescent="0.25">
      <c r="A4888" s="6">
        <v>4885</v>
      </c>
      <c r="B4888" s="6" t="str">
        <f>"00634874"</f>
        <v>00634874</v>
      </c>
    </row>
    <row r="4889" spans="1:2" x14ac:dyDescent="0.25">
      <c r="A4889" s="6">
        <v>4886</v>
      </c>
      <c r="B4889" s="6" t="str">
        <f>"00634896"</f>
        <v>00634896</v>
      </c>
    </row>
    <row r="4890" spans="1:2" x14ac:dyDescent="0.25">
      <c r="A4890" s="6">
        <v>4887</v>
      </c>
      <c r="B4890" s="6" t="str">
        <f>"00634949"</f>
        <v>00634949</v>
      </c>
    </row>
    <row r="4891" spans="1:2" x14ac:dyDescent="0.25">
      <c r="A4891" s="6">
        <v>4888</v>
      </c>
      <c r="B4891" s="6" t="str">
        <f>"00634973"</f>
        <v>00634973</v>
      </c>
    </row>
    <row r="4892" spans="1:2" x14ac:dyDescent="0.25">
      <c r="A4892" s="6">
        <v>4889</v>
      </c>
      <c r="B4892" s="6" t="str">
        <f>"00635173"</f>
        <v>00635173</v>
      </c>
    </row>
    <row r="4893" spans="1:2" x14ac:dyDescent="0.25">
      <c r="A4893" s="6">
        <v>4890</v>
      </c>
      <c r="B4893" s="6" t="str">
        <f>"00635277"</f>
        <v>00635277</v>
      </c>
    </row>
    <row r="4894" spans="1:2" x14ac:dyDescent="0.25">
      <c r="A4894" s="6">
        <v>4891</v>
      </c>
      <c r="B4894" s="6" t="str">
        <f>"00635328"</f>
        <v>00635328</v>
      </c>
    </row>
    <row r="4895" spans="1:2" x14ac:dyDescent="0.25">
      <c r="A4895" s="6">
        <v>4892</v>
      </c>
      <c r="B4895" s="6" t="str">
        <f>"00635339"</f>
        <v>00635339</v>
      </c>
    </row>
    <row r="4896" spans="1:2" x14ac:dyDescent="0.25">
      <c r="A4896" s="6">
        <v>4893</v>
      </c>
      <c r="B4896" s="6" t="str">
        <f>"00635453"</f>
        <v>00635453</v>
      </c>
    </row>
    <row r="4897" spans="1:2" x14ac:dyDescent="0.25">
      <c r="A4897" s="6">
        <v>4894</v>
      </c>
      <c r="B4897" s="6" t="str">
        <f>"00635459"</f>
        <v>00635459</v>
      </c>
    </row>
    <row r="4898" spans="1:2" x14ac:dyDescent="0.25">
      <c r="A4898" s="6">
        <v>4895</v>
      </c>
      <c r="B4898" s="6" t="str">
        <f>"00635611"</f>
        <v>00635611</v>
      </c>
    </row>
    <row r="4899" spans="1:2" x14ac:dyDescent="0.25">
      <c r="A4899" s="6">
        <v>4896</v>
      </c>
      <c r="B4899" s="6" t="str">
        <f>"00635789"</f>
        <v>00635789</v>
      </c>
    </row>
    <row r="4900" spans="1:2" x14ac:dyDescent="0.25">
      <c r="A4900" s="6">
        <v>4897</v>
      </c>
      <c r="B4900" s="6" t="str">
        <f>"00635819"</f>
        <v>00635819</v>
      </c>
    </row>
    <row r="4901" spans="1:2" x14ac:dyDescent="0.25">
      <c r="A4901" s="6">
        <v>4898</v>
      </c>
      <c r="B4901" s="6" t="str">
        <f>"00635879"</f>
        <v>00635879</v>
      </c>
    </row>
    <row r="4902" spans="1:2" x14ac:dyDescent="0.25">
      <c r="A4902" s="6">
        <v>4899</v>
      </c>
      <c r="B4902" s="6" t="str">
        <f>"00635912"</f>
        <v>00635912</v>
      </c>
    </row>
    <row r="4903" spans="1:2" x14ac:dyDescent="0.25">
      <c r="A4903" s="6">
        <v>4900</v>
      </c>
      <c r="B4903" s="6" t="str">
        <f>"00635916"</f>
        <v>00635916</v>
      </c>
    </row>
    <row r="4904" spans="1:2" x14ac:dyDescent="0.25">
      <c r="A4904" s="6">
        <v>4901</v>
      </c>
      <c r="B4904" s="6" t="str">
        <f>"00635981"</f>
        <v>00635981</v>
      </c>
    </row>
    <row r="4905" spans="1:2" x14ac:dyDescent="0.25">
      <c r="A4905" s="6">
        <v>4902</v>
      </c>
      <c r="B4905" s="6" t="str">
        <f>"00636011"</f>
        <v>00636011</v>
      </c>
    </row>
    <row r="4906" spans="1:2" x14ac:dyDescent="0.25">
      <c r="A4906" s="6">
        <v>4903</v>
      </c>
      <c r="B4906" s="6" t="str">
        <f>"00636170"</f>
        <v>00636170</v>
      </c>
    </row>
    <row r="4907" spans="1:2" x14ac:dyDescent="0.25">
      <c r="A4907" s="6">
        <v>4904</v>
      </c>
      <c r="B4907" s="6" t="str">
        <f>"00636287"</f>
        <v>00636287</v>
      </c>
    </row>
    <row r="4908" spans="1:2" x14ac:dyDescent="0.25">
      <c r="A4908" s="6">
        <v>4905</v>
      </c>
      <c r="B4908" s="6" t="str">
        <f>"00636304"</f>
        <v>00636304</v>
      </c>
    </row>
    <row r="4909" spans="1:2" x14ac:dyDescent="0.25">
      <c r="A4909" s="6">
        <v>4906</v>
      </c>
      <c r="B4909" s="6" t="str">
        <f>"00636501"</f>
        <v>00636501</v>
      </c>
    </row>
    <row r="4910" spans="1:2" x14ac:dyDescent="0.25">
      <c r="A4910" s="6">
        <v>4907</v>
      </c>
      <c r="B4910" s="6" t="str">
        <f>"00636578"</f>
        <v>00636578</v>
      </c>
    </row>
    <row r="4911" spans="1:2" x14ac:dyDescent="0.25">
      <c r="A4911" s="6">
        <v>4908</v>
      </c>
      <c r="B4911" s="6" t="str">
        <f>"00636680"</f>
        <v>00636680</v>
      </c>
    </row>
    <row r="4912" spans="1:2" x14ac:dyDescent="0.25">
      <c r="A4912" s="6">
        <v>4909</v>
      </c>
      <c r="B4912" s="6" t="str">
        <f>"00636689"</f>
        <v>00636689</v>
      </c>
    </row>
    <row r="4913" spans="1:2" x14ac:dyDescent="0.25">
      <c r="A4913" s="6">
        <v>4910</v>
      </c>
      <c r="B4913" s="6" t="str">
        <f>"00636801"</f>
        <v>00636801</v>
      </c>
    </row>
    <row r="4914" spans="1:2" x14ac:dyDescent="0.25">
      <c r="A4914" s="6">
        <v>4911</v>
      </c>
      <c r="B4914" s="6" t="str">
        <f>"00636822"</f>
        <v>00636822</v>
      </c>
    </row>
    <row r="4915" spans="1:2" x14ac:dyDescent="0.25">
      <c r="A4915" s="6">
        <v>4912</v>
      </c>
      <c r="B4915" s="6" t="str">
        <f>"00636826"</f>
        <v>00636826</v>
      </c>
    </row>
    <row r="4916" spans="1:2" x14ac:dyDescent="0.25">
      <c r="A4916" s="6">
        <v>4913</v>
      </c>
      <c r="B4916" s="6" t="str">
        <f>"00636904"</f>
        <v>00636904</v>
      </c>
    </row>
    <row r="4917" spans="1:2" x14ac:dyDescent="0.25">
      <c r="A4917" s="6">
        <v>4914</v>
      </c>
      <c r="B4917" s="6" t="str">
        <f>"00636947"</f>
        <v>00636947</v>
      </c>
    </row>
    <row r="4918" spans="1:2" x14ac:dyDescent="0.25">
      <c r="A4918" s="6">
        <v>4915</v>
      </c>
      <c r="B4918" s="6" t="str">
        <f>"00637144"</f>
        <v>00637144</v>
      </c>
    </row>
    <row r="4919" spans="1:2" x14ac:dyDescent="0.25">
      <c r="A4919" s="6">
        <v>4916</v>
      </c>
      <c r="B4919" s="6" t="str">
        <f>"00637252"</f>
        <v>00637252</v>
      </c>
    </row>
    <row r="4920" spans="1:2" x14ac:dyDescent="0.25">
      <c r="A4920" s="6">
        <v>4917</v>
      </c>
      <c r="B4920" s="6" t="str">
        <f>"00637297"</f>
        <v>00637297</v>
      </c>
    </row>
    <row r="4921" spans="1:2" x14ac:dyDescent="0.25">
      <c r="A4921" s="6">
        <v>4918</v>
      </c>
      <c r="B4921" s="6" t="str">
        <f>"00637473"</f>
        <v>00637473</v>
      </c>
    </row>
    <row r="4922" spans="1:2" x14ac:dyDescent="0.25">
      <c r="A4922" s="6">
        <v>4919</v>
      </c>
      <c r="B4922" s="6" t="str">
        <f>"00637605"</f>
        <v>00637605</v>
      </c>
    </row>
    <row r="4923" spans="1:2" x14ac:dyDescent="0.25">
      <c r="A4923" s="6">
        <v>4920</v>
      </c>
      <c r="B4923" s="6" t="str">
        <f>"00637676"</f>
        <v>00637676</v>
      </c>
    </row>
    <row r="4924" spans="1:2" x14ac:dyDescent="0.25">
      <c r="A4924" s="6">
        <v>4921</v>
      </c>
      <c r="B4924" s="6" t="str">
        <f>"00637698"</f>
        <v>00637698</v>
      </c>
    </row>
    <row r="4925" spans="1:2" x14ac:dyDescent="0.25">
      <c r="A4925" s="6">
        <v>4922</v>
      </c>
      <c r="B4925" s="6" t="str">
        <f>"00637768"</f>
        <v>00637768</v>
      </c>
    </row>
    <row r="4926" spans="1:2" x14ac:dyDescent="0.25">
      <c r="A4926" s="6">
        <v>4923</v>
      </c>
      <c r="B4926" s="6" t="str">
        <f>"00637886"</f>
        <v>00637886</v>
      </c>
    </row>
    <row r="4927" spans="1:2" x14ac:dyDescent="0.25">
      <c r="A4927" s="6">
        <v>4924</v>
      </c>
      <c r="B4927" s="6" t="str">
        <f>"00637946"</f>
        <v>00637946</v>
      </c>
    </row>
    <row r="4928" spans="1:2" x14ac:dyDescent="0.25">
      <c r="A4928" s="6">
        <v>4925</v>
      </c>
      <c r="B4928" s="6" t="str">
        <f>"00637988"</f>
        <v>00637988</v>
      </c>
    </row>
    <row r="4929" spans="1:2" x14ac:dyDescent="0.25">
      <c r="A4929" s="6">
        <v>4926</v>
      </c>
      <c r="B4929" s="6" t="str">
        <f>"00638138"</f>
        <v>00638138</v>
      </c>
    </row>
    <row r="4930" spans="1:2" x14ac:dyDescent="0.25">
      <c r="A4930" s="6">
        <v>4927</v>
      </c>
      <c r="B4930" s="6" t="str">
        <f>"00638157"</f>
        <v>00638157</v>
      </c>
    </row>
    <row r="4931" spans="1:2" x14ac:dyDescent="0.25">
      <c r="A4931" s="6">
        <v>4928</v>
      </c>
      <c r="B4931" s="6" t="str">
        <f>"00638206"</f>
        <v>00638206</v>
      </c>
    </row>
    <row r="4932" spans="1:2" x14ac:dyDescent="0.25">
      <c r="A4932" s="6">
        <v>4929</v>
      </c>
      <c r="B4932" s="6" t="str">
        <f>"00638304"</f>
        <v>00638304</v>
      </c>
    </row>
    <row r="4933" spans="1:2" x14ac:dyDescent="0.25">
      <c r="A4933" s="6">
        <v>4930</v>
      </c>
      <c r="B4933" s="6" t="str">
        <f>"00638558"</f>
        <v>00638558</v>
      </c>
    </row>
    <row r="4934" spans="1:2" x14ac:dyDescent="0.25">
      <c r="A4934" s="6">
        <v>4931</v>
      </c>
      <c r="B4934" s="6" t="str">
        <f>"00638568"</f>
        <v>00638568</v>
      </c>
    </row>
    <row r="4935" spans="1:2" x14ac:dyDescent="0.25">
      <c r="A4935" s="6">
        <v>4932</v>
      </c>
      <c r="B4935" s="6" t="str">
        <f>"00638600"</f>
        <v>00638600</v>
      </c>
    </row>
    <row r="4936" spans="1:2" x14ac:dyDescent="0.25">
      <c r="A4936" s="6">
        <v>4933</v>
      </c>
      <c r="B4936" s="6" t="str">
        <f>"00638705"</f>
        <v>00638705</v>
      </c>
    </row>
    <row r="4937" spans="1:2" x14ac:dyDescent="0.25">
      <c r="A4937" s="6">
        <v>4934</v>
      </c>
      <c r="B4937" s="6" t="str">
        <f>"00638722"</f>
        <v>00638722</v>
      </c>
    </row>
    <row r="4938" spans="1:2" x14ac:dyDescent="0.25">
      <c r="A4938" s="6">
        <v>4935</v>
      </c>
      <c r="B4938" s="6" t="str">
        <f>"00638790"</f>
        <v>00638790</v>
      </c>
    </row>
    <row r="4939" spans="1:2" x14ac:dyDescent="0.25">
      <c r="A4939" s="6">
        <v>4936</v>
      </c>
      <c r="B4939" s="6" t="str">
        <f>"00638909"</f>
        <v>00638909</v>
      </c>
    </row>
    <row r="4940" spans="1:2" x14ac:dyDescent="0.25">
      <c r="A4940" s="6">
        <v>4937</v>
      </c>
      <c r="B4940" s="6" t="str">
        <f>"00638933"</f>
        <v>00638933</v>
      </c>
    </row>
    <row r="4941" spans="1:2" x14ac:dyDescent="0.25">
      <c r="A4941" s="6">
        <v>4938</v>
      </c>
      <c r="B4941" s="6" t="str">
        <f>"00638942"</f>
        <v>00638942</v>
      </c>
    </row>
    <row r="4942" spans="1:2" x14ac:dyDescent="0.25">
      <c r="A4942" s="6">
        <v>4939</v>
      </c>
      <c r="B4942" s="6" t="str">
        <f>"00638944"</f>
        <v>00638944</v>
      </c>
    </row>
    <row r="4943" spans="1:2" x14ac:dyDescent="0.25">
      <c r="A4943" s="6">
        <v>4940</v>
      </c>
      <c r="B4943" s="6" t="str">
        <f>"00639049"</f>
        <v>00639049</v>
      </c>
    </row>
    <row r="4944" spans="1:2" x14ac:dyDescent="0.25">
      <c r="A4944" s="6">
        <v>4941</v>
      </c>
      <c r="B4944" s="6" t="str">
        <f>"00639107"</f>
        <v>00639107</v>
      </c>
    </row>
    <row r="4945" spans="1:2" x14ac:dyDescent="0.25">
      <c r="A4945" s="6">
        <v>4942</v>
      </c>
      <c r="B4945" s="6" t="str">
        <f>"00639115"</f>
        <v>00639115</v>
      </c>
    </row>
    <row r="4946" spans="1:2" x14ac:dyDescent="0.25">
      <c r="A4946" s="6">
        <v>4943</v>
      </c>
      <c r="B4946" s="6" t="str">
        <f>"00639139"</f>
        <v>00639139</v>
      </c>
    </row>
    <row r="4947" spans="1:2" x14ac:dyDescent="0.25">
      <c r="A4947" s="6">
        <v>4944</v>
      </c>
      <c r="B4947" s="6" t="str">
        <f>"00639463"</f>
        <v>00639463</v>
      </c>
    </row>
    <row r="4948" spans="1:2" x14ac:dyDescent="0.25">
      <c r="A4948" s="6">
        <v>4945</v>
      </c>
      <c r="B4948" s="6" t="str">
        <f>"00639485"</f>
        <v>00639485</v>
      </c>
    </row>
    <row r="4949" spans="1:2" x14ac:dyDescent="0.25">
      <c r="A4949" s="6">
        <v>4946</v>
      </c>
      <c r="B4949" s="6" t="str">
        <f>"00639550"</f>
        <v>00639550</v>
      </c>
    </row>
    <row r="4950" spans="1:2" x14ac:dyDescent="0.25">
      <c r="A4950" s="6">
        <v>4947</v>
      </c>
      <c r="B4950" s="6" t="str">
        <f>"00639565"</f>
        <v>00639565</v>
      </c>
    </row>
    <row r="4951" spans="1:2" x14ac:dyDescent="0.25">
      <c r="A4951" s="6">
        <v>4948</v>
      </c>
      <c r="B4951" s="6" t="str">
        <f>"00639576"</f>
        <v>00639576</v>
      </c>
    </row>
    <row r="4952" spans="1:2" x14ac:dyDescent="0.25">
      <c r="A4952" s="6">
        <v>4949</v>
      </c>
      <c r="B4952" s="6" t="str">
        <f>"00639580"</f>
        <v>00639580</v>
      </c>
    </row>
    <row r="4953" spans="1:2" x14ac:dyDescent="0.25">
      <c r="A4953" s="6">
        <v>4950</v>
      </c>
      <c r="B4953" s="6" t="str">
        <f>"00639682"</f>
        <v>00639682</v>
      </c>
    </row>
    <row r="4954" spans="1:2" x14ac:dyDescent="0.25">
      <c r="A4954" s="6">
        <v>4951</v>
      </c>
      <c r="B4954" s="6" t="str">
        <f>"00639729"</f>
        <v>00639729</v>
      </c>
    </row>
    <row r="4955" spans="1:2" x14ac:dyDescent="0.25">
      <c r="A4955" s="6">
        <v>4952</v>
      </c>
      <c r="B4955" s="6" t="str">
        <f>"00639759"</f>
        <v>00639759</v>
      </c>
    </row>
    <row r="4956" spans="1:2" x14ac:dyDescent="0.25">
      <c r="A4956" s="6">
        <v>4953</v>
      </c>
      <c r="B4956" s="6" t="str">
        <f>"00639821"</f>
        <v>00639821</v>
      </c>
    </row>
    <row r="4957" spans="1:2" x14ac:dyDescent="0.25">
      <c r="A4957" s="6">
        <v>4954</v>
      </c>
      <c r="B4957" s="6" t="str">
        <f>"00639898"</f>
        <v>00639898</v>
      </c>
    </row>
    <row r="4958" spans="1:2" x14ac:dyDescent="0.25">
      <c r="A4958" s="6">
        <v>4955</v>
      </c>
      <c r="B4958" s="6" t="str">
        <f>"00640043"</f>
        <v>00640043</v>
      </c>
    </row>
    <row r="4959" spans="1:2" x14ac:dyDescent="0.25">
      <c r="A4959" s="6">
        <v>4956</v>
      </c>
      <c r="B4959" s="6" t="str">
        <f>"00640096"</f>
        <v>00640096</v>
      </c>
    </row>
    <row r="4960" spans="1:2" x14ac:dyDescent="0.25">
      <c r="A4960" s="6">
        <v>4957</v>
      </c>
      <c r="B4960" s="6" t="str">
        <f>"00640110"</f>
        <v>00640110</v>
      </c>
    </row>
    <row r="4961" spans="1:2" x14ac:dyDescent="0.25">
      <c r="A4961" s="6">
        <v>4958</v>
      </c>
      <c r="B4961" s="6" t="str">
        <f>"00640203"</f>
        <v>00640203</v>
      </c>
    </row>
    <row r="4962" spans="1:2" x14ac:dyDescent="0.25">
      <c r="A4962" s="6">
        <v>4959</v>
      </c>
      <c r="B4962" s="6" t="str">
        <f>"00640356"</f>
        <v>00640356</v>
      </c>
    </row>
    <row r="4963" spans="1:2" x14ac:dyDescent="0.25">
      <c r="A4963" s="6">
        <v>4960</v>
      </c>
      <c r="B4963" s="6" t="str">
        <f>"00640410"</f>
        <v>00640410</v>
      </c>
    </row>
    <row r="4964" spans="1:2" x14ac:dyDescent="0.25">
      <c r="A4964" s="6">
        <v>4961</v>
      </c>
      <c r="B4964" s="6" t="str">
        <f>"00640436"</f>
        <v>00640436</v>
      </c>
    </row>
    <row r="4965" spans="1:2" x14ac:dyDescent="0.25">
      <c r="A4965" s="6">
        <v>4962</v>
      </c>
      <c r="B4965" s="6" t="str">
        <f>"00640446"</f>
        <v>00640446</v>
      </c>
    </row>
    <row r="4966" spans="1:2" x14ac:dyDescent="0.25">
      <c r="A4966" s="6">
        <v>4963</v>
      </c>
      <c r="B4966" s="6" t="str">
        <f>"00640500"</f>
        <v>00640500</v>
      </c>
    </row>
    <row r="4967" spans="1:2" x14ac:dyDescent="0.25">
      <c r="A4967" s="6">
        <v>4964</v>
      </c>
      <c r="B4967" s="6" t="str">
        <f>"00640600"</f>
        <v>00640600</v>
      </c>
    </row>
    <row r="4968" spans="1:2" x14ac:dyDescent="0.25">
      <c r="A4968" s="6">
        <v>4965</v>
      </c>
      <c r="B4968" s="6" t="str">
        <f>"00640658"</f>
        <v>00640658</v>
      </c>
    </row>
    <row r="4969" spans="1:2" x14ac:dyDescent="0.25">
      <c r="A4969" s="6">
        <v>4966</v>
      </c>
      <c r="B4969" s="6" t="str">
        <f>"00640745"</f>
        <v>00640745</v>
      </c>
    </row>
    <row r="4970" spans="1:2" x14ac:dyDescent="0.25">
      <c r="A4970" s="6">
        <v>4967</v>
      </c>
      <c r="B4970" s="6" t="str">
        <f>"00640781"</f>
        <v>00640781</v>
      </c>
    </row>
    <row r="4971" spans="1:2" x14ac:dyDescent="0.25">
      <c r="A4971" s="6">
        <v>4968</v>
      </c>
      <c r="B4971" s="6" t="str">
        <f>"00640857"</f>
        <v>00640857</v>
      </c>
    </row>
    <row r="4972" spans="1:2" x14ac:dyDescent="0.25">
      <c r="A4972" s="6">
        <v>4969</v>
      </c>
      <c r="B4972" s="6" t="str">
        <f>"00641306"</f>
        <v>00641306</v>
      </c>
    </row>
    <row r="4973" spans="1:2" x14ac:dyDescent="0.25">
      <c r="A4973" s="6">
        <v>4970</v>
      </c>
      <c r="B4973" s="6" t="str">
        <f>"00641374"</f>
        <v>00641374</v>
      </c>
    </row>
    <row r="4974" spans="1:2" x14ac:dyDescent="0.25">
      <c r="A4974" s="6">
        <v>4971</v>
      </c>
      <c r="B4974" s="6" t="str">
        <f>"00641381"</f>
        <v>00641381</v>
      </c>
    </row>
    <row r="4975" spans="1:2" x14ac:dyDescent="0.25">
      <c r="A4975" s="6">
        <v>4972</v>
      </c>
      <c r="B4975" s="6" t="str">
        <f>"00641464"</f>
        <v>00641464</v>
      </c>
    </row>
    <row r="4976" spans="1:2" x14ac:dyDescent="0.25">
      <c r="A4976" s="6">
        <v>4973</v>
      </c>
      <c r="B4976" s="6" t="str">
        <f>"00641587"</f>
        <v>00641587</v>
      </c>
    </row>
    <row r="4977" spans="1:2" x14ac:dyDescent="0.25">
      <c r="A4977" s="6">
        <v>4974</v>
      </c>
      <c r="B4977" s="6" t="str">
        <f>"00641628"</f>
        <v>00641628</v>
      </c>
    </row>
    <row r="4978" spans="1:2" x14ac:dyDescent="0.25">
      <c r="A4978" s="6">
        <v>4975</v>
      </c>
      <c r="B4978" s="6" t="str">
        <f>"00641632"</f>
        <v>00641632</v>
      </c>
    </row>
    <row r="4979" spans="1:2" x14ac:dyDescent="0.25">
      <c r="A4979" s="6">
        <v>4976</v>
      </c>
      <c r="B4979" s="6" t="str">
        <f>"00641645"</f>
        <v>00641645</v>
      </c>
    </row>
    <row r="4980" spans="1:2" x14ac:dyDescent="0.25">
      <c r="A4980" s="6">
        <v>4977</v>
      </c>
      <c r="B4980" s="6" t="str">
        <f>"00641658"</f>
        <v>00641658</v>
      </c>
    </row>
    <row r="4981" spans="1:2" x14ac:dyDescent="0.25">
      <c r="A4981" s="6">
        <v>4978</v>
      </c>
      <c r="B4981" s="6" t="str">
        <f>"00641782"</f>
        <v>00641782</v>
      </c>
    </row>
    <row r="4982" spans="1:2" x14ac:dyDescent="0.25">
      <c r="A4982" s="6">
        <v>4979</v>
      </c>
      <c r="B4982" s="6" t="str">
        <f>"00641812"</f>
        <v>00641812</v>
      </c>
    </row>
    <row r="4983" spans="1:2" x14ac:dyDescent="0.25">
      <c r="A4983" s="6">
        <v>4980</v>
      </c>
      <c r="B4983" s="6" t="str">
        <f>"00641923"</f>
        <v>00641923</v>
      </c>
    </row>
    <row r="4984" spans="1:2" x14ac:dyDescent="0.25">
      <c r="A4984" s="6">
        <v>4981</v>
      </c>
      <c r="B4984" s="6" t="str">
        <f>"00641958"</f>
        <v>00641958</v>
      </c>
    </row>
    <row r="4985" spans="1:2" x14ac:dyDescent="0.25">
      <c r="A4985" s="6">
        <v>4982</v>
      </c>
      <c r="B4985" s="6" t="str">
        <f>"00641967"</f>
        <v>00641967</v>
      </c>
    </row>
    <row r="4986" spans="1:2" x14ac:dyDescent="0.25">
      <c r="A4986" s="6">
        <v>4983</v>
      </c>
      <c r="B4986" s="6" t="str">
        <f>"00642118"</f>
        <v>00642118</v>
      </c>
    </row>
    <row r="4987" spans="1:2" x14ac:dyDescent="0.25">
      <c r="A4987" s="6">
        <v>4984</v>
      </c>
      <c r="B4987" s="6" t="str">
        <f>"00642132"</f>
        <v>00642132</v>
      </c>
    </row>
    <row r="4988" spans="1:2" x14ac:dyDescent="0.25">
      <c r="A4988" s="6">
        <v>4985</v>
      </c>
      <c r="B4988" s="6" t="str">
        <f>"00642282"</f>
        <v>00642282</v>
      </c>
    </row>
    <row r="4989" spans="1:2" x14ac:dyDescent="0.25">
      <c r="A4989" s="6">
        <v>4986</v>
      </c>
      <c r="B4989" s="6" t="str">
        <f>"00642775"</f>
        <v>00642775</v>
      </c>
    </row>
    <row r="4990" spans="1:2" x14ac:dyDescent="0.25">
      <c r="A4990" s="6">
        <v>4987</v>
      </c>
      <c r="B4990" s="6" t="str">
        <f>"00642899"</f>
        <v>00642899</v>
      </c>
    </row>
    <row r="4991" spans="1:2" x14ac:dyDescent="0.25">
      <c r="A4991" s="6">
        <v>4988</v>
      </c>
      <c r="B4991" s="6" t="str">
        <f>"00642903"</f>
        <v>00642903</v>
      </c>
    </row>
    <row r="4992" spans="1:2" x14ac:dyDescent="0.25">
      <c r="A4992" s="6">
        <v>4989</v>
      </c>
      <c r="B4992" s="6" t="str">
        <f>"00642917"</f>
        <v>00642917</v>
      </c>
    </row>
    <row r="4993" spans="1:2" x14ac:dyDescent="0.25">
      <c r="A4993" s="6">
        <v>4990</v>
      </c>
      <c r="B4993" s="6" t="str">
        <f>"00643052"</f>
        <v>00643052</v>
      </c>
    </row>
    <row r="4994" spans="1:2" x14ac:dyDescent="0.25">
      <c r="A4994" s="6">
        <v>4991</v>
      </c>
      <c r="B4994" s="6" t="str">
        <f>"00643105"</f>
        <v>00643105</v>
      </c>
    </row>
    <row r="4995" spans="1:2" x14ac:dyDescent="0.25">
      <c r="A4995" s="6">
        <v>4992</v>
      </c>
      <c r="B4995" s="6" t="str">
        <f>"00643174"</f>
        <v>00643174</v>
      </c>
    </row>
    <row r="4996" spans="1:2" x14ac:dyDescent="0.25">
      <c r="A4996" s="6">
        <v>4993</v>
      </c>
      <c r="B4996" s="6" t="str">
        <f>"00643187"</f>
        <v>00643187</v>
      </c>
    </row>
    <row r="4997" spans="1:2" x14ac:dyDescent="0.25">
      <c r="A4997" s="6">
        <v>4994</v>
      </c>
      <c r="B4997" s="6" t="str">
        <f>"00643295"</f>
        <v>00643295</v>
      </c>
    </row>
    <row r="4998" spans="1:2" x14ac:dyDescent="0.25">
      <c r="A4998" s="6">
        <v>4995</v>
      </c>
      <c r="B4998" s="6" t="str">
        <f>"00643309"</f>
        <v>00643309</v>
      </c>
    </row>
    <row r="4999" spans="1:2" x14ac:dyDescent="0.25">
      <c r="A4999" s="6">
        <v>4996</v>
      </c>
      <c r="B4999" s="6" t="str">
        <f>"00643311"</f>
        <v>00643311</v>
      </c>
    </row>
    <row r="5000" spans="1:2" x14ac:dyDescent="0.25">
      <c r="A5000" s="6">
        <v>4997</v>
      </c>
      <c r="B5000" s="6" t="str">
        <f>"00643327"</f>
        <v>00643327</v>
      </c>
    </row>
    <row r="5001" spans="1:2" x14ac:dyDescent="0.25">
      <c r="A5001" s="6">
        <v>4998</v>
      </c>
      <c r="B5001" s="6" t="str">
        <f>"00643624"</f>
        <v>00643624</v>
      </c>
    </row>
    <row r="5002" spans="1:2" x14ac:dyDescent="0.25">
      <c r="A5002" s="6">
        <v>4999</v>
      </c>
      <c r="B5002" s="6" t="str">
        <f>"00643727"</f>
        <v>00643727</v>
      </c>
    </row>
    <row r="5003" spans="1:2" x14ac:dyDescent="0.25">
      <c r="A5003" s="6">
        <v>5000</v>
      </c>
      <c r="B5003" s="6" t="str">
        <f>"00643896"</f>
        <v>00643896</v>
      </c>
    </row>
    <row r="5004" spans="1:2" x14ac:dyDescent="0.25">
      <c r="A5004" s="6">
        <v>5001</v>
      </c>
      <c r="B5004" s="6" t="str">
        <f>"00643897"</f>
        <v>00643897</v>
      </c>
    </row>
    <row r="5005" spans="1:2" x14ac:dyDescent="0.25">
      <c r="A5005" s="6">
        <v>5002</v>
      </c>
      <c r="B5005" s="6" t="str">
        <f>"00643908"</f>
        <v>00643908</v>
      </c>
    </row>
    <row r="5006" spans="1:2" x14ac:dyDescent="0.25">
      <c r="A5006" s="6">
        <v>5003</v>
      </c>
      <c r="B5006" s="6" t="str">
        <f>"00644032"</f>
        <v>00644032</v>
      </c>
    </row>
    <row r="5007" spans="1:2" x14ac:dyDescent="0.25">
      <c r="A5007" s="6">
        <v>5004</v>
      </c>
      <c r="B5007" s="6" t="str">
        <f>"00644058"</f>
        <v>00644058</v>
      </c>
    </row>
    <row r="5008" spans="1:2" x14ac:dyDescent="0.25">
      <c r="A5008" s="6">
        <v>5005</v>
      </c>
      <c r="B5008" s="6" t="str">
        <f>"00644116"</f>
        <v>00644116</v>
      </c>
    </row>
    <row r="5009" spans="1:2" x14ac:dyDescent="0.25">
      <c r="A5009" s="6">
        <v>5006</v>
      </c>
      <c r="B5009" s="6" t="str">
        <f>"00644139"</f>
        <v>00644139</v>
      </c>
    </row>
    <row r="5010" spans="1:2" x14ac:dyDescent="0.25">
      <c r="A5010" s="6">
        <v>5007</v>
      </c>
      <c r="B5010" s="6" t="str">
        <f>"00644152"</f>
        <v>00644152</v>
      </c>
    </row>
    <row r="5011" spans="1:2" x14ac:dyDescent="0.25">
      <c r="A5011" s="6">
        <v>5008</v>
      </c>
      <c r="B5011" s="6" t="str">
        <f>"00644180"</f>
        <v>00644180</v>
      </c>
    </row>
    <row r="5012" spans="1:2" x14ac:dyDescent="0.25">
      <c r="A5012" s="6">
        <v>5009</v>
      </c>
      <c r="B5012" s="6" t="str">
        <f>"00644221"</f>
        <v>00644221</v>
      </c>
    </row>
    <row r="5013" spans="1:2" x14ac:dyDescent="0.25">
      <c r="A5013" s="6">
        <v>5010</v>
      </c>
      <c r="B5013" s="6" t="str">
        <f>"00644237"</f>
        <v>00644237</v>
      </c>
    </row>
    <row r="5014" spans="1:2" x14ac:dyDescent="0.25">
      <c r="A5014" s="6">
        <v>5011</v>
      </c>
      <c r="B5014" s="6" t="str">
        <f>"00644397"</f>
        <v>00644397</v>
      </c>
    </row>
    <row r="5015" spans="1:2" x14ac:dyDescent="0.25">
      <c r="A5015" s="6">
        <v>5012</v>
      </c>
      <c r="B5015" s="6" t="str">
        <f>"00644588"</f>
        <v>00644588</v>
      </c>
    </row>
    <row r="5016" spans="1:2" x14ac:dyDescent="0.25">
      <c r="A5016" s="6">
        <v>5013</v>
      </c>
      <c r="B5016" s="6" t="str">
        <f>"00644644"</f>
        <v>00644644</v>
      </c>
    </row>
    <row r="5017" spans="1:2" x14ac:dyDescent="0.25">
      <c r="A5017" s="6">
        <v>5014</v>
      </c>
      <c r="B5017" s="6" t="str">
        <f>"00644808"</f>
        <v>00644808</v>
      </c>
    </row>
    <row r="5018" spans="1:2" x14ac:dyDescent="0.25">
      <c r="A5018" s="6">
        <v>5015</v>
      </c>
      <c r="B5018" s="6" t="str">
        <f>"00644949"</f>
        <v>00644949</v>
      </c>
    </row>
    <row r="5019" spans="1:2" x14ac:dyDescent="0.25">
      <c r="A5019" s="6">
        <v>5016</v>
      </c>
      <c r="B5019" s="6" t="str">
        <f>"00645024"</f>
        <v>00645024</v>
      </c>
    </row>
    <row r="5020" spans="1:2" x14ac:dyDescent="0.25">
      <c r="A5020" s="6">
        <v>5017</v>
      </c>
      <c r="B5020" s="6" t="str">
        <f>"00645860"</f>
        <v>00645860</v>
      </c>
    </row>
    <row r="5021" spans="1:2" x14ac:dyDescent="0.25">
      <c r="A5021" s="6">
        <v>5018</v>
      </c>
      <c r="B5021" s="6" t="str">
        <f>"00646018"</f>
        <v>00646018</v>
      </c>
    </row>
    <row r="5022" spans="1:2" x14ac:dyDescent="0.25">
      <c r="A5022" s="6">
        <v>5019</v>
      </c>
      <c r="B5022" s="6" t="str">
        <f>"00646173"</f>
        <v>00646173</v>
      </c>
    </row>
    <row r="5023" spans="1:2" x14ac:dyDescent="0.25">
      <c r="A5023" s="6">
        <v>5020</v>
      </c>
      <c r="B5023" s="6" t="str">
        <f>"00647336"</f>
        <v>00647336</v>
      </c>
    </row>
    <row r="5024" spans="1:2" x14ac:dyDescent="0.25">
      <c r="A5024" s="6">
        <v>5021</v>
      </c>
      <c r="B5024" s="6" t="str">
        <f>"00647403"</f>
        <v>00647403</v>
      </c>
    </row>
    <row r="5025" spans="1:2" x14ac:dyDescent="0.25">
      <c r="A5025" s="6">
        <v>5022</v>
      </c>
      <c r="B5025" s="6" t="str">
        <f>"00647463"</f>
        <v>00647463</v>
      </c>
    </row>
    <row r="5026" spans="1:2" x14ac:dyDescent="0.25">
      <c r="A5026" s="6">
        <v>5023</v>
      </c>
      <c r="B5026" s="6" t="str">
        <f>"00647489"</f>
        <v>00647489</v>
      </c>
    </row>
    <row r="5027" spans="1:2" x14ac:dyDescent="0.25">
      <c r="A5027" s="6">
        <v>5024</v>
      </c>
      <c r="B5027" s="6" t="str">
        <f>"00647593"</f>
        <v>00647593</v>
      </c>
    </row>
    <row r="5028" spans="1:2" x14ac:dyDescent="0.25">
      <c r="A5028" s="6">
        <v>5025</v>
      </c>
      <c r="B5028" s="6" t="str">
        <f>"00647625"</f>
        <v>00647625</v>
      </c>
    </row>
    <row r="5029" spans="1:2" x14ac:dyDescent="0.25">
      <c r="A5029" s="6">
        <v>5026</v>
      </c>
      <c r="B5029" s="6" t="str">
        <f>"00647697"</f>
        <v>00647697</v>
      </c>
    </row>
    <row r="5030" spans="1:2" x14ac:dyDescent="0.25">
      <c r="A5030" s="6">
        <v>5027</v>
      </c>
      <c r="B5030" s="6" t="str">
        <f>"00647789"</f>
        <v>00647789</v>
      </c>
    </row>
    <row r="5031" spans="1:2" x14ac:dyDescent="0.25">
      <c r="A5031" s="6">
        <v>5028</v>
      </c>
      <c r="B5031" s="6" t="str">
        <f>"00647824"</f>
        <v>00647824</v>
      </c>
    </row>
    <row r="5032" spans="1:2" x14ac:dyDescent="0.25">
      <c r="A5032" s="6">
        <v>5029</v>
      </c>
      <c r="B5032" s="6" t="str">
        <f>"00647917"</f>
        <v>00647917</v>
      </c>
    </row>
    <row r="5033" spans="1:2" x14ac:dyDescent="0.25">
      <c r="A5033" s="6">
        <v>5030</v>
      </c>
      <c r="B5033" s="6" t="str">
        <f>"00648041"</f>
        <v>00648041</v>
      </c>
    </row>
    <row r="5034" spans="1:2" x14ac:dyDescent="0.25">
      <c r="A5034" s="6">
        <v>5031</v>
      </c>
      <c r="B5034" s="6" t="str">
        <f>"00648064"</f>
        <v>00648064</v>
      </c>
    </row>
    <row r="5035" spans="1:2" x14ac:dyDescent="0.25">
      <c r="A5035" s="6">
        <v>5032</v>
      </c>
      <c r="B5035" s="6" t="str">
        <f>"00648105"</f>
        <v>00648105</v>
      </c>
    </row>
    <row r="5036" spans="1:2" x14ac:dyDescent="0.25">
      <c r="A5036" s="6">
        <v>5033</v>
      </c>
      <c r="B5036" s="6" t="str">
        <f>"00648515"</f>
        <v>00648515</v>
      </c>
    </row>
    <row r="5037" spans="1:2" x14ac:dyDescent="0.25">
      <c r="A5037" s="6">
        <v>5034</v>
      </c>
      <c r="B5037" s="6" t="str">
        <f>"00648543"</f>
        <v>00648543</v>
      </c>
    </row>
    <row r="5038" spans="1:2" x14ac:dyDescent="0.25">
      <c r="A5038" s="6">
        <v>5035</v>
      </c>
      <c r="B5038" s="6" t="str">
        <f>"00648635"</f>
        <v>00648635</v>
      </c>
    </row>
    <row r="5039" spans="1:2" x14ac:dyDescent="0.25">
      <c r="A5039" s="6">
        <v>5036</v>
      </c>
      <c r="B5039" s="6" t="str">
        <f>"00648818"</f>
        <v>00648818</v>
      </c>
    </row>
    <row r="5040" spans="1:2" x14ac:dyDescent="0.25">
      <c r="A5040" s="6">
        <v>5037</v>
      </c>
      <c r="B5040" s="6" t="str">
        <f>"00649114"</f>
        <v>00649114</v>
      </c>
    </row>
    <row r="5041" spans="1:2" x14ac:dyDescent="0.25">
      <c r="A5041" s="6">
        <v>5038</v>
      </c>
      <c r="B5041" s="6" t="str">
        <f>"00649150"</f>
        <v>00649150</v>
      </c>
    </row>
    <row r="5042" spans="1:2" x14ac:dyDescent="0.25">
      <c r="A5042" s="6">
        <v>5039</v>
      </c>
      <c r="B5042" s="6" t="str">
        <f>"00649210"</f>
        <v>00649210</v>
      </c>
    </row>
    <row r="5043" spans="1:2" x14ac:dyDescent="0.25">
      <c r="A5043" s="6">
        <v>5040</v>
      </c>
      <c r="B5043" s="6" t="str">
        <f>"00649229"</f>
        <v>00649229</v>
      </c>
    </row>
    <row r="5044" spans="1:2" x14ac:dyDescent="0.25">
      <c r="A5044" s="6">
        <v>5041</v>
      </c>
      <c r="B5044" s="6" t="str">
        <f>"00649342"</f>
        <v>00649342</v>
      </c>
    </row>
    <row r="5045" spans="1:2" x14ac:dyDescent="0.25">
      <c r="A5045" s="6">
        <v>5042</v>
      </c>
      <c r="B5045" s="6" t="str">
        <f>"00649665"</f>
        <v>00649665</v>
      </c>
    </row>
    <row r="5046" spans="1:2" x14ac:dyDescent="0.25">
      <c r="A5046" s="6">
        <v>5043</v>
      </c>
      <c r="B5046" s="6" t="str">
        <f>"00649708"</f>
        <v>00649708</v>
      </c>
    </row>
    <row r="5047" spans="1:2" x14ac:dyDescent="0.25">
      <c r="A5047" s="6">
        <v>5044</v>
      </c>
      <c r="B5047" s="6" t="str">
        <f>"00649770"</f>
        <v>00649770</v>
      </c>
    </row>
    <row r="5048" spans="1:2" x14ac:dyDescent="0.25">
      <c r="A5048" s="6">
        <v>5045</v>
      </c>
      <c r="B5048" s="6" t="str">
        <f>"00649927"</f>
        <v>00649927</v>
      </c>
    </row>
    <row r="5049" spans="1:2" x14ac:dyDescent="0.25">
      <c r="A5049" s="6">
        <v>5046</v>
      </c>
      <c r="B5049" s="6" t="str">
        <f>"00650211"</f>
        <v>00650211</v>
      </c>
    </row>
    <row r="5050" spans="1:2" x14ac:dyDescent="0.25">
      <c r="A5050" s="6">
        <v>5047</v>
      </c>
      <c r="B5050" s="6" t="str">
        <f>"00650297"</f>
        <v>00650297</v>
      </c>
    </row>
    <row r="5051" spans="1:2" x14ac:dyDescent="0.25">
      <c r="A5051" s="6">
        <v>5048</v>
      </c>
      <c r="B5051" s="6" t="str">
        <f>"00650397"</f>
        <v>00650397</v>
      </c>
    </row>
    <row r="5052" spans="1:2" x14ac:dyDescent="0.25">
      <c r="A5052" s="6">
        <v>5049</v>
      </c>
      <c r="B5052" s="6" t="str">
        <f>"00650503"</f>
        <v>00650503</v>
      </c>
    </row>
    <row r="5053" spans="1:2" x14ac:dyDescent="0.25">
      <c r="A5053" s="6">
        <v>5050</v>
      </c>
      <c r="B5053" s="6" t="str">
        <f>"00650672"</f>
        <v>00650672</v>
      </c>
    </row>
    <row r="5054" spans="1:2" x14ac:dyDescent="0.25">
      <c r="A5054" s="6">
        <v>5051</v>
      </c>
      <c r="B5054" s="6" t="str">
        <f>"00651003"</f>
        <v>00651003</v>
      </c>
    </row>
    <row r="5055" spans="1:2" x14ac:dyDescent="0.25">
      <c r="A5055" s="6">
        <v>5052</v>
      </c>
      <c r="B5055" s="6" t="str">
        <f>"00652000"</f>
        <v>00652000</v>
      </c>
    </row>
    <row r="5056" spans="1:2" x14ac:dyDescent="0.25">
      <c r="A5056" s="6">
        <v>5053</v>
      </c>
      <c r="B5056" s="6" t="str">
        <f>"00652060"</f>
        <v>00652060</v>
      </c>
    </row>
    <row r="5057" spans="1:2" x14ac:dyDescent="0.25">
      <c r="A5057" s="6">
        <v>5054</v>
      </c>
      <c r="B5057" s="6" t="str">
        <f>"00652074"</f>
        <v>00652074</v>
      </c>
    </row>
    <row r="5058" spans="1:2" x14ac:dyDescent="0.25">
      <c r="A5058" s="6">
        <v>5055</v>
      </c>
      <c r="B5058" s="6" t="str">
        <f>"00652129"</f>
        <v>00652129</v>
      </c>
    </row>
    <row r="5059" spans="1:2" x14ac:dyDescent="0.25">
      <c r="A5059" s="6">
        <v>5056</v>
      </c>
      <c r="B5059" s="6" t="str">
        <f>"00652267"</f>
        <v>00652267</v>
      </c>
    </row>
    <row r="5060" spans="1:2" x14ac:dyDescent="0.25">
      <c r="A5060" s="6">
        <v>5057</v>
      </c>
      <c r="B5060" s="6" t="str">
        <f>"00652280"</f>
        <v>00652280</v>
      </c>
    </row>
    <row r="5061" spans="1:2" x14ac:dyDescent="0.25">
      <c r="A5061" s="6">
        <v>5058</v>
      </c>
      <c r="B5061" s="6" t="str">
        <f>"00652501"</f>
        <v>00652501</v>
      </c>
    </row>
    <row r="5062" spans="1:2" x14ac:dyDescent="0.25">
      <c r="A5062" s="6">
        <v>5059</v>
      </c>
      <c r="B5062" s="6" t="str">
        <f>"00652572"</f>
        <v>00652572</v>
      </c>
    </row>
    <row r="5063" spans="1:2" x14ac:dyDescent="0.25">
      <c r="A5063" s="6">
        <v>5060</v>
      </c>
      <c r="B5063" s="6" t="str">
        <f>"00652579"</f>
        <v>00652579</v>
      </c>
    </row>
    <row r="5064" spans="1:2" x14ac:dyDescent="0.25">
      <c r="A5064" s="6">
        <v>5061</v>
      </c>
      <c r="B5064" s="6" t="str">
        <f>"00652587"</f>
        <v>00652587</v>
      </c>
    </row>
    <row r="5065" spans="1:2" x14ac:dyDescent="0.25">
      <c r="A5065" s="6">
        <v>5062</v>
      </c>
      <c r="B5065" s="6" t="str">
        <f>"00652939"</f>
        <v>00652939</v>
      </c>
    </row>
    <row r="5066" spans="1:2" x14ac:dyDescent="0.25">
      <c r="A5066" s="6">
        <v>5063</v>
      </c>
      <c r="B5066" s="6" t="str">
        <f>"00652980"</f>
        <v>00652980</v>
      </c>
    </row>
    <row r="5067" spans="1:2" x14ac:dyDescent="0.25">
      <c r="A5067" s="6">
        <v>5064</v>
      </c>
      <c r="B5067" s="6" t="str">
        <f>"00652988"</f>
        <v>00652988</v>
      </c>
    </row>
    <row r="5068" spans="1:2" x14ac:dyDescent="0.25">
      <c r="A5068" s="6">
        <v>5065</v>
      </c>
      <c r="B5068" s="6" t="str">
        <f>"00653212"</f>
        <v>00653212</v>
      </c>
    </row>
    <row r="5069" spans="1:2" x14ac:dyDescent="0.25">
      <c r="A5069" s="6">
        <v>5066</v>
      </c>
      <c r="B5069" s="6" t="str">
        <f>"00653221"</f>
        <v>00653221</v>
      </c>
    </row>
    <row r="5070" spans="1:2" x14ac:dyDescent="0.25">
      <c r="A5070" s="6">
        <v>5067</v>
      </c>
      <c r="B5070" s="6" t="str">
        <f>"00653305"</f>
        <v>00653305</v>
      </c>
    </row>
    <row r="5071" spans="1:2" x14ac:dyDescent="0.25">
      <c r="A5071" s="6">
        <v>5068</v>
      </c>
      <c r="B5071" s="6" t="str">
        <f>"00653504"</f>
        <v>00653504</v>
      </c>
    </row>
    <row r="5072" spans="1:2" x14ac:dyDescent="0.25">
      <c r="A5072" s="6">
        <v>5069</v>
      </c>
      <c r="B5072" s="6" t="str">
        <f>"00653668"</f>
        <v>00653668</v>
      </c>
    </row>
    <row r="5073" spans="1:2" x14ac:dyDescent="0.25">
      <c r="A5073" s="6">
        <v>5070</v>
      </c>
      <c r="B5073" s="6" t="str">
        <f>"00653708"</f>
        <v>00653708</v>
      </c>
    </row>
    <row r="5074" spans="1:2" x14ac:dyDescent="0.25">
      <c r="A5074" s="6">
        <v>5071</v>
      </c>
      <c r="B5074" s="6" t="str">
        <f>"00653892"</f>
        <v>00653892</v>
      </c>
    </row>
    <row r="5075" spans="1:2" x14ac:dyDescent="0.25">
      <c r="A5075" s="6">
        <v>5072</v>
      </c>
      <c r="B5075" s="6" t="str">
        <f>"00654478"</f>
        <v>00654478</v>
      </c>
    </row>
    <row r="5076" spans="1:2" x14ac:dyDescent="0.25">
      <c r="A5076" s="6">
        <v>5073</v>
      </c>
      <c r="B5076" s="6" t="str">
        <f>"00654480"</f>
        <v>00654480</v>
      </c>
    </row>
    <row r="5077" spans="1:2" x14ac:dyDescent="0.25">
      <c r="A5077" s="6">
        <v>5074</v>
      </c>
      <c r="B5077" s="6" t="str">
        <f>"00654574"</f>
        <v>00654574</v>
      </c>
    </row>
    <row r="5078" spans="1:2" x14ac:dyDescent="0.25">
      <c r="A5078" s="6">
        <v>5075</v>
      </c>
      <c r="B5078" s="6" t="str">
        <f>"00654609"</f>
        <v>00654609</v>
      </c>
    </row>
    <row r="5079" spans="1:2" x14ac:dyDescent="0.25">
      <c r="A5079" s="6">
        <v>5076</v>
      </c>
      <c r="B5079" s="6" t="str">
        <f>"00654718"</f>
        <v>00654718</v>
      </c>
    </row>
    <row r="5080" spans="1:2" x14ac:dyDescent="0.25">
      <c r="A5080" s="6">
        <v>5077</v>
      </c>
      <c r="B5080" s="6" t="str">
        <f>"00654771"</f>
        <v>00654771</v>
      </c>
    </row>
    <row r="5081" spans="1:2" x14ac:dyDescent="0.25">
      <c r="A5081" s="6">
        <v>5078</v>
      </c>
      <c r="B5081" s="6" t="str">
        <f>"00654803"</f>
        <v>00654803</v>
      </c>
    </row>
    <row r="5082" spans="1:2" x14ac:dyDescent="0.25">
      <c r="A5082" s="6">
        <v>5079</v>
      </c>
      <c r="B5082" s="6" t="str">
        <f>"00655013"</f>
        <v>00655013</v>
      </c>
    </row>
    <row r="5083" spans="1:2" x14ac:dyDescent="0.25">
      <c r="A5083" s="6">
        <v>5080</v>
      </c>
      <c r="B5083" s="6" t="str">
        <f>"00655193"</f>
        <v>00655193</v>
      </c>
    </row>
    <row r="5084" spans="1:2" x14ac:dyDescent="0.25">
      <c r="A5084" s="6">
        <v>5081</v>
      </c>
      <c r="B5084" s="6" t="str">
        <f>"00655204"</f>
        <v>00655204</v>
      </c>
    </row>
    <row r="5085" spans="1:2" x14ac:dyDescent="0.25">
      <c r="A5085" s="6">
        <v>5082</v>
      </c>
      <c r="B5085" s="6" t="str">
        <f>"00655206"</f>
        <v>00655206</v>
      </c>
    </row>
    <row r="5086" spans="1:2" x14ac:dyDescent="0.25">
      <c r="A5086" s="6">
        <v>5083</v>
      </c>
      <c r="B5086" s="6" t="str">
        <f>"00655409"</f>
        <v>00655409</v>
      </c>
    </row>
    <row r="5087" spans="1:2" x14ac:dyDescent="0.25">
      <c r="A5087" s="6">
        <v>5084</v>
      </c>
      <c r="B5087" s="6" t="str">
        <f>"00655595"</f>
        <v>00655595</v>
      </c>
    </row>
    <row r="5088" spans="1:2" x14ac:dyDescent="0.25">
      <c r="A5088" s="6">
        <v>5085</v>
      </c>
      <c r="B5088" s="6" t="str">
        <f>"00655620"</f>
        <v>00655620</v>
      </c>
    </row>
    <row r="5089" spans="1:2" x14ac:dyDescent="0.25">
      <c r="A5089" s="6">
        <v>5086</v>
      </c>
      <c r="B5089" s="6" t="str">
        <f>"00655624"</f>
        <v>00655624</v>
      </c>
    </row>
    <row r="5090" spans="1:2" x14ac:dyDescent="0.25">
      <c r="A5090" s="6">
        <v>5087</v>
      </c>
      <c r="B5090" s="6" t="str">
        <f>"00655770"</f>
        <v>00655770</v>
      </c>
    </row>
    <row r="5091" spans="1:2" x14ac:dyDescent="0.25">
      <c r="A5091" s="6">
        <v>5088</v>
      </c>
      <c r="B5091" s="6" t="str">
        <f>"00655818"</f>
        <v>00655818</v>
      </c>
    </row>
    <row r="5092" spans="1:2" x14ac:dyDescent="0.25">
      <c r="A5092" s="6">
        <v>5089</v>
      </c>
      <c r="B5092" s="6" t="str">
        <f>"00655835"</f>
        <v>00655835</v>
      </c>
    </row>
    <row r="5093" spans="1:2" x14ac:dyDescent="0.25">
      <c r="A5093" s="6">
        <v>5090</v>
      </c>
      <c r="B5093" s="6" t="str">
        <f>"00655872"</f>
        <v>00655872</v>
      </c>
    </row>
    <row r="5094" spans="1:2" x14ac:dyDescent="0.25">
      <c r="A5094" s="6">
        <v>5091</v>
      </c>
      <c r="B5094" s="6" t="str">
        <f>"00655873"</f>
        <v>00655873</v>
      </c>
    </row>
    <row r="5095" spans="1:2" x14ac:dyDescent="0.25">
      <c r="A5095" s="6">
        <v>5092</v>
      </c>
      <c r="B5095" s="6" t="str">
        <f>"00655878"</f>
        <v>00655878</v>
      </c>
    </row>
    <row r="5096" spans="1:2" x14ac:dyDescent="0.25">
      <c r="A5096" s="6">
        <v>5093</v>
      </c>
      <c r="B5096" s="6" t="str">
        <f>"00655936"</f>
        <v>00655936</v>
      </c>
    </row>
    <row r="5097" spans="1:2" x14ac:dyDescent="0.25">
      <c r="A5097" s="6">
        <v>5094</v>
      </c>
      <c r="B5097" s="6" t="str">
        <f>"00655965"</f>
        <v>00655965</v>
      </c>
    </row>
    <row r="5098" spans="1:2" x14ac:dyDescent="0.25">
      <c r="A5098" s="6">
        <v>5095</v>
      </c>
      <c r="B5098" s="6" t="str">
        <f>"00655975"</f>
        <v>00655975</v>
      </c>
    </row>
    <row r="5099" spans="1:2" x14ac:dyDescent="0.25">
      <c r="A5099" s="6">
        <v>5096</v>
      </c>
      <c r="B5099" s="6" t="str">
        <f>"00656000"</f>
        <v>00656000</v>
      </c>
    </row>
    <row r="5100" spans="1:2" x14ac:dyDescent="0.25">
      <c r="A5100" s="6">
        <v>5097</v>
      </c>
      <c r="B5100" s="6" t="str">
        <f>"00656036"</f>
        <v>00656036</v>
      </c>
    </row>
    <row r="5101" spans="1:2" x14ac:dyDescent="0.25">
      <c r="A5101" s="6">
        <v>5098</v>
      </c>
      <c r="B5101" s="6" t="str">
        <f>"00656042"</f>
        <v>00656042</v>
      </c>
    </row>
    <row r="5102" spans="1:2" x14ac:dyDescent="0.25">
      <c r="A5102" s="6">
        <v>5099</v>
      </c>
      <c r="B5102" s="6" t="str">
        <f>"00656108"</f>
        <v>00656108</v>
      </c>
    </row>
    <row r="5103" spans="1:2" x14ac:dyDescent="0.25">
      <c r="A5103" s="6">
        <v>5100</v>
      </c>
      <c r="B5103" s="6" t="str">
        <f>"00656207"</f>
        <v>00656207</v>
      </c>
    </row>
    <row r="5104" spans="1:2" x14ac:dyDescent="0.25">
      <c r="A5104" s="6">
        <v>5101</v>
      </c>
      <c r="B5104" s="6" t="str">
        <f>"00656314"</f>
        <v>00656314</v>
      </c>
    </row>
    <row r="5105" spans="1:2" x14ac:dyDescent="0.25">
      <c r="A5105" s="6">
        <v>5102</v>
      </c>
      <c r="B5105" s="6" t="str">
        <f>"00656445"</f>
        <v>00656445</v>
      </c>
    </row>
    <row r="5106" spans="1:2" x14ac:dyDescent="0.25">
      <c r="A5106" s="6">
        <v>5103</v>
      </c>
      <c r="B5106" s="6" t="str">
        <f>"00656448"</f>
        <v>00656448</v>
      </c>
    </row>
    <row r="5107" spans="1:2" x14ac:dyDescent="0.25">
      <c r="A5107" s="6">
        <v>5104</v>
      </c>
      <c r="B5107" s="6" t="str">
        <f>"00656464"</f>
        <v>00656464</v>
      </c>
    </row>
    <row r="5108" spans="1:2" x14ac:dyDescent="0.25">
      <c r="A5108" s="6">
        <v>5105</v>
      </c>
      <c r="B5108" s="6" t="str">
        <f>"00656481"</f>
        <v>00656481</v>
      </c>
    </row>
    <row r="5109" spans="1:2" x14ac:dyDescent="0.25">
      <c r="A5109" s="6">
        <v>5106</v>
      </c>
      <c r="B5109" s="6" t="str">
        <f>"00656495"</f>
        <v>00656495</v>
      </c>
    </row>
    <row r="5110" spans="1:2" x14ac:dyDescent="0.25">
      <c r="A5110" s="6">
        <v>5107</v>
      </c>
      <c r="B5110" s="6" t="str">
        <f>"00656547"</f>
        <v>00656547</v>
      </c>
    </row>
    <row r="5111" spans="1:2" x14ac:dyDescent="0.25">
      <c r="A5111" s="6">
        <v>5108</v>
      </c>
      <c r="B5111" s="6" t="str">
        <f>"00656577"</f>
        <v>00656577</v>
      </c>
    </row>
    <row r="5112" spans="1:2" x14ac:dyDescent="0.25">
      <c r="A5112" s="6">
        <v>5109</v>
      </c>
      <c r="B5112" s="6" t="str">
        <f>"00656586"</f>
        <v>00656586</v>
      </c>
    </row>
    <row r="5113" spans="1:2" x14ac:dyDescent="0.25">
      <c r="A5113" s="6">
        <v>5110</v>
      </c>
      <c r="B5113" s="6" t="str">
        <f>"00656748"</f>
        <v>00656748</v>
      </c>
    </row>
    <row r="5114" spans="1:2" x14ac:dyDescent="0.25">
      <c r="A5114" s="6">
        <v>5111</v>
      </c>
      <c r="B5114" s="6" t="str">
        <f>"00656842"</f>
        <v>00656842</v>
      </c>
    </row>
    <row r="5115" spans="1:2" x14ac:dyDescent="0.25">
      <c r="A5115" s="6">
        <v>5112</v>
      </c>
      <c r="B5115" s="6" t="str">
        <f>"00656856"</f>
        <v>00656856</v>
      </c>
    </row>
    <row r="5116" spans="1:2" x14ac:dyDescent="0.25">
      <c r="A5116" s="6">
        <v>5113</v>
      </c>
      <c r="B5116" s="6" t="str">
        <f>"00656874"</f>
        <v>00656874</v>
      </c>
    </row>
    <row r="5117" spans="1:2" x14ac:dyDescent="0.25">
      <c r="A5117" s="6">
        <v>5114</v>
      </c>
      <c r="B5117" s="6" t="str">
        <f>"00656877"</f>
        <v>00656877</v>
      </c>
    </row>
    <row r="5118" spans="1:2" x14ac:dyDescent="0.25">
      <c r="A5118" s="6">
        <v>5115</v>
      </c>
      <c r="B5118" s="6" t="str">
        <f>"00656885"</f>
        <v>00656885</v>
      </c>
    </row>
    <row r="5119" spans="1:2" x14ac:dyDescent="0.25">
      <c r="A5119" s="6">
        <v>5116</v>
      </c>
      <c r="B5119" s="6" t="str">
        <f>"00656964"</f>
        <v>00656964</v>
      </c>
    </row>
    <row r="5120" spans="1:2" x14ac:dyDescent="0.25">
      <c r="A5120" s="6">
        <v>5117</v>
      </c>
      <c r="B5120" s="6" t="str">
        <f>"00657037"</f>
        <v>00657037</v>
      </c>
    </row>
    <row r="5121" spans="1:2" x14ac:dyDescent="0.25">
      <c r="A5121" s="6">
        <v>5118</v>
      </c>
      <c r="B5121" s="6" t="str">
        <f>"00657062"</f>
        <v>00657062</v>
      </c>
    </row>
    <row r="5122" spans="1:2" x14ac:dyDescent="0.25">
      <c r="A5122" s="6">
        <v>5119</v>
      </c>
      <c r="B5122" s="6" t="str">
        <f>"00657224"</f>
        <v>00657224</v>
      </c>
    </row>
    <row r="5123" spans="1:2" x14ac:dyDescent="0.25">
      <c r="A5123" s="6">
        <v>5120</v>
      </c>
      <c r="B5123" s="6" t="str">
        <f>"00657285"</f>
        <v>00657285</v>
      </c>
    </row>
    <row r="5124" spans="1:2" x14ac:dyDescent="0.25">
      <c r="A5124" s="6">
        <v>5121</v>
      </c>
      <c r="B5124" s="6" t="str">
        <f>"00657403"</f>
        <v>00657403</v>
      </c>
    </row>
    <row r="5125" spans="1:2" x14ac:dyDescent="0.25">
      <c r="A5125" s="6">
        <v>5122</v>
      </c>
      <c r="B5125" s="6" t="str">
        <f>"00657409"</f>
        <v>00657409</v>
      </c>
    </row>
    <row r="5126" spans="1:2" x14ac:dyDescent="0.25">
      <c r="A5126" s="6">
        <v>5123</v>
      </c>
      <c r="B5126" s="6" t="str">
        <f>"00657543"</f>
        <v>00657543</v>
      </c>
    </row>
    <row r="5127" spans="1:2" x14ac:dyDescent="0.25">
      <c r="A5127" s="6">
        <v>5124</v>
      </c>
      <c r="B5127" s="6" t="str">
        <f>"00657576"</f>
        <v>00657576</v>
      </c>
    </row>
    <row r="5128" spans="1:2" x14ac:dyDescent="0.25">
      <c r="A5128" s="6">
        <v>5125</v>
      </c>
      <c r="B5128" s="6" t="str">
        <f>"00657600"</f>
        <v>00657600</v>
      </c>
    </row>
    <row r="5129" spans="1:2" x14ac:dyDescent="0.25">
      <c r="A5129" s="6">
        <v>5126</v>
      </c>
      <c r="B5129" s="6" t="str">
        <f>"00657609"</f>
        <v>00657609</v>
      </c>
    </row>
    <row r="5130" spans="1:2" x14ac:dyDescent="0.25">
      <c r="A5130" s="6">
        <v>5127</v>
      </c>
      <c r="B5130" s="6" t="str">
        <f>"00657633"</f>
        <v>00657633</v>
      </c>
    </row>
    <row r="5131" spans="1:2" x14ac:dyDescent="0.25">
      <c r="A5131" s="6">
        <v>5128</v>
      </c>
      <c r="B5131" s="6" t="str">
        <f>"00657826"</f>
        <v>00657826</v>
      </c>
    </row>
    <row r="5132" spans="1:2" x14ac:dyDescent="0.25">
      <c r="A5132" s="6">
        <v>5129</v>
      </c>
      <c r="B5132" s="6" t="str">
        <f>"00657871"</f>
        <v>00657871</v>
      </c>
    </row>
    <row r="5133" spans="1:2" x14ac:dyDescent="0.25">
      <c r="A5133" s="6">
        <v>5130</v>
      </c>
      <c r="B5133" s="6" t="str">
        <f>"00657954"</f>
        <v>00657954</v>
      </c>
    </row>
    <row r="5134" spans="1:2" x14ac:dyDescent="0.25">
      <c r="A5134" s="6">
        <v>5131</v>
      </c>
      <c r="B5134" s="6" t="str">
        <f>"00657961"</f>
        <v>00657961</v>
      </c>
    </row>
    <row r="5135" spans="1:2" x14ac:dyDescent="0.25">
      <c r="A5135" s="6">
        <v>5132</v>
      </c>
      <c r="B5135" s="6" t="str">
        <f>"00658437"</f>
        <v>00658437</v>
      </c>
    </row>
    <row r="5136" spans="1:2" x14ac:dyDescent="0.25">
      <c r="A5136" s="6">
        <v>5133</v>
      </c>
      <c r="B5136" s="6" t="str">
        <f>"00658448"</f>
        <v>00658448</v>
      </c>
    </row>
    <row r="5137" spans="1:2" x14ac:dyDescent="0.25">
      <c r="A5137" s="6">
        <v>5134</v>
      </c>
      <c r="B5137" s="6" t="str">
        <f>"00658504"</f>
        <v>00658504</v>
      </c>
    </row>
    <row r="5138" spans="1:2" x14ac:dyDescent="0.25">
      <c r="A5138" s="6">
        <v>5135</v>
      </c>
      <c r="B5138" s="6" t="str">
        <f>"00658552"</f>
        <v>00658552</v>
      </c>
    </row>
    <row r="5139" spans="1:2" x14ac:dyDescent="0.25">
      <c r="A5139" s="6">
        <v>5136</v>
      </c>
      <c r="B5139" s="6" t="str">
        <f>"00658558"</f>
        <v>00658558</v>
      </c>
    </row>
    <row r="5140" spans="1:2" x14ac:dyDescent="0.25">
      <c r="A5140" s="6">
        <v>5137</v>
      </c>
      <c r="B5140" s="6" t="str">
        <f>"00658640"</f>
        <v>00658640</v>
      </c>
    </row>
    <row r="5141" spans="1:2" x14ac:dyDescent="0.25">
      <c r="A5141" s="6">
        <v>5138</v>
      </c>
      <c r="B5141" s="6" t="str">
        <f>"00658663"</f>
        <v>00658663</v>
      </c>
    </row>
    <row r="5142" spans="1:2" x14ac:dyDescent="0.25">
      <c r="A5142" s="6">
        <v>5139</v>
      </c>
      <c r="B5142" s="6" t="str">
        <f>"00658699"</f>
        <v>00658699</v>
      </c>
    </row>
    <row r="5143" spans="1:2" x14ac:dyDescent="0.25">
      <c r="A5143" s="6">
        <v>5140</v>
      </c>
      <c r="B5143" s="6" t="str">
        <f>"00658711"</f>
        <v>00658711</v>
      </c>
    </row>
    <row r="5144" spans="1:2" x14ac:dyDescent="0.25">
      <c r="A5144" s="6">
        <v>5141</v>
      </c>
      <c r="B5144" s="6" t="str">
        <f>"00658782"</f>
        <v>00658782</v>
      </c>
    </row>
    <row r="5145" spans="1:2" x14ac:dyDescent="0.25">
      <c r="A5145" s="6">
        <v>5142</v>
      </c>
      <c r="B5145" s="6" t="str">
        <f>"00658806"</f>
        <v>00658806</v>
      </c>
    </row>
    <row r="5146" spans="1:2" x14ac:dyDescent="0.25">
      <c r="A5146" s="6">
        <v>5143</v>
      </c>
      <c r="B5146" s="6" t="str">
        <f>"00658817"</f>
        <v>00658817</v>
      </c>
    </row>
    <row r="5147" spans="1:2" x14ac:dyDescent="0.25">
      <c r="A5147" s="6">
        <v>5144</v>
      </c>
      <c r="B5147" s="6" t="str">
        <f>"00658823"</f>
        <v>00658823</v>
      </c>
    </row>
    <row r="5148" spans="1:2" x14ac:dyDescent="0.25">
      <c r="A5148" s="6">
        <v>5145</v>
      </c>
      <c r="B5148" s="6" t="str">
        <f>"00658863"</f>
        <v>00658863</v>
      </c>
    </row>
    <row r="5149" spans="1:2" x14ac:dyDescent="0.25">
      <c r="A5149" s="6">
        <v>5146</v>
      </c>
      <c r="B5149" s="6" t="str">
        <f>"00658988"</f>
        <v>00658988</v>
      </c>
    </row>
    <row r="5150" spans="1:2" x14ac:dyDescent="0.25">
      <c r="A5150" s="6">
        <v>5147</v>
      </c>
      <c r="B5150" s="6" t="str">
        <f>"00659024"</f>
        <v>00659024</v>
      </c>
    </row>
    <row r="5151" spans="1:2" x14ac:dyDescent="0.25">
      <c r="A5151" s="6">
        <v>5148</v>
      </c>
      <c r="B5151" s="6" t="str">
        <f>"00659335"</f>
        <v>00659335</v>
      </c>
    </row>
    <row r="5152" spans="1:2" x14ac:dyDescent="0.25">
      <c r="A5152" s="6">
        <v>5149</v>
      </c>
      <c r="B5152" s="6" t="str">
        <f>"00659386"</f>
        <v>00659386</v>
      </c>
    </row>
    <row r="5153" spans="1:2" x14ac:dyDescent="0.25">
      <c r="A5153" s="6">
        <v>5150</v>
      </c>
      <c r="B5153" s="6" t="str">
        <f>"00659425"</f>
        <v>00659425</v>
      </c>
    </row>
    <row r="5154" spans="1:2" x14ac:dyDescent="0.25">
      <c r="A5154" s="6">
        <v>5151</v>
      </c>
      <c r="B5154" s="6" t="str">
        <f>"00659604"</f>
        <v>00659604</v>
      </c>
    </row>
    <row r="5155" spans="1:2" x14ac:dyDescent="0.25">
      <c r="A5155" s="6">
        <v>5152</v>
      </c>
      <c r="B5155" s="6" t="str">
        <f>"00659851"</f>
        <v>00659851</v>
      </c>
    </row>
    <row r="5156" spans="1:2" x14ac:dyDescent="0.25">
      <c r="A5156" s="6">
        <v>5153</v>
      </c>
      <c r="B5156" s="6" t="str">
        <f>"00660004"</f>
        <v>00660004</v>
      </c>
    </row>
    <row r="5157" spans="1:2" x14ac:dyDescent="0.25">
      <c r="A5157" s="6">
        <v>5154</v>
      </c>
      <c r="B5157" s="6" t="str">
        <f>"00660148"</f>
        <v>00660148</v>
      </c>
    </row>
    <row r="5158" spans="1:2" x14ac:dyDescent="0.25">
      <c r="A5158" s="6">
        <v>5155</v>
      </c>
      <c r="B5158" s="6" t="str">
        <f>"00660189"</f>
        <v>00660189</v>
      </c>
    </row>
    <row r="5159" spans="1:2" x14ac:dyDescent="0.25">
      <c r="A5159" s="6">
        <v>5156</v>
      </c>
      <c r="B5159" s="6" t="str">
        <f>"00660672"</f>
        <v>00660672</v>
      </c>
    </row>
    <row r="5160" spans="1:2" x14ac:dyDescent="0.25">
      <c r="A5160" s="6">
        <v>5157</v>
      </c>
      <c r="B5160" s="6" t="str">
        <f>"00660781"</f>
        <v>00660781</v>
      </c>
    </row>
    <row r="5161" spans="1:2" x14ac:dyDescent="0.25">
      <c r="A5161" s="6">
        <v>5158</v>
      </c>
      <c r="B5161" s="6" t="str">
        <f>"00660832"</f>
        <v>00660832</v>
      </c>
    </row>
    <row r="5162" spans="1:2" x14ac:dyDescent="0.25">
      <c r="A5162" s="6">
        <v>5159</v>
      </c>
      <c r="B5162" s="6" t="str">
        <f>"00660834"</f>
        <v>00660834</v>
      </c>
    </row>
    <row r="5163" spans="1:2" x14ac:dyDescent="0.25">
      <c r="A5163" s="6">
        <v>5160</v>
      </c>
      <c r="B5163" s="6" t="str">
        <f>"00660863"</f>
        <v>00660863</v>
      </c>
    </row>
    <row r="5164" spans="1:2" x14ac:dyDescent="0.25">
      <c r="A5164" s="6">
        <v>5161</v>
      </c>
      <c r="B5164" s="6" t="str">
        <f>"00660903"</f>
        <v>00660903</v>
      </c>
    </row>
    <row r="5165" spans="1:2" x14ac:dyDescent="0.25">
      <c r="A5165" s="6">
        <v>5162</v>
      </c>
      <c r="B5165" s="6" t="str">
        <f>"00660933"</f>
        <v>00660933</v>
      </c>
    </row>
    <row r="5166" spans="1:2" x14ac:dyDescent="0.25">
      <c r="A5166" s="6">
        <v>5163</v>
      </c>
      <c r="B5166" s="6" t="str">
        <f>"00660963"</f>
        <v>00660963</v>
      </c>
    </row>
    <row r="5167" spans="1:2" x14ac:dyDescent="0.25">
      <c r="A5167" s="6">
        <v>5164</v>
      </c>
      <c r="B5167" s="6" t="str">
        <f>"00660988"</f>
        <v>00660988</v>
      </c>
    </row>
    <row r="5168" spans="1:2" x14ac:dyDescent="0.25">
      <c r="A5168" s="6">
        <v>5165</v>
      </c>
      <c r="B5168" s="6" t="str">
        <f>"00661082"</f>
        <v>00661082</v>
      </c>
    </row>
    <row r="5169" spans="1:2" x14ac:dyDescent="0.25">
      <c r="A5169" s="6">
        <v>5166</v>
      </c>
      <c r="B5169" s="6" t="str">
        <f>"00661146"</f>
        <v>00661146</v>
      </c>
    </row>
    <row r="5170" spans="1:2" x14ac:dyDescent="0.25">
      <c r="A5170" s="6">
        <v>5167</v>
      </c>
      <c r="B5170" s="6" t="str">
        <f>"00661157"</f>
        <v>00661157</v>
      </c>
    </row>
    <row r="5171" spans="1:2" x14ac:dyDescent="0.25">
      <c r="A5171" s="6">
        <v>5168</v>
      </c>
      <c r="B5171" s="6" t="str">
        <f>"00661263"</f>
        <v>00661263</v>
      </c>
    </row>
    <row r="5172" spans="1:2" x14ac:dyDescent="0.25">
      <c r="A5172" s="6">
        <v>5169</v>
      </c>
      <c r="B5172" s="6" t="str">
        <f>"00661310"</f>
        <v>00661310</v>
      </c>
    </row>
    <row r="5173" spans="1:2" x14ac:dyDescent="0.25">
      <c r="A5173" s="6">
        <v>5170</v>
      </c>
      <c r="B5173" s="6" t="str">
        <f>"00661327"</f>
        <v>00661327</v>
      </c>
    </row>
    <row r="5174" spans="1:2" x14ac:dyDescent="0.25">
      <c r="A5174" s="6">
        <v>5171</v>
      </c>
      <c r="B5174" s="6" t="str">
        <f>"00661375"</f>
        <v>00661375</v>
      </c>
    </row>
    <row r="5175" spans="1:2" x14ac:dyDescent="0.25">
      <c r="A5175" s="6">
        <v>5172</v>
      </c>
      <c r="B5175" s="6" t="str">
        <f>"00661396"</f>
        <v>00661396</v>
      </c>
    </row>
    <row r="5176" spans="1:2" x14ac:dyDescent="0.25">
      <c r="A5176" s="6">
        <v>5173</v>
      </c>
      <c r="B5176" s="6" t="str">
        <f>"00661448"</f>
        <v>00661448</v>
      </c>
    </row>
    <row r="5177" spans="1:2" x14ac:dyDescent="0.25">
      <c r="A5177" s="6">
        <v>5174</v>
      </c>
      <c r="B5177" s="6" t="str">
        <f>"00661463"</f>
        <v>00661463</v>
      </c>
    </row>
    <row r="5178" spans="1:2" x14ac:dyDescent="0.25">
      <c r="A5178" s="6">
        <v>5175</v>
      </c>
      <c r="B5178" s="6" t="str">
        <f>"00661522"</f>
        <v>00661522</v>
      </c>
    </row>
    <row r="5179" spans="1:2" x14ac:dyDescent="0.25">
      <c r="A5179" s="6">
        <v>5176</v>
      </c>
      <c r="B5179" s="6" t="str">
        <f>"00661548"</f>
        <v>00661548</v>
      </c>
    </row>
    <row r="5180" spans="1:2" x14ac:dyDescent="0.25">
      <c r="A5180" s="6">
        <v>5177</v>
      </c>
      <c r="B5180" s="6" t="str">
        <f>"00661606"</f>
        <v>00661606</v>
      </c>
    </row>
    <row r="5181" spans="1:2" x14ac:dyDescent="0.25">
      <c r="A5181" s="6">
        <v>5178</v>
      </c>
      <c r="B5181" s="6" t="str">
        <f>"00661622"</f>
        <v>00661622</v>
      </c>
    </row>
    <row r="5182" spans="1:2" x14ac:dyDescent="0.25">
      <c r="A5182" s="6">
        <v>5179</v>
      </c>
      <c r="B5182" s="6" t="str">
        <f>"00661639"</f>
        <v>00661639</v>
      </c>
    </row>
    <row r="5183" spans="1:2" x14ac:dyDescent="0.25">
      <c r="A5183" s="6">
        <v>5180</v>
      </c>
      <c r="B5183" s="6" t="str">
        <f>"00661653"</f>
        <v>00661653</v>
      </c>
    </row>
    <row r="5184" spans="1:2" x14ac:dyDescent="0.25">
      <c r="A5184" s="6">
        <v>5181</v>
      </c>
      <c r="B5184" s="6" t="str">
        <f>"00661693"</f>
        <v>00661693</v>
      </c>
    </row>
    <row r="5185" spans="1:2" x14ac:dyDescent="0.25">
      <c r="A5185" s="6">
        <v>5182</v>
      </c>
      <c r="B5185" s="6" t="str">
        <f>"00661715"</f>
        <v>00661715</v>
      </c>
    </row>
    <row r="5186" spans="1:2" x14ac:dyDescent="0.25">
      <c r="A5186" s="6">
        <v>5183</v>
      </c>
      <c r="B5186" s="6" t="str">
        <f>"00661878"</f>
        <v>00661878</v>
      </c>
    </row>
    <row r="5187" spans="1:2" x14ac:dyDescent="0.25">
      <c r="A5187" s="6">
        <v>5184</v>
      </c>
      <c r="B5187" s="6" t="str">
        <f>"00661909"</f>
        <v>00661909</v>
      </c>
    </row>
    <row r="5188" spans="1:2" x14ac:dyDescent="0.25">
      <c r="A5188" s="6">
        <v>5185</v>
      </c>
      <c r="B5188" s="6" t="str">
        <f>"00662026"</f>
        <v>00662026</v>
      </c>
    </row>
    <row r="5189" spans="1:2" x14ac:dyDescent="0.25">
      <c r="A5189" s="6">
        <v>5186</v>
      </c>
      <c r="B5189" s="6" t="str">
        <f>"00662251"</f>
        <v>00662251</v>
      </c>
    </row>
    <row r="5190" spans="1:2" x14ac:dyDescent="0.25">
      <c r="A5190" s="6">
        <v>5187</v>
      </c>
      <c r="B5190" s="6" t="str">
        <f>"00662278"</f>
        <v>00662278</v>
      </c>
    </row>
    <row r="5191" spans="1:2" x14ac:dyDescent="0.25">
      <c r="A5191" s="6">
        <v>5188</v>
      </c>
      <c r="B5191" s="6" t="str">
        <f>"00662675"</f>
        <v>00662675</v>
      </c>
    </row>
    <row r="5192" spans="1:2" x14ac:dyDescent="0.25">
      <c r="A5192" s="6">
        <v>5189</v>
      </c>
      <c r="B5192" s="6" t="str">
        <f>"00662894"</f>
        <v>00662894</v>
      </c>
    </row>
    <row r="5193" spans="1:2" x14ac:dyDescent="0.25">
      <c r="A5193" s="6">
        <v>5190</v>
      </c>
      <c r="B5193" s="6" t="str">
        <f>"00662928"</f>
        <v>00662928</v>
      </c>
    </row>
    <row r="5194" spans="1:2" x14ac:dyDescent="0.25">
      <c r="A5194" s="6">
        <v>5191</v>
      </c>
      <c r="B5194" s="6" t="str">
        <f>"00663021"</f>
        <v>00663021</v>
      </c>
    </row>
    <row r="5195" spans="1:2" x14ac:dyDescent="0.25">
      <c r="A5195" s="6">
        <v>5192</v>
      </c>
      <c r="B5195" s="6" t="str">
        <f>"00663033"</f>
        <v>00663033</v>
      </c>
    </row>
    <row r="5196" spans="1:2" x14ac:dyDescent="0.25">
      <c r="A5196" s="6">
        <v>5193</v>
      </c>
      <c r="B5196" s="6" t="str">
        <f>"00663150"</f>
        <v>00663150</v>
      </c>
    </row>
    <row r="5197" spans="1:2" x14ac:dyDescent="0.25">
      <c r="A5197" s="6">
        <v>5194</v>
      </c>
      <c r="B5197" s="6" t="str">
        <f>"00663265"</f>
        <v>00663265</v>
      </c>
    </row>
    <row r="5198" spans="1:2" x14ac:dyDescent="0.25">
      <c r="A5198" s="6">
        <v>5195</v>
      </c>
      <c r="B5198" s="6" t="str">
        <f>"00663460"</f>
        <v>00663460</v>
      </c>
    </row>
    <row r="5199" spans="1:2" x14ac:dyDescent="0.25">
      <c r="A5199" s="6">
        <v>5196</v>
      </c>
      <c r="B5199" s="6" t="str">
        <f>"00663658"</f>
        <v>00663658</v>
      </c>
    </row>
    <row r="5200" spans="1:2" x14ac:dyDescent="0.25">
      <c r="A5200" s="6">
        <v>5197</v>
      </c>
      <c r="B5200" s="6" t="str">
        <f>"00663694"</f>
        <v>00663694</v>
      </c>
    </row>
    <row r="5201" spans="1:2" x14ac:dyDescent="0.25">
      <c r="A5201" s="6">
        <v>5198</v>
      </c>
      <c r="B5201" s="6" t="str">
        <f>"00664011"</f>
        <v>00664011</v>
      </c>
    </row>
    <row r="5202" spans="1:2" x14ac:dyDescent="0.25">
      <c r="A5202" s="6">
        <v>5199</v>
      </c>
      <c r="B5202" s="6" t="str">
        <f>"00664470"</f>
        <v>00664470</v>
      </c>
    </row>
    <row r="5203" spans="1:2" x14ac:dyDescent="0.25">
      <c r="A5203" s="6">
        <v>5200</v>
      </c>
      <c r="B5203" s="6" t="str">
        <f>"00664590"</f>
        <v>00664590</v>
      </c>
    </row>
    <row r="5204" spans="1:2" x14ac:dyDescent="0.25">
      <c r="A5204" s="6">
        <v>5201</v>
      </c>
      <c r="B5204" s="6" t="str">
        <f>"00664638"</f>
        <v>00664638</v>
      </c>
    </row>
    <row r="5205" spans="1:2" x14ac:dyDescent="0.25">
      <c r="A5205" s="6">
        <v>5202</v>
      </c>
      <c r="B5205" s="6" t="str">
        <f>"00664725"</f>
        <v>00664725</v>
      </c>
    </row>
    <row r="5206" spans="1:2" x14ac:dyDescent="0.25">
      <c r="A5206" s="6">
        <v>5203</v>
      </c>
      <c r="B5206" s="6" t="str">
        <f>"00664748"</f>
        <v>00664748</v>
      </c>
    </row>
    <row r="5207" spans="1:2" x14ac:dyDescent="0.25">
      <c r="A5207" s="6">
        <v>5204</v>
      </c>
      <c r="B5207" s="6" t="str">
        <f>"00665098"</f>
        <v>00665098</v>
      </c>
    </row>
    <row r="5208" spans="1:2" x14ac:dyDescent="0.25">
      <c r="A5208" s="6">
        <v>5205</v>
      </c>
      <c r="B5208" s="6" t="str">
        <f>"00665190"</f>
        <v>00665190</v>
      </c>
    </row>
    <row r="5209" spans="1:2" x14ac:dyDescent="0.25">
      <c r="A5209" s="6">
        <v>5206</v>
      </c>
      <c r="B5209" s="6" t="str">
        <f>"00665217"</f>
        <v>00665217</v>
      </c>
    </row>
    <row r="5210" spans="1:2" x14ac:dyDescent="0.25">
      <c r="A5210" s="6">
        <v>5207</v>
      </c>
      <c r="B5210" s="6" t="str">
        <f>"00665259"</f>
        <v>00665259</v>
      </c>
    </row>
    <row r="5211" spans="1:2" x14ac:dyDescent="0.25">
      <c r="A5211" s="6">
        <v>5208</v>
      </c>
      <c r="B5211" s="6" t="str">
        <f>"00665356"</f>
        <v>00665356</v>
      </c>
    </row>
    <row r="5212" spans="1:2" x14ac:dyDescent="0.25">
      <c r="A5212" s="6">
        <v>5209</v>
      </c>
      <c r="B5212" s="6" t="str">
        <f>"00665417"</f>
        <v>00665417</v>
      </c>
    </row>
    <row r="5213" spans="1:2" x14ac:dyDescent="0.25">
      <c r="A5213" s="6">
        <v>5210</v>
      </c>
      <c r="B5213" s="6" t="str">
        <f>"00665512"</f>
        <v>00665512</v>
      </c>
    </row>
    <row r="5214" spans="1:2" x14ac:dyDescent="0.25">
      <c r="A5214" s="6">
        <v>5211</v>
      </c>
      <c r="B5214" s="6" t="str">
        <f>"00665567"</f>
        <v>00665567</v>
      </c>
    </row>
    <row r="5215" spans="1:2" x14ac:dyDescent="0.25">
      <c r="A5215" s="6">
        <v>5212</v>
      </c>
      <c r="B5215" s="6" t="str">
        <f>"00665811"</f>
        <v>00665811</v>
      </c>
    </row>
    <row r="5216" spans="1:2" x14ac:dyDescent="0.25">
      <c r="A5216" s="6">
        <v>5213</v>
      </c>
      <c r="B5216" s="6" t="str">
        <f>"00665928"</f>
        <v>00665928</v>
      </c>
    </row>
    <row r="5217" spans="1:2" x14ac:dyDescent="0.25">
      <c r="A5217" s="6">
        <v>5214</v>
      </c>
      <c r="B5217" s="6" t="str">
        <f>"00666059"</f>
        <v>00666059</v>
      </c>
    </row>
    <row r="5218" spans="1:2" x14ac:dyDescent="0.25">
      <c r="A5218" s="6">
        <v>5215</v>
      </c>
      <c r="B5218" s="6" t="str">
        <f>"00666211"</f>
        <v>00666211</v>
      </c>
    </row>
    <row r="5219" spans="1:2" x14ac:dyDescent="0.25">
      <c r="A5219" s="6">
        <v>5216</v>
      </c>
      <c r="B5219" s="6" t="str">
        <f>"00666476"</f>
        <v>00666476</v>
      </c>
    </row>
    <row r="5220" spans="1:2" x14ac:dyDescent="0.25">
      <c r="A5220" s="6">
        <v>5217</v>
      </c>
      <c r="B5220" s="6" t="str">
        <f>"00666555"</f>
        <v>00666555</v>
      </c>
    </row>
    <row r="5221" spans="1:2" x14ac:dyDescent="0.25">
      <c r="A5221" s="6">
        <v>5218</v>
      </c>
      <c r="B5221" s="6" t="str">
        <f>"00666627"</f>
        <v>00666627</v>
      </c>
    </row>
    <row r="5222" spans="1:2" x14ac:dyDescent="0.25">
      <c r="A5222" s="6">
        <v>5219</v>
      </c>
      <c r="B5222" s="6" t="str">
        <f>"00666819"</f>
        <v>00666819</v>
      </c>
    </row>
    <row r="5223" spans="1:2" x14ac:dyDescent="0.25">
      <c r="A5223" s="6">
        <v>5220</v>
      </c>
      <c r="B5223" s="6" t="str">
        <f>"00667136"</f>
        <v>00667136</v>
      </c>
    </row>
    <row r="5224" spans="1:2" x14ac:dyDescent="0.25">
      <c r="A5224" s="6">
        <v>5221</v>
      </c>
      <c r="B5224" s="6" t="str">
        <f>"00667688"</f>
        <v>00667688</v>
      </c>
    </row>
    <row r="5225" spans="1:2" x14ac:dyDescent="0.25">
      <c r="A5225" s="6">
        <v>5222</v>
      </c>
      <c r="B5225" s="6" t="str">
        <f>"00668205"</f>
        <v>00668205</v>
      </c>
    </row>
    <row r="5226" spans="1:2" x14ac:dyDescent="0.25">
      <c r="A5226" s="6">
        <v>5223</v>
      </c>
      <c r="B5226" s="6" t="str">
        <f>"00668296"</f>
        <v>00668296</v>
      </c>
    </row>
    <row r="5227" spans="1:2" x14ac:dyDescent="0.25">
      <c r="A5227" s="6">
        <v>5224</v>
      </c>
      <c r="B5227" s="6" t="str">
        <f>"00668614"</f>
        <v>00668614</v>
      </c>
    </row>
    <row r="5228" spans="1:2" x14ac:dyDescent="0.25">
      <c r="A5228" s="6">
        <v>5225</v>
      </c>
      <c r="B5228" s="6" t="str">
        <f>"00669081"</f>
        <v>00669081</v>
      </c>
    </row>
    <row r="5229" spans="1:2" x14ac:dyDescent="0.25">
      <c r="A5229" s="6">
        <v>5226</v>
      </c>
      <c r="B5229" s="6" t="str">
        <f>"00669121"</f>
        <v>00669121</v>
      </c>
    </row>
    <row r="5230" spans="1:2" x14ac:dyDescent="0.25">
      <c r="A5230" s="6">
        <v>5227</v>
      </c>
      <c r="B5230" s="6" t="str">
        <f>"00669349"</f>
        <v>00669349</v>
      </c>
    </row>
    <row r="5231" spans="1:2" x14ac:dyDescent="0.25">
      <c r="A5231" s="6">
        <v>5228</v>
      </c>
      <c r="B5231" s="6" t="str">
        <f>"00669410"</f>
        <v>00669410</v>
      </c>
    </row>
    <row r="5232" spans="1:2" x14ac:dyDescent="0.25">
      <c r="A5232" s="6">
        <v>5229</v>
      </c>
      <c r="B5232" s="6" t="str">
        <f>"00669418"</f>
        <v>00669418</v>
      </c>
    </row>
    <row r="5233" spans="1:2" x14ac:dyDescent="0.25">
      <c r="A5233" s="6">
        <v>5230</v>
      </c>
      <c r="B5233" s="6" t="str">
        <f>"00669736"</f>
        <v>00669736</v>
      </c>
    </row>
    <row r="5234" spans="1:2" x14ac:dyDescent="0.25">
      <c r="A5234" s="6">
        <v>5231</v>
      </c>
      <c r="B5234" s="6" t="str">
        <f>"00669933"</f>
        <v>00669933</v>
      </c>
    </row>
    <row r="5235" spans="1:2" x14ac:dyDescent="0.25">
      <c r="A5235" s="6">
        <v>5232</v>
      </c>
      <c r="B5235" s="6" t="str">
        <f>"00670189"</f>
        <v>00670189</v>
      </c>
    </row>
    <row r="5236" spans="1:2" x14ac:dyDescent="0.25">
      <c r="A5236" s="6">
        <v>5233</v>
      </c>
      <c r="B5236" s="6" t="str">
        <f>"00670242"</f>
        <v>00670242</v>
      </c>
    </row>
    <row r="5237" spans="1:2" x14ac:dyDescent="0.25">
      <c r="A5237" s="6">
        <v>5234</v>
      </c>
      <c r="B5237" s="6" t="str">
        <f>"00670292"</f>
        <v>00670292</v>
      </c>
    </row>
    <row r="5238" spans="1:2" x14ac:dyDescent="0.25">
      <c r="A5238" s="6">
        <v>5235</v>
      </c>
      <c r="B5238" s="6" t="str">
        <f>"00670649"</f>
        <v>00670649</v>
      </c>
    </row>
    <row r="5239" spans="1:2" x14ac:dyDescent="0.25">
      <c r="A5239" s="6">
        <v>5236</v>
      </c>
      <c r="B5239" s="6" t="str">
        <f>"00670830"</f>
        <v>00670830</v>
      </c>
    </row>
    <row r="5240" spans="1:2" x14ac:dyDescent="0.25">
      <c r="A5240" s="6">
        <v>5237</v>
      </c>
      <c r="B5240" s="6" t="str">
        <f>"00671242"</f>
        <v>00671242</v>
      </c>
    </row>
    <row r="5241" spans="1:2" x14ac:dyDescent="0.25">
      <c r="A5241" s="6">
        <v>5238</v>
      </c>
      <c r="B5241" s="6" t="str">
        <f>"00671312"</f>
        <v>00671312</v>
      </c>
    </row>
    <row r="5242" spans="1:2" x14ac:dyDescent="0.25">
      <c r="A5242" s="6">
        <v>5239</v>
      </c>
      <c r="B5242" s="6" t="str">
        <f>"00671677"</f>
        <v>00671677</v>
      </c>
    </row>
    <row r="5243" spans="1:2" x14ac:dyDescent="0.25">
      <c r="A5243" s="6">
        <v>5240</v>
      </c>
      <c r="B5243" s="6" t="str">
        <f>"00671798"</f>
        <v>00671798</v>
      </c>
    </row>
    <row r="5244" spans="1:2" x14ac:dyDescent="0.25">
      <c r="A5244" s="6">
        <v>5241</v>
      </c>
      <c r="B5244" s="6" t="str">
        <f>"00671982"</f>
        <v>00671982</v>
      </c>
    </row>
    <row r="5245" spans="1:2" x14ac:dyDescent="0.25">
      <c r="A5245" s="6">
        <v>5242</v>
      </c>
      <c r="B5245" s="6" t="str">
        <f>"00672084"</f>
        <v>00672084</v>
      </c>
    </row>
    <row r="5246" spans="1:2" x14ac:dyDescent="0.25">
      <c r="A5246" s="6">
        <v>5243</v>
      </c>
      <c r="B5246" s="6" t="str">
        <f>"00672403"</f>
        <v>00672403</v>
      </c>
    </row>
    <row r="5247" spans="1:2" x14ac:dyDescent="0.25">
      <c r="A5247" s="6">
        <v>5244</v>
      </c>
      <c r="B5247" s="6" t="str">
        <f>"00672467"</f>
        <v>00672467</v>
      </c>
    </row>
    <row r="5248" spans="1:2" x14ac:dyDescent="0.25">
      <c r="A5248" s="6">
        <v>5245</v>
      </c>
      <c r="B5248" s="6" t="str">
        <f>"00672923"</f>
        <v>00672923</v>
      </c>
    </row>
    <row r="5249" spans="1:2" x14ac:dyDescent="0.25">
      <c r="A5249" s="6">
        <v>5246</v>
      </c>
      <c r="B5249" s="6" t="str">
        <f>"00673141"</f>
        <v>00673141</v>
      </c>
    </row>
    <row r="5250" spans="1:2" x14ac:dyDescent="0.25">
      <c r="A5250" s="6">
        <v>5247</v>
      </c>
      <c r="B5250" s="6" t="str">
        <f>"00673263"</f>
        <v>00673263</v>
      </c>
    </row>
    <row r="5251" spans="1:2" x14ac:dyDescent="0.25">
      <c r="A5251" s="6">
        <v>5248</v>
      </c>
      <c r="B5251" s="6" t="str">
        <f>"00673272"</f>
        <v>00673272</v>
      </c>
    </row>
    <row r="5252" spans="1:2" x14ac:dyDescent="0.25">
      <c r="A5252" s="6">
        <v>5249</v>
      </c>
      <c r="B5252" s="6" t="str">
        <f>"00673349"</f>
        <v>00673349</v>
      </c>
    </row>
    <row r="5253" spans="1:2" x14ac:dyDescent="0.25">
      <c r="A5253" s="6">
        <v>5250</v>
      </c>
      <c r="B5253" s="6" t="str">
        <f>"00673834"</f>
        <v>00673834</v>
      </c>
    </row>
    <row r="5254" spans="1:2" x14ac:dyDescent="0.25">
      <c r="A5254" s="6">
        <v>5251</v>
      </c>
      <c r="B5254" s="6" t="str">
        <f>"00673932"</f>
        <v>00673932</v>
      </c>
    </row>
    <row r="5255" spans="1:2" x14ac:dyDescent="0.25">
      <c r="A5255" s="6">
        <v>5252</v>
      </c>
      <c r="B5255" s="6" t="str">
        <f>"00673934"</f>
        <v>00673934</v>
      </c>
    </row>
    <row r="5256" spans="1:2" x14ac:dyDescent="0.25">
      <c r="A5256" s="6">
        <v>5253</v>
      </c>
      <c r="B5256" s="6" t="str">
        <f>"00674121"</f>
        <v>00674121</v>
      </c>
    </row>
    <row r="5257" spans="1:2" x14ac:dyDescent="0.25">
      <c r="A5257" s="6">
        <v>5254</v>
      </c>
      <c r="B5257" s="6" t="str">
        <f>"00674162"</f>
        <v>00674162</v>
      </c>
    </row>
    <row r="5258" spans="1:2" x14ac:dyDescent="0.25">
      <c r="A5258" s="6">
        <v>5255</v>
      </c>
      <c r="B5258" s="6" t="str">
        <f>"00674225"</f>
        <v>00674225</v>
      </c>
    </row>
    <row r="5259" spans="1:2" x14ac:dyDescent="0.25">
      <c r="A5259" s="6">
        <v>5256</v>
      </c>
      <c r="B5259" s="6" t="str">
        <f>"00674553"</f>
        <v>00674553</v>
      </c>
    </row>
    <row r="5260" spans="1:2" x14ac:dyDescent="0.25">
      <c r="A5260" s="6">
        <v>5257</v>
      </c>
      <c r="B5260" s="6" t="str">
        <f>"00674994"</f>
        <v>00674994</v>
      </c>
    </row>
    <row r="5261" spans="1:2" x14ac:dyDescent="0.25">
      <c r="A5261" s="6">
        <v>5258</v>
      </c>
      <c r="B5261" s="6" t="str">
        <f>"00675119"</f>
        <v>00675119</v>
      </c>
    </row>
    <row r="5262" spans="1:2" x14ac:dyDescent="0.25">
      <c r="A5262" s="6">
        <v>5259</v>
      </c>
      <c r="B5262" s="6" t="str">
        <f>"00675199"</f>
        <v>00675199</v>
      </c>
    </row>
    <row r="5263" spans="1:2" x14ac:dyDescent="0.25">
      <c r="A5263" s="6">
        <v>5260</v>
      </c>
      <c r="B5263" s="6" t="str">
        <f>"00675306"</f>
        <v>00675306</v>
      </c>
    </row>
    <row r="5264" spans="1:2" x14ac:dyDescent="0.25">
      <c r="A5264" s="6">
        <v>5261</v>
      </c>
      <c r="B5264" s="6" t="str">
        <f>"00675390"</f>
        <v>00675390</v>
      </c>
    </row>
    <row r="5265" spans="1:2" x14ac:dyDescent="0.25">
      <c r="A5265" s="6">
        <v>5262</v>
      </c>
      <c r="B5265" s="6" t="str">
        <f>"00675544"</f>
        <v>00675544</v>
      </c>
    </row>
    <row r="5266" spans="1:2" x14ac:dyDescent="0.25">
      <c r="A5266" s="6">
        <v>5263</v>
      </c>
      <c r="B5266" s="6" t="str">
        <f>"00675615"</f>
        <v>00675615</v>
      </c>
    </row>
    <row r="5267" spans="1:2" x14ac:dyDescent="0.25">
      <c r="A5267" s="6">
        <v>5264</v>
      </c>
      <c r="B5267" s="6" t="str">
        <f>"00675791"</f>
        <v>00675791</v>
      </c>
    </row>
    <row r="5268" spans="1:2" x14ac:dyDescent="0.25">
      <c r="A5268" s="6">
        <v>5265</v>
      </c>
      <c r="B5268" s="6" t="str">
        <f>"00675816"</f>
        <v>00675816</v>
      </c>
    </row>
    <row r="5269" spans="1:2" x14ac:dyDescent="0.25">
      <c r="A5269" s="6">
        <v>5266</v>
      </c>
      <c r="B5269" s="6" t="str">
        <f>"00675817"</f>
        <v>00675817</v>
      </c>
    </row>
    <row r="5270" spans="1:2" x14ac:dyDescent="0.25">
      <c r="A5270" s="6">
        <v>5267</v>
      </c>
      <c r="B5270" s="6" t="str">
        <f>"00675837"</f>
        <v>00675837</v>
      </c>
    </row>
    <row r="5271" spans="1:2" x14ac:dyDescent="0.25">
      <c r="A5271" s="6">
        <v>5268</v>
      </c>
      <c r="B5271" s="6" t="str">
        <f>"00675937"</f>
        <v>00675937</v>
      </c>
    </row>
    <row r="5272" spans="1:2" x14ac:dyDescent="0.25">
      <c r="A5272" s="6">
        <v>5269</v>
      </c>
      <c r="B5272" s="6" t="str">
        <f>"00676192"</f>
        <v>00676192</v>
      </c>
    </row>
    <row r="5273" spans="1:2" x14ac:dyDescent="0.25">
      <c r="A5273" s="6">
        <v>5270</v>
      </c>
      <c r="B5273" s="6" t="str">
        <f>"00676320"</f>
        <v>00676320</v>
      </c>
    </row>
    <row r="5274" spans="1:2" x14ac:dyDescent="0.25">
      <c r="A5274" s="6">
        <v>5271</v>
      </c>
      <c r="B5274" s="6" t="str">
        <f>"00676811"</f>
        <v>00676811</v>
      </c>
    </row>
    <row r="5275" spans="1:2" x14ac:dyDescent="0.25">
      <c r="A5275" s="6">
        <v>5272</v>
      </c>
      <c r="B5275" s="6" t="str">
        <f>"00677323"</f>
        <v>00677323</v>
      </c>
    </row>
    <row r="5276" spans="1:2" x14ac:dyDescent="0.25">
      <c r="A5276" s="6">
        <v>5273</v>
      </c>
      <c r="B5276" s="6" t="str">
        <f>"00677398"</f>
        <v>00677398</v>
      </c>
    </row>
    <row r="5277" spans="1:2" x14ac:dyDescent="0.25">
      <c r="A5277" s="6">
        <v>5274</v>
      </c>
      <c r="B5277" s="6" t="str">
        <f>"00677654"</f>
        <v>00677654</v>
      </c>
    </row>
    <row r="5278" spans="1:2" x14ac:dyDescent="0.25">
      <c r="A5278" s="6">
        <v>5275</v>
      </c>
      <c r="B5278" s="6" t="str">
        <f>"00678118"</f>
        <v>00678118</v>
      </c>
    </row>
    <row r="5279" spans="1:2" x14ac:dyDescent="0.25">
      <c r="A5279" s="6">
        <v>5276</v>
      </c>
      <c r="B5279" s="6" t="str">
        <f>"00678328"</f>
        <v>00678328</v>
      </c>
    </row>
    <row r="5280" spans="1:2" x14ac:dyDescent="0.25">
      <c r="A5280" s="6">
        <v>5277</v>
      </c>
      <c r="B5280" s="6" t="str">
        <f>"00678523"</f>
        <v>00678523</v>
      </c>
    </row>
    <row r="5281" spans="1:2" x14ac:dyDescent="0.25">
      <c r="A5281" s="6">
        <v>5278</v>
      </c>
      <c r="B5281" s="6" t="str">
        <f>"00678527"</f>
        <v>00678527</v>
      </c>
    </row>
    <row r="5282" spans="1:2" x14ac:dyDescent="0.25">
      <c r="A5282" s="6">
        <v>5279</v>
      </c>
      <c r="B5282" s="6" t="str">
        <f>"00678667"</f>
        <v>00678667</v>
      </c>
    </row>
    <row r="5283" spans="1:2" x14ac:dyDescent="0.25">
      <c r="A5283" s="6">
        <v>5280</v>
      </c>
      <c r="B5283" s="6" t="str">
        <f>"00679180"</f>
        <v>00679180</v>
      </c>
    </row>
    <row r="5284" spans="1:2" x14ac:dyDescent="0.25">
      <c r="A5284" s="6">
        <v>5281</v>
      </c>
      <c r="B5284" s="6" t="str">
        <f>"00679389"</f>
        <v>00679389</v>
      </c>
    </row>
    <row r="5285" spans="1:2" x14ac:dyDescent="0.25">
      <c r="A5285" s="6">
        <v>5282</v>
      </c>
      <c r="B5285" s="6" t="str">
        <f>"00679511"</f>
        <v>00679511</v>
      </c>
    </row>
    <row r="5286" spans="1:2" x14ac:dyDescent="0.25">
      <c r="A5286" s="6">
        <v>5283</v>
      </c>
      <c r="B5286" s="6" t="str">
        <f>"00679747"</f>
        <v>00679747</v>
      </c>
    </row>
    <row r="5287" spans="1:2" x14ac:dyDescent="0.25">
      <c r="A5287" s="6">
        <v>5284</v>
      </c>
      <c r="B5287" s="6" t="str">
        <f>"00679952"</f>
        <v>00679952</v>
      </c>
    </row>
    <row r="5288" spans="1:2" x14ac:dyDescent="0.25">
      <c r="A5288" s="6">
        <v>5285</v>
      </c>
      <c r="B5288" s="6" t="str">
        <f>"00680481"</f>
        <v>00680481</v>
      </c>
    </row>
    <row r="5289" spans="1:2" x14ac:dyDescent="0.25">
      <c r="A5289" s="6">
        <v>5286</v>
      </c>
      <c r="B5289" s="6" t="str">
        <f>"00680625"</f>
        <v>00680625</v>
      </c>
    </row>
    <row r="5290" spans="1:2" x14ac:dyDescent="0.25">
      <c r="A5290" s="6">
        <v>5287</v>
      </c>
      <c r="B5290" s="6" t="str">
        <f>"00680861"</f>
        <v>00680861</v>
      </c>
    </row>
    <row r="5291" spans="1:2" x14ac:dyDescent="0.25">
      <c r="A5291" s="6">
        <v>5288</v>
      </c>
      <c r="B5291" s="6" t="str">
        <f>"00681083"</f>
        <v>00681083</v>
      </c>
    </row>
    <row r="5292" spans="1:2" x14ac:dyDescent="0.25">
      <c r="A5292" s="6">
        <v>5289</v>
      </c>
      <c r="B5292" s="6" t="str">
        <f>"00681218"</f>
        <v>00681218</v>
      </c>
    </row>
    <row r="5293" spans="1:2" x14ac:dyDescent="0.25">
      <c r="A5293" s="6">
        <v>5290</v>
      </c>
      <c r="B5293" s="6" t="str">
        <f>"00681228"</f>
        <v>00681228</v>
      </c>
    </row>
    <row r="5294" spans="1:2" x14ac:dyDescent="0.25">
      <c r="A5294" s="6">
        <v>5291</v>
      </c>
      <c r="B5294" s="6" t="str">
        <f>"00681329"</f>
        <v>00681329</v>
      </c>
    </row>
    <row r="5295" spans="1:2" x14ac:dyDescent="0.25">
      <c r="A5295" s="6">
        <v>5292</v>
      </c>
      <c r="B5295" s="6" t="str">
        <f>"00681861"</f>
        <v>00681861</v>
      </c>
    </row>
    <row r="5296" spans="1:2" x14ac:dyDescent="0.25">
      <c r="A5296" s="6">
        <v>5293</v>
      </c>
      <c r="B5296" s="6" t="str">
        <f>"00682082"</f>
        <v>00682082</v>
      </c>
    </row>
    <row r="5297" spans="1:2" x14ac:dyDescent="0.25">
      <c r="A5297" s="6">
        <v>5294</v>
      </c>
      <c r="B5297" s="6" t="str">
        <f>"00682126"</f>
        <v>00682126</v>
      </c>
    </row>
    <row r="5298" spans="1:2" x14ac:dyDescent="0.25">
      <c r="A5298" s="6">
        <v>5295</v>
      </c>
      <c r="B5298" s="6" t="str">
        <f>"00682425"</f>
        <v>00682425</v>
      </c>
    </row>
    <row r="5299" spans="1:2" x14ac:dyDescent="0.25">
      <c r="A5299" s="6">
        <v>5296</v>
      </c>
      <c r="B5299" s="6" t="str">
        <f>"00682540"</f>
        <v>00682540</v>
      </c>
    </row>
    <row r="5300" spans="1:2" x14ac:dyDescent="0.25">
      <c r="A5300" s="6">
        <v>5297</v>
      </c>
      <c r="B5300" s="6" t="str">
        <f>"00682816"</f>
        <v>00682816</v>
      </c>
    </row>
    <row r="5301" spans="1:2" x14ac:dyDescent="0.25">
      <c r="A5301" s="6">
        <v>5298</v>
      </c>
      <c r="B5301" s="6" t="str">
        <f>"00682985"</f>
        <v>00682985</v>
      </c>
    </row>
    <row r="5302" spans="1:2" x14ac:dyDescent="0.25">
      <c r="A5302" s="6">
        <v>5299</v>
      </c>
      <c r="B5302" s="6" t="str">
        <f>"00683357"</f>
        <v>00683357</v>
      </c>
    </row>
    <row r="5303" spans="1:2" x14ac:dyDescent="0.25">
      <c r="A5303" s="6">
        <v>5300</v>
      </c>
      <c r="B5303" s="6" t="str">
        <f>"00683473"</f>
        <v>00683473</v>
      </c>
    </row>
    <row r="5304" spans="1:2" x14ac:dyDescent="0.25">
      <c r="A5304" s="6">
        <v>5301</v>
      </c>
      <c r="B5304" s="6" t="str">
        <f>"00683513"</f>
        <v>00683513</v>
      </c>
    </row>
    <row r="5305" spans="1:2" x14ac:dyDescent="0.25">
      <c r="A5305" s="6">
        <v>5302</v>
      </c>
      <c r="B5305" s="6" t="str">
        <f>"00683958"</f>
        <v>00683958</v>
      </c>
    </row>
    <row r="5306" spans="1:2" x14ac:dyDescent="0.25">
      <c r="A5306" s="6">
        <v>5303</v>
      </c>
      <c r="B5306" s="6" t="str">
        <f>"00683965"</f>
        <v>00683965</v>
      </c>
    </row>
    <row r="5307" spans="1:2" x14ac:dyDescent="0.25">
      <c r="A5307" s="6">
        <v>5304</v>
      </c>
      <c r="B5307" s="6" t="str">
        <f>"00684175"</f>
        <v>00684175</v>
      </c>
    </row>
    <row r="5308" spans="1:2" x14ac:dyDescent="0.25">
      <c r="A5308" s="6">
        <v>5305</v>
      </c>
      <c r="B5308" s="6" t="str">
        <f>"00684228"</f>
        <v>00684228</v>
      </c>
    </row>
    <row r="5309" spans="1:2" x14ac:dyDescent="0.25">
      <c r="A5309" s="6">
        <v>5306</v>
      </c>
      <c r="B5309" s="6" t="str">
        <f>"00684301"</f>
        <v>00684301</v>
      </c>
    </row>
    <row r="5310" spans="1:2" x14ac:dyDescent="0.25">
      <c r="A5310" s="6">
        <v>5307</v>
      </c>
      <c r="B5310" s="6" t="str">
        <f>"00684349"</f>
        <v>00684349</v>
      </c>
    </row>
    <row r="5311" spans="1:2" x14ac:dyDescent="0.25">
      <c r="A5311" s="6">
        <v>5308</v>
      </c>
      <c r="B5311" s="6" t="str">
        <f>"00684381"</f>
        <v>00684381</v>
      </c>
    </row>
    <row r="5312" spans="1:2" x14ac:dyDescent="0.25">
      <c r="A5312" s="6">
        <v>5309</v>
      </c>
      <c r="B5312" s="6" t="str">
        <f>"00684387"</f>
        <v>00684387</v>
      </c>
    </row>
    <row r="5313" spans="1:2" x14ac:dyDescent="0.25">
      <c r="A5313" s="6">
        <v>5310</v>
      </c>
      <c r="B5313" s="6" t="str">
        <f>"00684474"</f>
        <v>00684474</v>
      </c>
    </row>
    <row r="5314" spans="1:2" x14ac:dyDescent="0.25">
      <c r="A5314" s="6">
        <v>5311</v>
      </c>
      <c r="B5314" s="6" t="str">
        <f>"00685145"</f>
        <v>00685145</v>
      </c>
    </row>
    <row r="5315" spans="1:2" x14ac:dyDescent="0.25">
      <c r="A5315" s="6">
        <v>5312</v>
      </c>
      <c r="B5315" s="6" t="str">
        <f>"00685329"</f>
        <v>00685329</v>
      </c>
    </row>
    <row r="5316" spans="1:2" x14ac:dyDescent="0.25">
      <c r="A5316" s="6">
        <v>5313</v>
      </c>
      <c r="B5316" s="6" t="str">
        <f>"00685601"</f>
        <v>00685601</v>
      </c>
    </row>
    <row r="5317" spans="1:2" x14ac:dyDescent="0.25">
      <c r="A5317" s="6">
        <v>5314</v>
      </c>
      <c r="B5317" s="6" t="str">
        <f>"00685738"</f>
        <v>00685738</v>
      </c>
    </row>
    <row r="5318" spans="1:2" x14ac:dyDescent="0.25">
      <c r="A5318" s="6">
        <v>5315</v>
      </c>
      <c r="B5318" s="6" t="str">
        <f>"00686208"</f>
        <v>00686208</v>
      </c>
    </row>
    <row r="5319" spans="1:2" x14ac:dyDescent="0.25">
      <c r="A5319" s="6">
        <v>5316</v>
      </c>
      <c r="B5319" s="6" t="str">
        <f>"00686328"</f>
        <v>00686328</v>
      </c>
    </row>
    <row r="5320" spans="1:2" x14ac:dyDescent="0.25">
      <c r="A5320" s="6">
        <v>5317</v>
      </c>
      <c r="B5320" s="6" t="str">
        <f>"00686395"</f>
        <v>00686395</v>
      </c>
    </row>
    <row r="5321" spans="1:2" x14ac:dyDescent="0.25">
      <c r="A5321" s="6">
        <v>5318</v>
      </c>
      <c r="B5321" s="6" t="str">
        <f>"00686577"</f>
        <v>00686577</v>
      </c>
    </row>
    <row r="5322" spans="1:2" x14ac:dyDescent="0.25">
      <c r="A5322" s="6">
        <v>5319</v>
      </c>
      <c r="B5322" s="6" t="str">
        <f>"00686611"</f>
        <v>00686611</v>
      </c>
    </row>
    <row r="5323" spans="1:2" x14ac:dyDescent="0.25">
      <c r="A5323" s="6">
        <v>5320</v>
      </c>
      <c r="B5323" s="6" t="str">
        <f>"00686651"</f>
        <v>00686651</v>
      </c>
    </row>
    <row r="5324" spans="1:2" x14ac:dyDescent="0.25">
      <c r="A5324" s="6">
        <v>5321</v>
      </c>
      <c r="B5324" s="6" t="str">
        <f>"00686831"</f>
        <v>00686831</v>
      </c>
    </row>
    <row r="5325" spans="1:2" x14ac:dyDescent="0.25">
      <c r="A5325" s="6">
        <v>5322</v>
      </c>
      <c r="B5325" s="6" t="str">
        <f>"00686914"</f>
        <v>00686914</v>
      </c>
    </row>
    <row r="5326" spans="1:2" x14ac:dyDescent="0.25">
      <c r="A5326" s="6">
        <v>5323</v>
      </c>
      <c r="B5326" s="6" t="str">
        <f>"00687659"</f>
        <v>00687659</v>
      </c>
    </row>
    <row r="5327" spans="1:2" x14ac:dyDescent="0.25">
      <c r="A5327" s="6">
        <v>5324</v>
      </c>
      <c r="B5327" s="6" t="str">
        <f>"00687943"</f>
        <v>00687943</v>
      </c>
    </row>
    <row r="5328" spans="1:2" x14ac:dyDescent="0.25">
      <c r="A5328" s="6">
        <v>5325</v>
      </c>
      <c r="B5328" s="6" t="str">
        <f>"00687993"</f>
        <v>00687993</v>
      </c>
    </row>
    <row r="5329" spans="1:2" x14ac:dyDescent="0.25">
      <c r="A5329" s="6">
        <v>5326</v>
      </c>
      <c r="B5329" s="6" t="str">
        <f>"00689042"</f>
        <v>00689042</v>
      </c>
    </row>
    <row r="5330" spans="1:2" x14ac:dyDescent="0.25">
      <c r="A5330" s="6">
        <v>5327</v>
      </c>
      <c r="B5330" s="6" t="str">
        <f>"00689105"</f>
        <v>00689105</v>
      </c>
    </row>
    <row r="5331" spans="1:2" x14ac:dyDescent="0.25">
      <c r="A5331" s="6">
        <v>5328</v>
      </c>
      <c r="B5331" s="6" t="str">
        <f>"00689141"</f>
        <v>00689141</v>
      </c>
    </row>
    <row r="5332" spans="1:2" x14ac:dyDescent="0.25">
      <c r="A5332" s="6">
        <v>5329</v>
      </c>
      <c r="B5332" s="6" t="str">
        <f>"00689330"</f>
        <v>00689330</v>
      </c>
    </row>
    <row r="5333" spans="1:2" x14ac:dyDescent="0.25">
      <c r="A5333" s="6">
        <v>5330</v>
      </c>
      <c r="B5333" s="6" t="str">
        <f>"00689459"</f>
        <v>00689459</v>
      </c>
    </row>
    <row r="5334" spans="1:2" x14ac:dyDescent="0.25">
      <c r="A5334" s="6">
        <v>5331</v>
      </c>
      <c r="B5334" s="6" t="str">
        <f>"00689529"</f>
        <v>00689529</v>
      </c>
    </row>
    <row r="5335" spans="1:2" x14ac:dyDescent="0.25">
      <c r="A5335" s="6">
        <v>5332</v>
      </c>
      <c r="B5335" s="6" t="str">
        <f>"00689852"</f>
        <v>00689852</v>
      </c>
    </row>
    <row r="5336" spans="1:2" x14ac:dyDescent="0.25">
      <c r="A5336" s="6">
        <v>5333</v>
      </c>
      <c r="B5336" s="6" t="str">
        <f>"00689855"</f>
        <v>00689855</v>
      </c>
    </row>
    <row r="5337" spans="1:2" x14ac:dyDescent="0.25">
      <c r="A5337" s="6">
        <v>5334</v>
      </c>
      <c r="B5337" s="6" t="str">
        <f>"00690189"</f>
        <v>00690189</v>
      </c>
    </row>
    <row r="5338" spans="1:2" x14ac:dyDescent="0.25">
      <c r="A5338" s="6">
        <v>5335</v>
      </c>
      <c r="B5338" s="6" t="str">
        <f>"00690385"</f>
        <v>00690385</v>
      </c>
    </row>
    <row r="5339" spans="1:2" x14ac:dyDescent="0.25">
      <c r="A5339" s="6">
        <v>5336</v>
      </c>
      <c r="B5339" s="6" t="str">
        <f>"00690535"</f>
        <v>00690535</v>
      </c>
    </row>
    <row r="5340" spans="1:2" x14ac:dyDescent="0.25">
      <c r="A5340" s="6">
        <v>5337</v>
      </c>
      <c r="B5340" s="6" t="str">
        <f>"00691124"</f>
        <v>00691124</v>
      </c>
    </row>
    <row r="5341" spans="1:2" x14ac:dyDescent="0.25">
      <c r="A5341" s="6">
        <v>5338</v>
      </c>
      <c r="B5341" s="6" t="str">
        <f>"00691293"</f>
        <v>00691293</v>
      </c>
    </row>
    <row r="5342" spans="1:2" x14ac:dyDescent="0.25">
      <c r="A5342" s="6">
        <v>5339</v>
      </c>
      <c r="B5342" s="6" t="str">
        <f>"00691848"</f>
        <v>00691848</v>
      </c>
    </row>
    <row r="5343" spans="1:2" x14ac:dyDescent="0.25">
      <c r="A5343" s="6">
        <v>5340</v>
      </c>
      <c r="B5343" s="6" t="str">
        <f>"00691911"</f>
        <v>00691911</v>
      </c>
    </row>
    <row r="5344" spans="1:2" x14ac:dyDescent="0.25">
      <c r="A5344" s="6">
        <v>5341</v>
      </c>
      <c r="B5344" s="6" t="str">
        <f>"00692012"</f>
        <v>00692012</v>
      </c>
    </row>
    <row r="5345" spans="1:2" x14ac:dyDescent="0.25">
      <c r="A5345" s="6">
        <v>5342</v>
      </c>
      <c r="B5345" s="6" t="str">
        <f>"00692062"</f>
        <v>00692062</v>
      </c>
    </row>
    <row r="5346" spans="1:2" x14ac:dyDescent="0.25">
      <c r="A5346" s="6">
        <v>5343</v>
      </c>
      <c r="B5346" s="6" t="str">
        <f>"00692063"</f>
        <v>00692063</v>
      </c>
    </row>
    <row r="5347" spans="1:2" x14ac:dyDescent="0.25">
      <c r="A5347" s="6">
        <v>5344</v>
      </c>
      <c r="B5347" s="6" t="str">
        <f>"00692293"</f>
        <v>00692293</v>
      </c>
    </row>
    <row r="5348" spans="1:2" x14ac:dyDescent="0.25">
      <c r="A5348" s="6">
        <v>5345</v>
      </c>
      <c r="B5348" s="6" t="str">
        <f>"00692396"</f>
        <v>00692396</v>
      </c>
    </row>
    <row r="5349" spans="1:2" x14ac:dyDescent="0.25">
      <c r="A5349" s="6">
        <v>5346</v>
      </c>
      <c r="B5349" s="6" t="str">
        <f>"00692798"</f>
        <v>00692798</v>
      </c>
    </row>
    <row r="5350" spans="1:2" x14ac:dyDescent="0.25">
      <c r="A5350" s="6">
        <v>5347</v>
      </c>
      <c r="B5350" s="6" t="str">
        <f>"00692876"</f>
        <v>00692876</v>
      </c>
    </row>
    <row r="5351" spans="1:2" x14ac:dyDescent="0.25">
      <c r="A5351" s="6">
        <v>5348</v>
      </c>
      <c r="B5351" s="6" t="str">
        <f>"00693233"</f>
        <v>00693233</v>
      </c>
    </row>
    <row r="5352" spans="1:2" x14ac:dyDescent="0.25">
      <c r="A5352" s="6">
        <v>5349</v>
      </c>
      <c r="B5352" s="6" t="str">
        <f>"00693632"</f>
        <v>00693632</v>
      </c>
    </row>
    <row r="5353" spans="1:2" x14ac:dyDescent="0.25">
      <c r="A5353" s="6">
        <v>5350</v>
      </c>
      <c r="B5353" s="6" t="str">
        <f>"00693822"</f>
        <v>00693822</v>
      </c>
    </row>
    <row r="5354" spans="1:2" x14ac:dyDescent="0.25">
      <c r="A5354" s="6">
        <v>5351</v>
      </c>
      <c r="B5354" s="6" t="str">
        <f>"00694372"</f>
        <v>00694372</v>
      </c>
    </row>
    <row r="5355" spans="1:2" x14ac:dyDescent="0.25">
      <c r="A5355" s="6">
        <v>5352</v>
      </c>
      <c r="B5355" s="6" t="str">
        <f>"00694412"</f>
        <v>00694412</v>
      </c>
    </row>
    <row r="5356" spans="1:2" x14ac:dyDescent="0.25">
      <c r="A5356" s="6">
        <v>5353</v>
      </c>
      <c r="B5356" s="6" t="str">
        <f>"00694636"</f>
        <v>00694636</v>
      </c>
    </row>
    <row r="5357" spans="1:2" x14ac:dyDescent="0.25">
      <c r="A5357" s="6">
        <v>5354</v>
      </c>
      <c r="B5357" s="6" t="str">
        <f>"00694682"</f>
        <v>00694682</v>
      </c>
    </row>
    <row r="5358" spans="1:2" x14ac:dyDescent="0.25">
      <c r="A5358" s="6">
        <v>5355</v>
      </c>
      <c r="B5358" s="6" t="str">
        <f>"00694936"</f>
        <v>00694936</v>
      </c>
    </row>
    <row r="5359" spans="1:2" x14ac:dyDescent="0.25">
      <c r="A5359" s="6">
        <v>5356</v>
      </c>
      <c r="B5359" s="6" t="str">
        <f>"00695112"</f>
        <v>00695112</v>
      </c>
    </row>
    <row r="5360" spans="1:2" x14ac:dyDescent="0.25">
      <c r="A5360" s="6">
        <v>5357</v>
      </c>
      <c r="B5360" s="6" t="str">
        <f>"00695640"</f>
        <v>00695640</v>
      </c>
    </row>
    <row r="5361" spans="1:2" x14ac:dyDescent="0.25">
      <c r="A5361" s="6">
        <v>5358</v>
      </c>
      <c r="B5361" s="6" t="str">
        <f>"00696167"</f>
        <v>00696167</v>
      </c>
    </row>
    <row r="5362" spans="1:2" x14ac:dyDescent="0.25">
      <c r="A5362" s="6">
        <v>5359</v>
      </c>
      <c r="B5362" s="6" t="str">
        <f>"00696172"</f>
        <v>00696172</v>
      </c>
    </row>
    <row r="5363" spans="1:2" x14ac:dyDescent="0.25">
      <c r="A5363" s="6">
        <v>5360</v>
      </c>
      <c r="B5363" s="6" t="str">
        <f>"00696201"</f>
        <v>00696201</v>
      </c>
    </row>
    <row r="5364" spans="1:2" x14ac:dyDescent="0.25">
      <c r="A5364" s="6">
        <v>5361</v>
      </c>
      <c r="B5364" s="6" t="str">
        <f>"00696429"</f>
        <v>00696429</v>
      </c>
    </row>
    <row r="5365" spans="1:2" x14ac:dyDescent="0.25">
      <c r="A5365" s="6">
        <v>5362</v>
      </c>
      <c r="B5365" s="6" t="str">
        <f>"00696659"</f>
        <v>00696659</v>
      </c>
    </row>
    <row r="5366" spans="1:2" x14ac:dyDescent="0.25">
      <c r="A5366" s="6">
        <v>5363</v>
      </c>
      <c r="B5366" s="6" t="str">
        <f>"00697132"</f>
        <v>00697132</v>
      </c>
    </row>
    <row r="5367" spans="1:2" x14ac:dyDescent="0.25">
      <c r="A5367" s="6">
        <v>5364</v>
      </c>
      <c r="B5367" s="6" t="str">
        <f>"00697436"</f>
        <v>00697436</v>
      </c>
    </row>
    <row r="5368" spans="1:2" x14ac:dyDescent="0.25">
      <c r="A5368" s="6">
        <v>5365</v>
      </c>
      <c r="B5368" s="6" t="str">
        <f>"00697555"</f>
        <v>00697555</v>
      </c>
    </row>
    <row r="5369" spans="1:2" x14ac:dyDescent="0.25">
      <c r="A5369" s="6">
        <v>5366</v>
      </c>
      <c r="B5369" s="6" t="str">
        <f>"00697900"</f>
        <v>00697900</v>
      </c>
    </row>
    <row r="5370" spans="1:2" x14ac:dyDescent="0.25">
      <c r="A5370" s="6">
        <v>5367</v>
      </c>
      <c r="B5370" s="6" t="str">
        <f>"00697928"</f>
        <v>00697928</v>
      </c>
    </row>
    <row r="5371" spans="1:2" x14ac:dyDescent="0.25">
      <c r="A5371" s="6">
        <v>5368</v>
      </c>
      <c r="B5371" s="6" t="str">
        <f>"00698793"</f>
        <v>00698793</v>
      </c>
    </row>
    <row r="5372" spans="1:2" x14ac:dyDescent="0.25">
      <c r="A5372" s="6">
        <v>5369</v>
      </c>
      <c r="B5372" s="6" t="str">
        <f>"00699014"</f>
        <v>00699014</v>
      </c>
    </row>
    <row r="5373" spans="1:2" x14ac:dyDescent="0.25">
      <c r="A5373" s="6">
        <v>5370</v>
      </c>
      <c r="B5373" s="6" t="str">
        <f>"00699469"</f>
        <v>00699469</v>
      </c>
    </row>
    <row r="5374" spans="1:2" x14ac:dyDescent="0.25">
      <c r="A5374" s="6">
        <v>5371</v>
      </c>
      <c r="B5374" s="6" t="str">
        <f>"00699798"</f>
        <v>00699798</v>
      </c>
    </row>
    <row r="5375" spans="1:2" x14ac:dyDescent="0.25">
      <c r="A5375" s="6">
        <v>5372</v>
      </c>
      <c r="B5375" s="6" t="str">
        <f>"00699887"</f>
        <v>00699887</v>
      </c>
    </row>
    <row r="5376" spans="1:2" x14ac:dyDescent="0.25">
      <c r="A5376" s="6">
        <v>5373</v>
      </c>
      <c r="B5376" s="6" t="str">
        <f>"00699915"</f>
        <v>00699915</v>
      </c>
    </row>
    <row r="5377" spans="1:2" x14ac:dyDescent="0.25">
      <c r="A5377" s="6">
        <v>5374</v>
      </c>
      <c r="B5377" s="6" t="str">
        <f>"00700044"</f>
        <v>00700044</v>
      </c>
    </row>
    <row r="5378" spans="1:2" x14ac:dyDescent="0.25">
      <c r="A5378" s="6">
        <v>5375</v>
      </c>
      <c r="B5378" s="6" t="str">
        <f>"00700427"</f>
        <v>00700427</v>
      </c>
    </row>
    <row r="5379" spans="1:2" x14ac:dyDescent="0.25">
      <c r="A5379" s="6">
        <v>5376</v>
      </c>
      <c r="B5379" s="6" t="str">
        <f>"00700544"</f>
        <v>00700544</v>
      </c>
    </row>
    <row r="5380" spans="1:2" x14ac:dyDescent="0.25">
      <c r="A5380" s="6">
        <v>5377</v>
      </c>
      <c r="B5380" s="6" t="str">
        <f>"00701346"</f>
        <v>00701346</v>
      </c>
    </row>
    <row r="5381" spans="1:2" x14ac:dyDescent="0.25">
      <c r="A5381" s="6">
        <v>5378</v>
      </c>
      <c r="B5381" s="6" t="str">
        <f>"00701441"</f>
        <v>00701441</v>
      </c>
    </row>
    <row r="5382" spans="1:2" x14ac:dyDescent="0.25">
      <c r="A5382" s="6">
        <v>5379</v>
      </c>
      <c r="B5382" s="6" t="str">
        <f>"00701629"</f>
        <v>00701629</v>
      </c>
    </row>
    <row r="5383" spans="1:2" x14ac:dyDescent="0.25">
      <c r="A5383" s="6">
        <v>5380</v>
      </c>
      <c r="B5383" s="6" t="str">
        <f>"00701816"</f>
        <v>00701816</v>
      </c>
    </row>
    <row r="5384" spans="1:2" x14ac:dyDescent="0.25">
      <c r="A5384" s="6">
        <v>5381</v>
      </c>
      <c r="B5384" s="6" t="str">
        <f>"00702284"</f>
        <v>00702284</v>
      </c>
    </row>
    <row r="5385" spans="1:2" x14ac:dyDescent="0.25">
      <c r="A5385" s="6">
        <v>5382</v>
      </c>
      <c r="B5385" s="6" t="str">
        <f>"00702669"</f>
        <v>00702669</v>
      </c>
    </row>
    <row r="5386" spans="1:2" x14ac:dyDescent="0.25">
      <c r="A5386" s="6">
        <v>5383</v>
      </c>
      <c r="B5386" s="6" t="str">
        <f>"00702752"</f>
        <v>00702752</v>
      </c>
    </row>
    <row r="5387" spans="1:2" x14ac:dyDescent="0.25">
      <c r="A5387" s="6">
        <v>5384</v>
      </c>
      <c r="B5387" s="6" t="str">
        <f>"00702840"</f>
        <v>00702840</v>
      </c>
    </row>
    <row r="5388" spans="1:2" x14ac:dyDescent="0.25">
      <c r="A5388" s="6">
        <v>5385</v>
      </c>
      <c r="B5388" s="6" t="str">
        <f>"00702851"</f>
        <v>00702851</v>
      </c>
    </row>
    <row r="5389" spans="1:2" x14ac:dyDescent="0.25">
      <c r="A5389" s="6">
        <v>5386</v>
      </c>
      <c r="B5389" s="6" t="str">
        <f>"00703044"</f>
        <v>00703044</v>
      </c>
    </row>
    <row r="5390" spans="1:2" x14ac:dyDescent="0.25">
      <c r="A5390" s="6">
        <v>5387</v>
      </c>
      <c r="B5390" s="6" t="str">
        <f>"00703252"</f>
        <v>00703252</v>
      </c>
    </row>
    <row r="5391" spans="1:2" x14ac:dyDescent="0.25">
      <c r="A5391" s="6">
        <v>5388</v>
      </c>
      <c r="B5391" s="6" t="str">
        <f>"00703280"</f>
        <v>00703280</v>
      </c>
    </row>
    <row r="5392" spans="1:2" x14ac:dyDescent="0.25">
      <c r="A5392" s="6">
        <v>5389</v>
      </c>
      <c r="B5392" s="6" t="str">
        <f>"00703328"</f>
        <v>00703328</v>
      </c>
    </row>
    <row r="5393" spans="1:2" x14ac:dyDescent="0.25">
      <c r="A5393" s="6">
        <v>5390</v>
      </c>
      <c r="B5393" s="6" t="str">
        <f>"00703436"</f>
        <v>00703436</v>
      </c>
    </row>
    <row r="5394" spans="1:2" x14ac:dyDescent="0.25">
      <c r="A5394" s="6">
        <v>5391</v>
      </c>
      <c r="B5394" s="6" t="str">
        <f>"00703446"</f>
        <v>00703446</v>
      </c>
    </row>
    <row r="5395" spans="1:2" x14ac:dyDescent="0.25">
      <c r="A5395" s="6">
        <v>5392</v>
      </c>
      <c r="B5395" s="6" t="str">
        <f>"00703724"</f>
        <v>00703724</v>
      </c>
    </row>
    <row r="5396" spans="1:2" x14ac:dyDescent="0.25">
      <c r="A5396" s="6">
        <v>5393</v>
      </c>
      <c r="B5396" s="6" t="str">
        <f>"00703730"</f>
        <v>00703730</v>
      </c>
    </row>
    <row r="5397" spans="1:2" x14ac:dyDescent="0.25">
      <c r="A5397" s="6">
        <v>5394</v>
      </c>
      <c r="B5397" s="6" t="str">
        <f>"00703805"</f>
        <v>00703805</v>
      </c>
    </row>
    <row r="5398" spans="1:2" x14ac:dyDescent="0.25">
      <c r="A5398" s="6">
        <v>5395</v>
      </c>
      <c r="B5398" s="6" t="str">
        <f>"00703807"</f>
        <v>00703807</v>
      </c>
    </row>
    <row r="5399" spans="1:2" x14ac:dyDescent="0.25">
      <c r="A5399" s="6">
        <v>5396</v>
      </c>
      <c r="B5399" s="6" t="str">
        <f>"00703833"</f>
        <v>00703833</v>
      </c>
    </row>
    <row r="5400" spans="1:2" x14ac:dyDescent="0.25">
      <c r="A5400" s="6">
        <v>5397</v>
      </c>
      <c r="B5400" s="6" t="str">
        <f>"00703983"</f>
        <v>00703983</v>
      </c>
    </row>
    <row r="5401" spans="1:2" x14ac:dyDescent="0.25">
      <c r="A5401" s="6">
        <v>5398</v>
      </c>
      <c r="B5401" s="6" t="str">
        <f>"00704243"</f>
        <v>00704243</v>
      </c>
    </row>
    <row r="5402" spans="1:2" x14ac:dyDescent="0.25">
      <c r="A5402" s="6">
        <v>5399</v>
      </c>
      <c r="B5402" s="6" t="str">
        <f>"00704262"</f>
        <v>00704262</v>
      </c>
    </row>
    <row r="5403" spans="1:2" x14ac:dyDescent="0.25">
      <c r="A5403" s="6">
        <v>5400</v>
      </c>
      <c r="B5403" s="6" t="str">
        <f>"00704275"</f>
        <v>00704275</v>
      </c>
    </row>
    <row r="5404" spans="1:2" x14ac:dyDescent="0.25">
      <c r="A5404" s="6">
        <v>5401</v>
      </c>
      <c r="B5404" s="6" t="str">
        <f>"00704341"</f>
        <v>00704341</v>
      </c>
    </row>
    <row r="5405" spans="1:2" x14ac:dyDescent="0.25">
      <c r="A5405" s="6">
        <v>5402</v>
      </c>
      <c r="B5405" s="6" t="str">
        <f>"00704351"</f>
        <v>00704351</v>
      </c>
    </row>
    <row r="5406" spans="1:2" x14ac:dyDescent="0.25">
      <c r="A5406" s="6">
        <v>5403</v>
      </c>
      <c r="B5406" s="6" t="str">
        <f>"00704353"</f>
        <v>00704353</v>
      </c>
    </row>
    <row r="5407" spans="1:2" x14ac:dyDescent="0.25">
      <c r="A5407" s="6">
        <v>5404</v>
      </c>
      <c r="B5407" s="6" t="str">
        <f>"00704363"</f>
        <v>00704363</v>
      </c>
    </row>
    <row r="5408" spans="1:2" x14ac:dyDescent="0.25">
      <c r="A5408" s="6">
        <v>5405</v>
      </c>
      <c r="B5408" s="6" t="str">
        <f>"00704375"</f>
        <v>00704375</v>
      </c>
    </row>
    <row r="5409" spans="1:2" x14ac:dyDescent="0.25">
      <c r="A5409" s="6">
        <v>5406</v>
      </c>
      <c r="B5409" s="6" t="str">
        <f>"00704415"</f>
        <v>00704415</v>
      </c>
    </row>
    <row r="5410" spans="1:2" x14ac:dyDescent="0.25">
      <c r="A5410" s="6">
        <v>5407</v>
      </c>
      <c r="B5410" s="6" t="str">
        <f>"00704418"</f>
        <v>00704418</v>
      </c>
    </row>
    <row r="5411" spans="1:2" x14ac:dyDescent="0.25">
      <c r="A5411" s="6">
        <v>5408</v>
      </c>
      <c r="B5411" s="6" t="str">
        <f>"00704428"</f>
        <v>00704428</v>
      </c>
    </row>
    <row r="5412" spans="1:2" x14ac:dyDescent="0.25">
      <c r="A5412" s="6">
        <v>5409</v>
      </c>
      <c r="B5412" s="6" t="str">
        <f>"00704455"</f>
        <v>00704455</v>
      </c>
    </row>
    <row r="5413" spans="1:2" x14ac:dyDescent="0.25">
      <c r="A5413" s="6">
        <v>5410</v>
      </c>
      <c r="B5413" s="6" t="str">
        <f>"00704478"</f>
        <v>00704478</v>
      </c>
    </row>
    <row r="5414" spans="1:2" x14ac:dyDescent="0.25">
      <c r="A5414" s="6">
        <v>5411</v>
      </c>
      <c r="B5414" s="6" t="str">
        <f>"00704536"</f>
        <v>00704536</v>
      </c>
    </row>
    <row r="5415" spans="1:2" x14ac:dyDescent="0.25">
      <c r="A5415" s="6">
        <v>5412</v>
      </c>
      <c r="B5415" s="6" t="str">
        <f>"00704598"</f>
        <v>00704598</v>
      </c>
    </row>
    <row r="5416" spans="1:2" x14ac:dyDescent="0.25">
      <c r="A5416" s="6">
        <v>5413</v>
      </c>
      <c r="B5416" s="6" t="str">
        <f>"00704696"</f>
        <v>00704696</v>
      </c>
    </row>
    <row r="5417" spans="1:2" x14ac:dyDescent="0.25">
      <c r="A5417" s="6">
        <v>5414</v>
      </c>
      <c r="B5417" s="6" t="str">
        <f>"00704747"</f>
        <v>00704747</v>
      </c>
    </row>
    <row r="5418" spans="1:2" x14ac:dyDescent="0.25">
      <c r="A5418" s="6">
        <v>5415</v>
      </c>
      <c r="B5418" s="6" t="str">
        <f>"00704758"</f>
        <v>00704758</v>
      </c>
    </row>
    <row r="5419" spans="1:2" x14ac:dyDescent="0.25">
      <c r="A5419" s="6">
        <v>5416</v>
      </c>
      <c r="B5419" s="6" t="str">
        <f>"00704791"</f>
        <v>00704791</v>
      </c>
    </row>
    <row r="5420" spans="1:2" x14ac:dyDescent="0.25">
      <c r="A5420" s="6">
        <v>5417</v>
      </c>
      <c r="B5420" s="6" t="str">
        <f>"00704869"</f>
        <v>00704869</v>
      </c>
    </row>
    <row r="5421" spans="1:2" x14ac:dyDescent="0.25">
      <c r="A5421" s="6">
        <v>5418</v>
      </c>
      <c r="B5421" s="6" t="str">
        <f>"00704886"</f>
        <v>00704886</v>
      </c>
    </row>
    <row r="5422" spans="1:2" x14ac:dyDescent="0.25">
      <c r="A5422" s="6">
        <v>5419</v>
      </c>
      <c r="B5422" s="6" t="str">
        <f>"00704910"</f>
        <v>00704910</v>
      </c>
    </row>
    <row r="5423" spans="1:2" x14ac:dyDescent="0.25">
      <c r="A5423" s="6">
        <v>5420</v>
      </c>
      <c r="B5423" s="6" t="str">
        <f>"00704936"</f>
        <v>00704936</v>
      </c>
    </row>
    <row r="5424" spans="1:2" x14ac:dyDescent="0.25">
      <c r="A5424" s="6">
        <v>5421</v>
      </c>
      <c r="B5424" s="6" t="str">
        <f>"00705051"</f>
        <v>00705051</v>
      </c>
    </row>
    <row r="5425" spans="1:2" x14ac:dyDescent="0.25">
      <c r="A5425" s="6">
        <v>5422</v>
      </c>
      <c r="B5425" s="6" t="str">
        <f>"00705053"</f>
        <v>00705053</v>
      </c>
    </row>
    <row r="5426" spans="1:2" x14ac:dyDescent="0.25">
      <c r="A5426" s="6">
        <v>5423</v>
      </c>
      <c r="B5426" s="6" t="str">
        <f>"00705061"</f>
        <v>00705061</v>
      </c>
    </row>
    <row r="5427" spans="1:2" x14ac:dyDescent="0.25">
      <c r="A5427" s="6">
        <v>5424</v>
      </c>
      <c r="B5427" s="6" t="str">
        <f>"00705089"</f>
        <v>00705089</v>
      </c>
    </row>
    <row r="5428" spans="1:2" x14ac:dyDescent="0.25">
      <c r="A5428" s="6">
        <v>5425</v>
      </c>
      <c r="B5428" s="6" t="str">
        <f>"00705117"</f>
        <v>00705117</v>
      </c>
    </row>
    <row r="5429" spans="1:2" x14ac:dyDescent="0.25">
      <c r="A5429" s="6">
        <v>5426</v>
      </c>
      <c r="B5429" s="6" t="str">
        <f>"00705161"</f>
        <v>00705161</v>
      </c>
    </row>
    <row r="5430" spans="1:2" x14ac:dyDescent="0.25">
      <c r="A5430" s="6">
        <v>5427</v>
      </c>
      <c r="B5430" s="6" t="str">
        <f>"00705196"</f>
        <v>00705196</v>
      </c>
    </row>
    <row r="5431" spans="1:2" x14ac:dyDescent="0.25">
      <c r="A5431" s="6">
        <v>5428</v>
      </c>
      <c r="B5431" s="6" t="str">
        <f>"00705197"</f>
        <v>00705197</v>
      </c>
    </row>
    <row r="5432" spans="1:2" x14ac:dyDescent="0.25">
      <c r="A5432" s="6">
        <v>5429</v>
      </c>
      <c r="B5432" s="6" t="str">
        <f>"00705345"</f>
        <v>00705345</v>
      </c>
    </row>
    <row r="5433" spans="1:2" x14ac:dyDescent="0.25">
      <c r="A5433" s="6">
        <v>5430</v>
      </c>
      <c r="B5433" s="6" t="str">
        <f>"00705598"</f>
        <v>00705598</v>
      </c>
    </row>
    <row r="5434" spans="1:2" x14ac:dyDescent="0.25">
      <c r="A5434" s="6">
        <v>5431</v>
      </c>
      <c r="B5434" s="6" t="str">
        <f>"00705677"</f>
        <v>00705677</v>
      </c>
    </row>
    <row r="5435" spans="1:2" x14ac:dyDescent="0.25">
      <c r="A5435" s="6">
        <v>5432</v>
      </c>
      <c r="B5435" s="6" t="str">
        <f>"00705733"</f>
        <v>00705733</v>
      </c>
    </row>
    <row r="5436" spans="1:2" x14ac:dyDescent="0.25">
      <c r="A5436" s="6">
        <v>5433</v>
      </c>
      <c r="B5436" s="6" t="str">
        <f>"00705779"</f>
        <v>00705779</v>
      </c>
    </row>
    <row r="5437" spans="1:2" x14ac:dyDescent="0.25">
      <c r="A5437" s="6">
        <v>5434</v>
      </c>
      <c r="B5437" s="6" t="str">
        <f>"00705852"</f>
        <v>00705852</v>
      </c>
    </row>
    <row r="5438" spans="1:2" x14ac:dyDescent="0.25">
      <c r="A5438" s="6">
        <v>5435</v>
      </c>
      <c r="B5438" s="6" t="str">
        <f>"00705946"</f>
        <v>00705946</v>
      </c>
    </row>
    <row r="5439" spans="1:2" x14ac:dyDescent="0.25">
      <c r="A5439" s="6">
        <v>5436</v>
      </c>
      <c r="B5439" s="6" t="str">
        <f>"00705953"</f>
        <v>00705953</v>
      </c>
    </row>
    <row r="5440" spans="1:2" x14ac:dyDescent="0.25">
      <c r="A5440" s="6">
        <v>5437</v>
      </c>
      <c r="B5440" s="6" t="str">
        <f>"00706027"</f>
        <v>00706027</v>
      </c>
    </row>
    <row r="5441" spans="1:2" x14ac:dyDescent="0.25">
      <c r="A5441" s="6">
        <v>5438</v>
      </c>
      <c r="B5441" s="6" t="str">
        <f>"00706129"</f>
        <v>00706129</v>
      </c>
    </row>
    <row r="5442" spans="1:2" x14ac:dyDescent="0.25">
      <c r="A5442" s="6">
        <v>5439</v>
      </c>
      <c r="B5442" s="6" t="str">
        <f>"00707754"</f>
        <v>00707754</v>
      </c>
    </row>
    <row r="5443" spans="1:2" x14ac:dyDescent="0.25">
      <c r="A5443" s="6">
        <v>5440</v>
      </c>
      <c r="B5443" s="6" t="str">
        <f>"00707962"</f>
        <v>00707962</v>
      </c>
    </row>
    <row r="5444" spans="1:2" x14ac:dyDescent="0.25">
      <c r="A5444" s="6">
        <v>5441</v>
      </c>
      <c r="B5444" s="6" t="str">
        <f>"00708213"</f>
        <v>00708213</v>
      </c>
    </row>
    <row r="5445" spans="1:2" x14ac:dyDescent="0.25">
      <c r="A5445" s="6">
        <v>5442</v>
      </c>
      <c r="B5445" s="6" t="str">
        <f>"00708702"</f>
        <v>00708702</v>
      </c>
    </row>
    <row r="5446" spans="1:2" x14ac:dyDescent="0.25">
      <c r="A5446" s="6">
        <v>5443</v>
      </c>
      <c r="B5446" s="6" t="str">
        <f>"00708890"</f>
        <v>00708890</v>
      </c>
    </row>
    <row r="5447" spans="1:2" x14ac:dyDescent="0.25">
      <c r="A5447" s="6">
        <v>5444</v>
      </c>
      <c r="B5447" s="6" t="str">
        <f>"00708998"</f>
        <v>00708998</v>
      </c>
    </row>
    <row r="5448" spans="1:2" x14ac:dyDescent="0.25">
      <c r="A5448" s="6">
        <v>5445</v>
      </c>
      <c r="B5448" s="6" t="str">
        <f>"00709028"</f>
        <v>00709028</v>
      </c>
    </row>
    <row r="5449" spans="1:2" x14ac:dyDescent="0.25">
      <c r="A5449" s="6">
        <v>5446</v>
      </c>
      <c r="B5449" s="6" t="str">
        <f>"00709096"</f>
        <v>00709096</v>
      </c>
    </row>
    <row r="5450" spans="1:2" x14ac:dyDescent="0.25">
      <c r="A5450" s="6">
        <v>5447</v>
      </c>
      <c r="B5450" s="6" t="str">
        <f>"00709164"</f>
        <v>00709164</v>
      </c>
    </row>
    <row r="5451" spans="1:2" x14ac:dyDescent="0.25">
      <c r="A5451" s="6">
        <v>5448</v>
      </c>
      <c r="B5451" s="6" t="str">
        <f>"00709279"</f>
        <v>00709279</v>
      </c>
    </row>
    <row r="5452" spans="1:2" x14ac:dyDescent="0.25">
      <c r="A5452" s="6">
        <v>5449</v>
      </c>
      <c r="B5452" s="6" t="str">
        <f>"00709294"</f>
        <v>00709294</v>
      </c>
    </row>
    <row r="5453" spans="1:2" x14ac:dyDescent="0.25">
      <c r="A5453" s="6">
        <v>5450</v>
      </c>
      <c r="B5453" s="6" t="str">
        <f>"00709302"</f>
        <v>00709302</v>
      </c>
    </row>
    <row r="5454" spans="1:2" x14ac:dyDescent="0.25">
      <c r="A5454" s="6">
        <v>5451</v>
      </c>
      <c r="B5454" s="6" t="str">
        <f>"00709524"</f>
        <v>00709524</v>
      </c>
    </row>
    <row r="5455" spans="1:2" x14ac:dyDescent="0.25">
      <c r="A5455" s="6">
        <v>5452</v>
      </c>
      <c r="B5455" s="6" t="str">
        <f>"00709551"</f>
        <v>00709551</v>
      </c>
    </row>
    <row r="5456" spans="1:2" x14ac:dyDescent="0.25">
      <c r="A5456" s="6">
        <v>5453</v>
      </c>
      <c r="B5456" s="6" t="str">
        <f>"00709798"</f>
        <v>00709798</v>
      </c>
    </row>
    <row r="5457" spans="1:2" x14ac:dyDescent="0.25">
      <c r="A5457" s="6">
        <v>5454</v>
      </c>
      <c r="B5457" s="6" t="str">
        <f>"00709831"</f>
        <v>00709831</v>
      </c>
    </row>
    <row r="5458" spans="1:2" x14ac:dyDescent="0.25">
      <c r="A5458" s="6">
        <v>5455</v>
      </c>
      <c r="B5458" s="6" t="str">
        <f>"00709855"</f>
        <v>00709855</v>
      </c>
    </row>
    <row r="5459" spans="1:2" x14ac:dyDescent="0.25">
      <c r="A5459" s="6">
        <v>5456</v>
      </c>
      <c r="B5459" s="6" t="str">
        <f>"00709900"</f>
        <v>00709900</v>
      </c>
    </row>
    <row r="5460" spans="1:2" x14ac:dyDescent="0.25">
      <c r="A5460" s="6">
        <v>5457</v>
      </c>
      <c r="B5460" s="6" t="str">
        <f>"00709967"</f>
        <v>00709967</v>
      </c>
    </row>
    <row r="5461" spans="1:2" x14ac:dyDescent="0.25">
      <c r="A5461" s="6">
        <v>5458</v>
      </c>
      <c r="B5461" s="6" t="str">
        <f>"00710001"</f>
        <v>00710001</v>
      </c>
    </row>
    <row r="5462" spans="1:2" x14ac:dyDescent="0.25">
      <c r="A5462" s="6">
        <v>5459</v>
      </c>
      <c r="B5462" s="6" t="str">
        <f>"00710003"</f>
        <v>00710003</v>
      </c>
    </row>
    <row r="5463" spans="1:2" x14ac:dyDescent="0.25">
      <c r="A5463" s="6">
        <v>5460</v>
      </c>
      <c r="B5463" s="6" t="str">
        <f>"00710126"</f>
        <v>00710126</v>
      </c>
    </row>
    <row r="5464" spans="1:2" x14ac:dyDescent="0.25">
      <c r="A5464" s="6">
        <v>5461</v>
      </c>
      <c r="B5464" s="6" t="str">
        <f>"00710148"</f>
        <v>00710148</v>
      </c>
    </row>
    <row r="5465" spans="1:2" x14ac:dyDescent="0.25">
      <c r="A5465" s="6">
        <v>5462</v>
      </c>
      <c r="B5465" s="6" t="str">
        <f>"00710155"</f>
        <v>00710155</v>
      </c>
    </row>
    <row r="5466" spans="1:2" x14ac:dyDescent="0.25">
      <c r="A5466" s="6">
        <v>5463</v>
      </c>
      <c r="B5466" s="6" t="str">
        <f>"00710212"</f>
        <v>00710212</v>
      </c>
    </row>
    <row r="5467" spans="1:2" x14ac:dyDescent="0.25">
      <c r="A5467" s="6">
        <v>5464</v>
      </c>
      <c r="B5467" s="6" t="str">
        <f>"00710323"</f>
        <v>00710323</v>
      </c>
    </row>
    <row r="5468" spans="1:2" x14ac:dyDescent="0.25">
      <c r="A5468" s="6">
        <v>5465</v>
      </c>
      <c r="B5468" s="6" t="str">
        <f>"00710403"</f>
        <v>00710403</v>
      </c>
    </row>
    <row r="5469" spans="1:2" x14ac:dyDescent="0.25">
      <c r="A5469" s="6">
        <v>5466</v>
      </c>
      <c r="B5469" s="6" t="str">
        <f>"00710417"</f>
        <v>00710417</v>
      </c>
    </row>
    <row r="5470" spans="1:2" x14ac:dyDescent="0.25">
      <c r="A5470" s="6">
        <v>5467</v>
      </c>
      <c r="B5470" s="6" t="str">
        <f>"00710433"</f>
        <v>00710433</v>
      </c>
    </row>
    <row r="5471" spans="1:2" x14ac:dyDescent="0.25">
      <c r="A5471" s="6">
        <v>5468</v>
      </c>
      <c r="B5471" s="6" t="str">
        <f>"00710449"</f>
        <v>00710449</v>
      </c>
    </row>
    <row r="5472" spans="1:2" x14ac:dyDescent="0.25">
      <c r="A5472" s="6">
        <v>5469</v>
      </c>
      <c r="B5472" s="6" t="str">
        <f>"00710540"</f>
        <v>00710540</v>
      </c>
    </row>
    <row r="5473" spans="1:2" x14ac:dyDescent="0.25">
      <c r="A5473" s="6">
        <v>5470</v>
      </c>
      <c r="B5473" s="6" t="str">
        <f>"00710562"</f>
        <v>00710562</v>
      </c>
    </row>
    <row r="5474" spans="1:2" x14ac:dyDescent="0.25">
      <c r="A5474" s="6">
        <v>5471</v>
      </c>
      <c r="B5474" s="6" t="str">
        <f>"00710606"</f>
        <v>00710606</v>
      </c>
    </row>
    <row r="5475" spans="1:2" x14ac:dyDescent="0.25">
      <c r="A5475" s="6">
        <v>5472</v>
      </c>
      <c r="B5475" s="6" t="str">
        <f>"00710629"</f>
        <v>00710629</v>
      </c>
    </row>
    <row r="5476" spans="1:2" x14ac:dyDescent="0.25">
      <c r="A5476" s="6">
        <v>5473</v>
      </c>
      <c r="B5476" s="6" t="str">
        <f>"00710657"</f>
        <v>00710657</v>
      </c>
    </row>
    <row r="5477" spans="1:2" x14ac:dyDescent="0.25">
      <c r="A5477" s="6">
        <v>5474</v>
      </c>
      <c r="B5477" s="6" t="str">
        <f>"00710683"</f>
        <v>00710683</v>
      </c>
    </row>
    <row r="5478" spans="1:2" x14ac:dyDescent="0.25">
      <c r="A5478" s="6">
        <v>5475</v>
      </c>
      <c r="B5478" s="6" t="str">
        <f>"00710722"</f>
        <v>00710722</v>
      </c>
    </row>
    <row r="5479" spans="1:2" x14ac:dyDescent="0.25">
      <c r="A5479" s="6">
        <v>5476</v>
      </c>
      <c r="B5479" s="6" t="str">
        <f>"00710749"</f>
        <v>00710749</v>
      </c>
    </row>
    <row r="5480" spans="1:2" x14ac:dyDescent="0.25">
      <c r="A5480" s="6">
        <v>5477</v>
      </c>
      <c r="B5480" s="6" t="str">
        <f>"00710751"</f>
        <v>00710751</v>
      </c>
    </row>
    <row r="5481" spans="1:2" x14ac:dyDescent="0.25">
      <c r="A5481" s="6">
        <v>5478</v>
      </c>
      <c r="B5481" s="6" t="str">
        <f>"00710808"</f>
        <v>00710808</v>
      </c>
    </row>
    <row r="5482" spans="1:2" x14ac:dyDescent="0.25">
      <c r="A5482" s="6">
        <v>5479</v>
      </c>
      <c r="B5482" s="6" t="str">
        <f>"00710846"</f>
        <v>00710846</v>
      </c>
    </row>
    <row r="5483" spans="1:2" x14ac:dyDescent="0.25">
      <c r="A5483" s="6">
        <v>5480</v>
      </c>
      <c r="B5483" s="6" t="str">
        <f>"00710870"</f>
        <v>00710870</v>
      </c>
    </row>
    <row r="5484" spans="1:2" x14ac:dyDescent="0.25">
      <c r="A5484" s="6">
        <v>5481</v>
      </c>
      <c r="B5484" s="6" t="str">
        <f>"00710896"</f>
        <v>00710896</v>
      </c>
    </row>
    <row r="5485" spans="1:2" x14ac:dyDescent="0.25">
      <c r="A5485" s="6">
        <v>5482</v>
      </c>
      <c r="B5485" s="6" t="str">
        <f>"00710926"</f>
        <v>00710926</v>
      </c>
    </row>
    <row r="5486" spans="1:2" x14ac:dyDescent="0.25">
      <c r="A5486" s="6">
        <v>5483</v>
      </c>
      <c r="B5486" s="6" t="str">
        <f>"00711271"</f>
        <v>00711271</v>
      </c>
    </row>
    <row r="5487" spans="1:2" x14ac:dyDescent="0.25">
      <c r="A5487" s="6">
        <v>5484</v>
      </c>
      <c r="B5487" s="6" t="str">
        <f>"00711277"</f>
        <v>00711277</v>
      </c>
    </row>
    <row r="5488" spans="1:2" x14ac:dyDescent="0.25">
      <c r="A5488" s="6">
        <v>5485</v>
      </c>
      <c r="B5488" s="6" t="str">
        <f>"00711297"</f>
        <v>00711297</v>
      </c>
    </row>
    <row r="5489" spans="1:2" x14ac:dyDescent="0.25">
      <c r="A5489" s="6">
        <v>5486</v>
      </c>
      <c r="B5489" s="6" t="str">
        <f>"00711365"</f>
        <v>00711365</v>
      </c>
    </row>
    <row r="5490" spans="1:2" x14ac:dyDescent="0.25">
      <c r="A5490" s="6">
        <v>5487</v>
      </c>
      <c r="B5490" s="6" t="str">
        <f>"00711437"</f>
        <v>00711437</v>
      </c>
    </row>
    <row r="5491" spans="1:2" x14ac:dyDescent="0.25">
      <c r="A5491" s="6">
        <v>5488</v>
      </c>
      <c r="B5491" s="6" t="str">
        <f>"00711450"</f>
        <v>00711450</v>
      </c>
    </row>
    <row r="5492" spans="1:2" x14ac:dyDescent="0.25">
      <c r="A5492" s="6">
        <v>5489</v>
      </c>
      <c r="B5492" s="6" t="str">
        <f>"00711454"</f>
        <v>00711454</v>
      </c>
    </row>
    <row r="5493" spans="1:2" x14ac:dyDescent="0.25">
      <c r="A5493" s="6">
        <v>5490</v>
      </c>
      <c r="B5493" s="6" t="str">
        <f>"00711488"</f>
        <v>00711488</v>
      </c>
    </row>
    <row r="5494" spans="1:2" x14ac:dyDescent="0.25">
      <c r="A5494" s="6">
        <v>5491</v>
      </c>
      <c r="B5494" s="6" t="str">
        <f>"00711550"</f>
        <v>00711550</v>
      </c>
    </row>
    <row r="5495" spans="1:2" x14ac:dyDescent="0.25">
      <c r="A5495" s="6">
        <v>5492</v>
      </c>
      <c r="B5495" s="6" t="str">
        <f>"00711572"</f>
        <v>00711572</v>
      </c>
    </row>
    <row r="5496" spans="1:2" x14ac:dyDescent="0.25">
      <c r="A5496" s="6">
        <v>5493</v>
      </c>
      <c r="B5496" s="6" t="str">
        <f>"00711635"</f>
        <v>00711635</v>
      </c>
    </row>
    <row r="5497" spans="1:2" x14ac:dyDescent="0.25">
      <c r="A5497" s="6">
        <v>5494</v>
      </c>
      <c r="B5497" s="6" t="str">
        <f>"00711650"</f>
        <v>00711650</v>
      </c>
    </row>
    <row r="5498" spans="1:2" x14ac:dyDescent="0.25">
      <c r="A5498" s="6">
        <v>5495</v>
      </c>
      <c r="B5498" s="6" t="str">
        <f>"00711662"</f>
        <v>00711662</v>
      </c>
    </row>
    <row r="5499" spans="1:2" x14ac:dyDescent="0.25">
      <c r="A5499" s="6">
        <v>5496</v>
      </c>
      <c r="B5499" s="6" t="str">
        <f>"00711750"</f>
        <v>00711750</v>
      </c>
    </row>
    <row r="5500" spans="1:2" x14ac:dyDescent="0.25">
      <c r="A5500" s="6">
        <v>5497</v>
      </c>
      <c r="B5500" s="6" t="str">
        <f>"00711878"</f>
        <v>00711878</v>
      </c>
    </row>
    <row r="5501" spans="1:2" x14ac:dyDescent="0.25">
      <c r="A5501" s="6">
        <v>5498</v>
      </c>
      <c r="B5501" s="6" t="str">
        <f>"00711984"</f>
        <v>00711984</v>
      </c>
    </row>
    <row r="5502" spans="1:2" x14ac:dyDescent="0.25">
      <c r="A5502" s="6">
        <v>5499</v>
      </c>
      <c r="B5502" s="6" t="str">
        <f>"00712014"</f>
        <v>00712014</v>
      </c>
    </row>
    <row r="5503" spans="1:2" x14ac:dyDescent="0.25">
      <c r="A5503" s="6">
        <v>5500</v>
      </c>
      <c r="B5503" s="6" t="str">
        <f>"00712015"</f>
        <v>00712015</v>
      </c>
    </row>
    <row r="5504" spans="1:2" x14ac:dyDescent="0.25">
      <c r="A5504" s="6">
        <v>5501</v>
      </c>
      <c r="B5504" s="6" t="str">
        <f>"00712038"</f>
        <v>00712038</v>
      </c>
    </row>
    <row r="5505" spans="1:2" x14ac:dyDescent="0.25">
      <c r="A5505" s="6">
        <v>5502</v>
      </c>
      <c r="B5505" s="6" t="str">
        <f>"00712052"</f>
        <v>00712052</v>
      </c>
    </row>
    <row r="5506" spans="1:2" x14ac:dyDescent="0.25">
      <c r="A5506" s="6">
        <v>5503</v>
      </c>
      <c r="B5506" s="6" t="str">
        <f>"00712138"</f>
        <v>00712138</v>
      </c>
    </row>
    <row r="5507" spans="1:2" x14ac:dyDescent="0.25">
      <c r="A5507" s="6">
        <v>5504</v>
      </c>
      <c r="B5507" s="6" t="str">
        <f>"00712155"</f>
        <v>00712155</v>
      </c>
    </row>
    <row r="5508" spans="1:2" x14ac:dyDescent="0.25">
      <c r="A5508" s="6">
        <v>5505</v>
      </c>
      <c r="B5508" s="6" t="str">
        <f>"00712260"</f>
        <v>00712260</v>
      </c>
    </row>
    <row r="5509" spans="1:2" x14ac:dyDescent="0.25">
      <c r="A5509" s="6">
        <v>5506</v>
      </c>
      <c r="B5509" s="6" t="str">
        <f>"00712262"</f>
        <v>00712262</v>
      </c>
    </row>
    <row r="5510" spans="1:2" x14ac:dyDescent="0.25">
      <c r="A5510" s="6">
        <v>5507</v>
      </c>
      <c r="B5510" s="6" t="str">
        <f>"00712275"</f>
        <v>00712275</v>
      </c>
    </row>
    <row r="5511" spans="1:2" x14ac:dyDescent="0.25">
      <c r="A5511" s="6">
        <v>5508</v>
      </c>
      <c r="B5511" s="6" t="str">
        <f>"00712281"</f>
        <v>00712281</v>
      </c>
    </row>
    <row r="5512" spans="1:2" x14ac:dyDescent="0.25">
      <c r="A5512" s="6">
        <v>5509</v>
      </c>
      <c r="B5512" s="6" t="str">
        <f>"00712319"</f>
        <v>00712319</v>
      </c>
    </row>
    <row r="5513" spans="1:2" x14ac:dyDescent="0.25">
      <c r="A5513" s="6">
        <v>5510</v>
      </c>
      <c r="B5513" s="6" t="str">
        <f>"00712404"</f>
        <v>00712404</v>
      </c>
    </row>
    <row r="5514" spans="1:2" x14ac:dyDescent="0.25">
      <c r="A5514" s="6">
        <v>5511</v>
      </c>
      <c r="B5514" s="6" t="str">
        <f>"00712419"</f>
        <v>00712419</v>
      </c>
    </row>
    <row r="5515" spans="1:2" x14ac:dyDescent="0.25">
      <c r="A5515" s="6">
        <v>5512</v>
      </c>
      <c r="B5515" s="6" t="str">
        <f>"00712424"</f>
        <v>00712424</v>
      </c>
    </row>
    <row r="5516" spans="1:2" x14ac:dyDescent="0.25">
      <c r="A5516" s="6">
        <v>5513</v>
      </c>
      <c r="B5516" s="6" t="str">
        <f>"00712439"</f>
        <v>00712439</v>
      </c>
    </row>
    <row r="5517" spans="1:2" x14ac:dyDescent="0.25">
      <c r="A5517" s="6">
        <v>5514</v>
      </c>
      <c r="B5517" s="6" t="str">
        <f>"00712453"</f>
        <v>00712453</v>
      </c>
    </row>
    <row r="5518" spans="1:2" x14ac:dyDescent="0.25">
      <c r="A5518" s="6">
        <v>5515</v>
      </c>
      <c r="B5518" s="6" t="str">
        <f>"00712464"</f>
        <v>00712464</v>
      </c>
    </row>
    <row r="5519" spans="1:2" x14ac:dyDescent="0.25">
      <c r="A5519" s="6">
        <v>5516</v>
      </c>
      <c r="B5519" s="6" t="str">
        <f>"00712595"</f>
        <v>00712595</v>
      </c>
    </row>
    <row r="5520" spans="1:2" x14ac:dyDescent="0.25">
      <c r="A5520" s="6">
        <v>5517</v>
      </c>
      <c r="B5520" s="6" t="str">
        <f>"00712627"</f>
        <v>00712627</v>
      </c>
    </row>
    <row r="5521" spans="1:2" x14ac:dyDescent="0.25">
      <c r="A5521" s="6">
        <v>5518</v>
      </c>
      <c r="B5521" s="6" t="str">
        <f>"00712684"</f>
        <v>00712684</v>
      </c>
    </row>
    <row r="5522" spans="1:2" x14ac:dyDescent="0.25">
      <c r="A5522" s="6">
        <v>5519</v>
      </c>
      <c r="B5522" s="6" t="str">
        <f>"00712693"</f>
        <v>00712693</v>
      </c>
    </row>
    <row r="5523" spans="1:2" x14ac:dyDescent="0.25">
      <c r="A5523" s="6">
        <v>5520</v>
      </c>
      <c r="B5523" s="6" t="str">
        <f>"00712700"</f>
        <v>00712700</v>
      </c>
    </row>
    <row r="5524" spans="1:2" x14ac:dyDescent="0.25">
      <c r="A5524" s="6">
        <v>5521</v>
      </c>
      <c r="B5524" s="6" t="str">
        <f>"00712761"</f>
        <v>00712761</v>
      </c>
    </row>
    <row r="5525" spans="1:2" x14ac:dyDescent="0.25">
      <c r="A5525" s="6">
        <v>5522</v>
      </c>
      <c r="B5525" s="6" t="str">
        <f>"00712832"</f>
        <v>00712832</v>
      </c>
    </row>
    <row r="5526" spans="1:2" x14ac:dyDescent="0.25">
      <c r="A5526" s="6">
        <v>5523</v>
      </c>
      <c r="B5526" s="6" t="str">
        <f>"00712984"</f>
        <v>00712984</v>
      </c>
    </row>
    <row r="5527" spans="1:2" x14ac:dyDescent="0.25">
      <c r="A5527" s="6">
        <v>5524</v>
      </c>
      <c r="B5527" s="6" t="str">
        <f>"00713148"</f>
        <v>00713148</v>
      </c>
    </row>
    <row r="5528" spans="1:2" x14ac:dyDescent="0.25">
      <c r="A5528" s="6">
        <v>5525</v>
      </c>
      <c r="B5528" s="6" t="str">
        <f>"00713206"</f>
        <v>00713206</v>
      </c>
    </row>
    <row r="5529" spans="1:2" x14ac:dyDescent="0.25">
      <c r="A5529" s="6">
        <v>5526</v>
      </c>
      <c r="B5529" s="6" t="str">
        <f>"00713372"</f>
        <v>00713372</v>
      </c>
    </row>
    <row r="5530" spans="1:2" x14ac:dyDescent="0.25">
      <c r="A5530" s="6">
        <v>5527</v>
      </c>
      <c r="B5530" s="6" t="str">
        <f>"00713381"</f>
        <v>00713381</v>
      </c>
    </row>
    <row r="5531" spans="1:2" x14ac:dyDescent="0.25">
      <c r="A5531" s="6">
        <v>5528</v>
      </c>
      <c r="B5531" s="6" t="str">
        <f>"00713425"</f>
        <v>00713425</v>
      </c>
    </row>
    <row r="5532" spans="1:2" x14ac:dyDescent="0.25">
      <c r="A5532" s="6">
        <v>5529</v>
      </c>
      <c r="B5532" s="6" t="str">
        <f>"00713431"</f>
        <v>00713431</v>
      </c>
    </row>
    <row r="5533" spans="1:2" x14ac:dyDescent="0.25">
      <c r="A5533" s="6">
        <v>5530</v>
      </c>
      <c r="B5533" s="6" t="str">
        <f>"00713488"</f>
        <v>00713488</v>
      </c>
    </row>
    <row r="5534" spans="1:2" x14ac:dyDescent="0.25">
      <c r="A5534" s="6">
        <v>5531</v>
      </c>
      <c r="B5534" s="6" t="str">
        <f>"00713493"</f>
        <v>00713493</v>
      </c>
    </row>
    <row r="5535" spans="1:2" x14ac:dyDescent="0.25">
      <c r="A5535" s="6">
        <v>5532</v>
      </c>
      <c r="B5535" s="6" t="str">
        <f>"00713516"</f>
        <v>00713516</v>
      </c>
    </row>
    <row r="5536" spans="1:2" x14ac:dyDescent="0.25">
      <c r="A5536" s="6">
        <v>5533</v>
      </c>
      <c r="B5536" s="6" t="str">
        <f>"00713523"</f>
        <v>00713523</v>
      </c>
    </row>
    <row r="5537" spans="1:2" x14ac:dyDescent="0.25">
      <c r="A5537" s="6">
        <v>5534</v>
      </c>
      <c r="B5537" s="6" t="str">
        <f>"00713528"</f>
        <v>00713528</v>
      </c>
    </row>
    <row r="5538" spans="1:2" x14ac:dyDescent="0.25">
      <c r="A5538" s="6">
        <v>5535</v>
      </c>
      <c r="B5538" s="6" t="str">
        <f>"00713538"</f>
        <v>00713538</v>
      </c>
    </row>
    <row r="5539" spans="1:2" x14ac:dyDescent="0.25">
      <c r="A5539" s="6">
        <v>5536</v>
      </c>
      <c r="B5539" s="6" t="str">
        <f>"00713541"</f>
        <v>00713541</v>
      </c>
    </row>
    <row r="5540" spans="1:2" x14ac:dyDescent="0.25">
      <c r="A5540" s="6">
        <v>5537</v>
      </c>
      <c r="B5540" s="6" t="str">
        <f>"00713549"</f>
        <v>00713549</v>
      </c>
    </row>
    <row r="5541" spans="1:2" x14ac:dyDescent="0.25">
      <c r="A5541" s="6">
        <v>5538</v>
      </c>
      <c r="B5541" s="6" t="str">
        <f>"00713551"</f>
        <v>00713551</v>
      </c>
    </row>
    <row r="5542" spans="1:2" x14ac:dyDescent="0.25">
      <c r="A5542" s="6">
        <v>5539</v>
      </c>
      <c r="B5542" s="6" t="str">
        <f>"00713558"</f>
        <v>00713558</v>
      </c>
    </row>
    <row r="5543" spans="1:2" x14ac:dyDescent="0.25">
      <c r="A5543" s="6">
        <v>5540</v>
      </c>
      <c r="B5543" s="6" t="str">
        <f>"00713570"</f>
        <v>00713570</v>
      </c>
    </row>
    <row r="5544" spans="1:2" x14ac:dyDescent="0.25">
      <c r="A5544" s="6">
        <v>5541</v>
      </c>
      <c r="B5544" s="6" t="str">
        <f>"00713590"</f>
        <v>00713590</v>
      </c>
    </row>
    <row r="5545" spans="1:2" x14ac:dyDescent="0.25">
      <c r="A5545" s="6">
        <v>5542</v>
      </c>
      <c r="B5545" s="6" t="str">
        <f>"00713618"</f>
        <v>00713618</v>
      </c>
    </row>
    <row r="5546" spans="1:2" x14ac:dyDescent="0.25">
      <c r="A5546" s="6">
        <v>5543</v>
      </c>
      <c r="B5546" s="6" t="str">
        <f>"00713648"</f>
        <v>00713648</v>
      </c>
    </row>
    <row r="5547" spans="1:2" x14ac:dyDescent="0.25">
      <c r="A5547" s="6">
        <v>5544</v>
      </c>
      <c r="B5547" s="6" t="str">
        <f>"00713671"</f>
        <v>00713671</v>
      </c>
    </row>
    <row r="5548" spans="1:2" x14ac:dyDescent="0.25">
      <c r="A5548" s="6">
        <v>5545</v>
      </c>
      <c r="B5548" s="6" t="str">
        <f>"00713678"</f>
        <v>00713678</v>
      </c>
    </row>
    <row r="5549" spans="1:2" x14ac:dyDescent="0.25">
      <c r="A5549" s="6">
        <v>5546</v>
      </c>
      <c r="B5549" s="6" t="str">
        <f>"00713684"</f>
        <v>00713684</v>
      </c>
    </row>
    <row r="5550" spans="1:2" x14ac:dyDescent="0.25">
      <c r="A5550" s="6">
        <v>5547</v>
      </c>
      <c r="B5550" s="6" t="str">
        <f>"00713695"</f>
        <v>00713695</v>
      </c>
    </row>
    <row r="5551" spans="1:2" x14ac:dyDescent="0.25">
      <c r="A5551" s="6">
        <v>5548</v>
      </c>
      <c r="B5551" s="6" t="str">
        <f>"00713697"</f>
        <v>00713697</v>
      </c>
    </row>
    <row r="5552" spans="1:2" x14ac:dyDescent="0.25">
      <c r="A5552" s="6">
        <v>5549</v>
      </c>
      <c r="B5552" s="6" t="str">
        <f>"00713700"</f>
        <v>00713700</v>
      </c>
    </row>
    <row r="5553" spans="1:2" x14ac:dyDescent="0.25">
      <c r="A5553" s="6">
        <v>5550</v>
      </c>
      <c r="B5553" s="6" t="str">
        <f>"00713723"</f>
        <v>00713723</v>
      </c>
    </row>
    <row r="5554" spans="1:2" x14ac:dyDescent="0.25">
      <c r="A5554" s="6">
        <v>5551</v>
      </c>
      <c r="B5554" s="6" t="str">
        <f>"00713753"</f>
        <v>00713753</v>
      </c>
    </row>
    <row r="5555" spans="1:2" x14ac:dyDescent="0.25">
      <c r="A5555" s="6">
        <v>5552</v>
      </c>
      <c r="B5555" s="6" t="str">
        <f>"00713777"</f>
        <v>00713777</v>
      </c>
    </row>
    <row r="5556" spans="1:2" x14ac:dyDescent="0.25">
      <c r="A5556" s="6">
        <v>5553</v>
      </c>
      <c r="B5556" s="6" t="str">
        <f>"00713785"</f>
        <v>00713785</v>
      </c>
    </row>
    <row r="5557" spans="1:2" x14ac:dyDescent="0.25">
      <c r="A5557" s="6">
        <v>5554</v>
      </c>
      <c r="B5557" s="6" t="str">
        <f>"00713792"</f>
        <v>00713792</v>
      </c>
    </row>
    <row r="5558" spans="1:2" x14ac:dyDescent="0.25">
      <c r="A5558" s="6">
        <v>5555</v>
      </c>
      <c r="B5558" s="6" t="str">
        <f>"00713800"</f>
        <v>00713800</v>
      </c>
    </row>
    <row r="5559" spans="1:2" x14ac:dyDescent="0.25">
      <c r="A5559" s="6">
        <v>5556</v>
      </c>
      <c r="B5559" s="6" t="str">
        <f>"00713801"</f>
        <v>00713801</v>
      </c>
    </row>
    <row r="5560" spans="1:2" x14ac:dyDescent="0.25">
      <c r="A5560" s="6">
        <v>5557</v>
      </c>
      <c r="B5560" s="6" t="str">
        <f>"00713835"</f>
        <v>00713835</v>
      </c>
    </row>
    <row r="5561" spans="1:2" x14ac:dyDescent="0.25">
      <c r="A5561" s="6">
        <v>5558</v>
      </c>
      <c r="B5561" s="6" t="str">
        <f>"00713844"</f>
        <v>00713844</v>
      </c>
    </row>
    <row r="5562" spans="1:2" x14ac:dyDescent="0.25">
      <c r="A5562" s="6">
        <v>5559</v>
      </c>
      <c r="B5562" s="6" t="str">
        <f>"00713845"</f>
        <v>00713845</v>
      </c>
    </row>
    <row r="5563" spans="1:2" x14ac:dyDescent="0.25">
      <c r="A5563" s="6">
        <v>5560</v>
      </c>
      <c r="B5563" s="6" t="str">
        <f>"00713866"</f>
        <v>00713866</v>
      </c>
    </row>
    <row r="5564" spans="1:2" x14ac:dyDescent="0.25">
      <c r="A5564" s="6">
        <v>5561</v>
      </c>
      <c r="B5564" s="6" t="str">
        <f>"00713888"</f>
        <v>00713888</v>
      </c>
    </row>
    <row r="5565" spans="1:2" x14ac:dyDescent="0.25">
      <c r="A5565" s="6">
        <v>5562</v>
      </c>
      <c r="B5565" s="6" t="str">
        <f>"00713889"</f>
        <v>00713889</v>
      </c>
    </row>
    <row r="5566" spans="1:2" x14ac:dyDescent="0.25">
      <c r="A5566" s="6">
        <v>5563</v>
      </c>
      <c r="B5566" s="6" t="str">
        <f>"00713890"</f>
        <v>00713890</v>
      </c>
    </row>
    <row r="5567" spans="1:2" x14ac:dyDescent="0.25">
      <c r="A5567" s="6">
        <v>5564</v>
      </c>
      <c r="B5567" s="6" t="str">
        <f>"00713904"</f>
        <v>00713904</v>
      </c>
    </row>
    <row r="5568" spans="1:2" x14ac:dyDescent="0.25">
      <c r="A5568" s="6">
        <v>5565</v>
      </c>
      <c r="B5568" s="6" t="str">
        <f>"00713924"</f>
        <v>00713924</v>
      </c>
    </row>
    <row r="5569" spans="1:2" x14ac:dyDescent="0.25">
      <c r="A5569" s="6">
        <v>5566</v>
      </c>
      <c r="B5569" s="6" t="str">
        <f>"00713936"</f>
        <v>00713936</v>
      </c>
    </row>
    <row r="5570" spans="1:2" x14ac:dyDescent="0.25">
      <c r="A5570" s="6">
        <v>5567</v>
      </c>
      <c r="B5570" s="6" t="str">
        <f>"00713943"</f>
        <v>00713943</v>
      </c>
    </row>
    <row r="5571" spans="1:2" x14ac:dyDescent="0.25">
      <c r="A5571" s="6">
        <v>5568</v>
      </c>
      <c r="B5571" s="6" t="str">
        <f>"00713972"</f>
        <v>00713972</v>
      </c>
    </row>
    <row r="5572" spans="1:2" x14ac:dyDescent="0.25">
      <c r="A5572" s="6">
        <v>5569</v>
      </c>
      <c r="B5572" s="6" t="str">
        <f>"00713991"</f>
        <v>00713991</v>
      </c>
    </row>
    <row r="5573" spans="1:2" x14ac:dyDescent="0.25">
      <c r="A5573" s="6">
        <v>5570</v>
      </c>
      <c r="B5573" s="6" t="str">
        <f>"00714012"</f>
        <v>00714012</v>
      </c>
    </row>
    <row r="5574" spans="1:2" x14ac:dyDescent="0.25">
      <c r="A5574" s="6">
        <v>5571</v>
      </c>
      <c r="B5574" s="6" t="str">
        <f>"00714014"</f>
        <v>00714014</v>
      </c>
    </row>
    <row r="5575" spans="1:2" x14ac:dyDescent="0.25">
      <c r="A5575" s="6">
        <v>5572</v>
      </c>
      <c r="B5575" s="6" t="str">
        <f>"00714017"</f>
        <v>00714017</v>
      </c>
    </row>
    <row r="5576" spans="1:2" x14ac:dyDescent="0.25">
      <c r="A5576" s="6">
        <v>5573</v>
      </c>
      <c r="B5576" s="6" t="str">
        <f>"00714035"</f>
        <v>00714035</v>
      </c>
    </row>
    <row r="5577" spans="1:2" x14ac:dyDescent="0.25">
      <c r="A5577" s="6">
        <v>5574</v>
      </c>
      <c r="B5577" s="6" t="str">
        <f>"00714072"</f>
        <v>00714072</v>
      </c>
    </row>
    <row r="5578" spans="1:2" x14ac:dyDescent="0.25">
      <c r="A5578" s="6">
        <v>5575</v>
      </c>
      <c r="B5578" s="6" t="str">
        <f>"00714079"</f>
        <v>00714079</v>
      </c>
    </row>
    <row r="5579" spans="1:2" x14ac:dyDescent="0.25">
      <c r="A5579" s="6">
        <v>5576</v>
      </c>
      <c r="B5579" s="6" t="str">
        <f>"00714084"</f>
        <v>00714084</v>
      </c>
    </row>
    <row r="5580" spans="1:2" x14ac:dyDescent="0.25">
      <c r="A5580" s="6">
        <v>5577</v>
      </c>
      <c r="B5580" s="6" t="str">
        <f>"00714087"</f>
        <v>00714087</v>
      </c>
    </row>
    <row r="5581" spans="1:2" x14ac:dyDescent="0.25">
      <c r="A5581" s="6">
        <v>5578</v>
      </c>
      <c r="B5581" s="6" t="str">
        <f>"00714089"</f>
        <v>00714089</v>
      </c>
    </row>
    <row r="5582" spans="1:2" x14ac:dyDescent="0.25">
      <c r="A5582" s="6">
        <v>5579</v>
      </c>
      <c r="B5582" s="6" t="str">
        <f>"00714110"</f>
        <v>00714110</v>
      </c>
    </row>
    <row r="5583" spans="1:2" x14ac:dyDescent="0.25">
      <c r="A5583" s="6">
        <v>5580</v>
      </c>
      <c r="B5583" s="6" t="str">
        <f>"00714124"</f>
        <v>00714124</v>
      </c>
    </row>
    <row r="5584" spans="1:2" x14ac:dyDescent="0.25">
      <c r="A5584" s="6">
        <v>5581</v>
      </c>
      <c r="B5584" s="6" t="str">
        <f>"00714130"</f>
        <v>00714130</v>
      </c>
    </row>
    <row r="5585" spans="1:2" x14ac:dyDescent="0.25">
      <c r="A5585" s="6">
        <v>5582</v>
      </c>
      <c r="B5585" s="6" t="str">
        <f>"00714131"</f>
        <v>00714131</v>
      </c>
    </row>
    <row r="5586" spans="1:2" x14ac:dyDescent="0.25">
      <c r="A5586" s="6">
        <v>5583</v>
      </c>
      <c r="B5586" s="6" t="str">
        <f>"00714150"</f>
        <v>00714150</v>
      </c>
    </row>
    <row r="5587" spans="1:2" x14ac:dyDescent="0.25">
      <c r="A5587" s="6">
        <v>5584</v>
      </c>
      <c r="B5587" s="6" t="str">
        <f>"00714152"</f>
        <v>00714152</v>
      </c>
    </row>
    <row r="5588" spans="1:2" x14ac:dyDescent="0.25">
      <c r="A5588" s="6">
        <v>5585</v>
      </c>
      <c r="B5588" s="6" t="str">
        <f>"00714157"</f>
        <v>00714157</v>
      </c>
    </row>
    <row r="5589" spans="1:2" x14ac:dyDescent="0.25">
      <c r="A5589" s="6">
        <v>5586</v>
      </c>
      <c r="B5589" s="6" t="str">
        <f>"00714167"</f>
        <v>00714167</v>
      </c>
    </row>
    <row r="5590" spans="1:2" x14ac:dyDescent="0.25">
      <c r="A5590" s="6">
        <v>5587</v>
      </c>
      <c r="B5590" s="6" t="str">
        <f>"00714173"</f>
        <v>00714173</v>
      </c>
    </row>
    <row r="5591" spans="1:2" x14ac:dyDescent="0.25">
      <c r="A5591" s="6">
        <v>5588</v>
      </c>
      <c r="B5591" s="6" t="str">
        <f>"00714175"</f>
        <v>00714175</v>
      </c>
    </row>
    <row r="5592" spans="1:2" x14ac:dyDescent="0.25">
      <c r="A5592" s="6">
        <v>5589</v>
      </c>
      <c r="B5592" s="6" t="str">
        <f>"00714199"</f>
        <v>00714199</v>
      </c>
    </row>
    <row r="5593" spans="1:2" x14ac:dyDescent="0.25">
      <c r="A5593" s="6">
        <v>5590</v>
      </c>
      <c r="B5593" s="6" t="str">
        <f>"00714213"</f>
        <v>00714213</v>
      </c>
    </row>
    <row r="5594" spans="1:2" x14ac:dyDescent="0.25">
      <c r="A5594" s="6">
        <v>5591</v>
      </c>
      <c r="B5594" s="6" t="str">
        <f>"00714222"</f>
        <v>00714222</v>
      </c>
    </row>
    <row r="5595" spans="1:2" x14ac:dyDescent="0.25">
      <c r="A5595" s="6">
        <v>5592</v>
      </c>
      <c r="B5595" s="6" t="str">
        <f>"00714239"</f>
        <v>00714239</v>
      </c>
    </row>
    <row r="5596" spans="1:2" x14ac:dyDescent="0.25">
      <c r="A5596" s="6">
        <v>5593</v>
      </c>
      <c r="B5596" s="6" t="str">
        <f>"00714243"</f>
        <v>00714243</v>
      </c>
    </row>
    <row r="5597" spans="1:2" x14ac:dyDescent="0.25">
      <c r="A5597" s="6">
        <v>5594</v>
      </c>
      <c r="B5597" s="6" t="str">
        <f>"00714244"</f>
        <v>00714244</v>
      </c>
    </row>
    <row r="5598" spans="1:2" x14ac:dyDescent="0.25">
      <c r="A5598" s="6">
        <v>5595</v>
      </c>
      <c r="B5598" s="6" t="str">
        <f>"00714260"</f>
        <v>00714260</v>
      </c>
    </row>
    <row r="5599" spans="1:2" x14ac:dyDescent="0.25">
      <c r="A5599" s="6">
        <v>5596</v>
      </c>
      <c r="B5599" s="6" t="str">
        <f>"00714266"</f>
        <v>00714266</v>
      </c>
    </row>
    <row r="5600" spans="1:2" x14ac:dyDescent="0.25">
      <c r="A5600" s="6">
        <v>5597</v>
      </c>
      <c r="B5600" s="6" t="str">
        <f>"00714287"</f>
        <v>00714287</v>
      </c>
    </row>
    <row r="5601" spans="1:2" x14ac:dyDescent="0.25">
      <c r="A5601" s="6">
        <v>5598</v>
      </c>
      <c r="B5601" s="6" t="str">
        <f>"00714310"</f>
        <v>00714310</v>
      </c>
    </row>
    <row r="5602" spans="1:2" x14ac:dyDescent="0.25">
      <c r="A5602" s="6">
        <v>5599</v>
      </c>
      <c r="B5602" s="6" t="str">
        <f>"00714318"</f>
        <v>00714318</v>
      </c>
    </row>
    <row r="5603" spans="1:2" x14ac:dyDescent="0.25">
      <c r="A5603" s="6">
        <v>5600</v>
      </c>
      <c r="B5603" s="6" t="str">
        <f>"00714348"</f>
        <v>00714348</v>
      </c>
    </row>
    <row r="5604" spans="1:2" x14ac:dyDescent="0.25">
      <c r="A5604" s="6">
        <v>5601</v>
      </c>
      <c r="B5604" s="6" t="str">
        <f>"00714359"</f>
        <v>00714359</v>
      </c>
    </row>
    <row r="5605" spans="1:2" x14ac:dyDescent="0.25">
      <c r="A5605" s="6">
        <v>5602</v>
      </c>
      <c r="B5605" s="6" t="str">
        <f>"00714378"</f>
        <v>00714378</v>
      </c>
    </row>
    <row r="5606" spans="1:2" x14ac:dyDescent="0.25">
      <c r="A5606" s="6">
        <v>5603</v>
      </c>
      <c r="B5606" s="6" t="str">
        <f>"00714393"</f>
        <v>00714393</v>
      </c>
    </row>
    <row r="5607" spans="1:2" x14ac:dyDescent="0.25">
      <c r="A5607" s="6">
        <v>5604</v>
      </c>
      <c r="B5607" s="6" t="str">
        <f>"00714411"</f>
        <v>00714411</v>
      </c>
    </row>
    <row r="5608" spans="1:2" x14ac:dyDescent="0.25">
      <c r="A5608" s="6">
        <v>5605</v>
      </c>
      <c r="B5608" s="6" t="str">
        <f>"00714443"</f>
        <v>00714443</v>
      </c>
    </row>
    <row r="5609" spans="1:2" x14ac:dyDescent="0.25">
      <c r="A5609" s="6">
        <v>5606</v>
      </c>
      <c r="B5609" s="6" t="str">
        <f>"00714456"</f>
        <v>00714456</v>
      </c>
    </row>
    <row r="5610" spans="1:2" x14ac:dyDescent="0.25">
      <c r="A5610" s="6">
        <v>5607</v>
      </c>
      <c r="B5610" s="6" t="str">
        <f>"00714461"</f>
        <v>00714461</v>
      </c>
    </row>
    <row r="5611" spans="1:2" x14ac:dyDescent="0.25">
      <c r="A5611" s="6">
        <v>5608</v>
      </c>
      <c r="B5611" s="6" t="str">
        <f>"00714477"</f>
        <v>00714477</v>
      </c>
    </row>
    <row r="5612" spans="1:2" x14ac:dyDescent="0.25">
      <c r="A5612" s="6">
        <v>5609</v>
      </c>
      <c r="B5612" s="6" t="str">
        <f>"00714479"</f>
        <v>00714479</v>
      </c>
    </row>
    <row r="5613" spans="1:2" x14ac:dyDescent="0.25">
      <c r="A5613" s="6">
        <v>5610</v>
      </c>
      <c r="B5613" s="6" t="str">
        <f>"00714507"</f>
        <v>00714507</v>
      </c>
    </row>
    <row r="5614" spans="1:2" x14ac:dyDescent="0.25">
      <c r="A5614" s="6">
        <v>5611</v>
      </c>
      <c r="B5614" s="6" t="str">
        <f>"00714510"</f>
        <v>00714510</v>
      </c>
    </row>
    <row r="5615" spans="1:2" x14ac:dyDescent="0.25">
      <c r="A5615" s="6">
        <v>5612</v>
      </c>
      <c r="B5615" s="6" t="str">
        <f>"00714520"</f>
        <v>00714520</v>
      </c>
    </row>
    <row r="5616" spans="1:2" x14ac:dyDescent="0.25">
      <c r="A5616" s="6">
        <v>5613</v>
      </c>
      <c r="B5616" s="6" t="str">
        <f>"00714529"</f>
        <v>00714529</v>
      </c>
    </row>
    <row r="5617" spans="1:2" x14ac:dyDescent="0.25">
      <c r="A5617" s="6">
        <v>5614</v>
      </c>
      <c r="B5617" s="6" t="str">
        <f>"00714532"</f>
        <v>00714532</v>
      </c>
    </row>
    <row r="5618" spans="1:2" x14ac:dyDescent="0.25">
      <c r="A5618" s="6">
        <v>5615</v>
      </c>
      <c r="B5618" s="6" t="str">
        <f>"00714542"</f>
        <v>00714542</v>
      </c>
    </row>
    <row r="5619" spans="1:2" x14ac:dyDescent="0.25">
      <c r="A5619" s="6">
        <v>5616</v>
      </c>
      <c r="B5619" s="6" t="str">
        <f>"00714550"</f>
        <v>00714550</v>
      </c>
    </row>
    <row r="5620" spans="1:2" x14ac:dyDescent="0.25">
      <c r="A5620" s="6">
        <v>5617</v>
      </c>
      <c r="B5620" s="6" t="str">
        <f>"00714577"</f>
        <v>00714577</v>
      </c>
    </row>
    <row r="5621" spans="1:2" x14ac:dyDescent="0.25">
      <c r="A5621" s="6">
        <v>5618</v>
      </c>
      <c r="B5621" s="6" t="str">
        <f>"00714596"</f>
        <v>00714596</v>
      </c>
    </row>
    <row r="5622" spans="1:2" x14ac:dyDescent="0.25">
      <c r="A5622" s="6">
        <v>5619</v>
      </c>
      <c r="B5622" s="6" t="str">
        <f>"00714597"</f>
        <v>00714597</v>
      </c>
    </row>
    <row r="5623" spans="1:2" x14ac:dyDescent="0.25">
      <c r="A5623" s="6">
        <v>5620</v>
      </c>
      <c r="B5623" s="6" t="str">
        <f>"00714601"</f>
        <v>00714601</v>
      </c>
    </row>
    <row r="5624" spans="1:2" x14ac:dyDescent="0.25">
      <c r="A5624" s="6">
        <v>5621</v>
      </c>
      <c r="B5624" s="6" t="str">
        <f>"00714608"</f>
        <v>00714608</v>
      </c>
    </row>
    <row r="5625" spans="1:2" x14ac:dyDescent="0.25">
      <c r="A5625" s="6">
        <v>5622</v>
      </c>
      <c r="B5625" s="6" t="str">
        <f>"00714610"</f>
        <v>00714610</v>
      </c>
    </row>
    <row r="5626" spans="1:2" x14ac:dyDescent="0.25">
      <c r="A5626" s="6">
        <v>5623</v>
      </c>
      <c r="B5626" s="6" t="str">
        <f>"00714611"</f>
        <v>00714611</v>
      </c>
    </row>
    <row r="5627" spans="1:2" x14ac:dyDescent="0.25">
      <c r="A5627" s="6">
        <v>5624</v>
      </c>
      <c r="B5627" s="6" t="str">
        <f>"00714612"</f>
        <v>00714612</v>
      </c>
    </row>
    <row r="5628" spans="1:2" x14ac:dyDescent="0.25">
      <c r="A5628" s="6">
        <v>5625</v>
      </c>
      <c r="B5628" s="6" t="str">
        <f>"00714617"</f>
        <v>00714617</v>
      </c>
    </row>
    <row r="5629" spans="1:2" x14ac:dyDescent="0.25">
      <c r="A5629" s="6">
        <v>5626</v>
      </c>
      <c r="B5629" s="6" t="str">
        <f>"00714626"</f>
        <v>00714626</v>
      </c>
    </row>
    <row r="5630" spans="1:2" x14ac:dyDescent="0.25">
      <c r="A5630" s="6">
        <v>5627</v>
      </c>
      <c r="B5630" s="6" t="str">
        <f>"00714627"</f>
        <v>00714627</v>
      </c>
    </row>
    <row r="5631" spans="1:2" x14ac:dyDescent="0.25">
      <c r="A5631" s="6">
        <v>5628</v>
      </c>
      <c r="B5631" s="6" t="str">
        <f>"00714641"</f>
        <v>00714641</v>
      </c>
    </row>
    <row r="5632" spans="1:2" x14ac:dyDescent="0.25">
      <c r="A5632" s="6">
        <v>5629</v>
      </c>
      <c r="B5632" s="6" t="str">
        <f>"00714669"</f>
        <v>00714669</v>
      </c>
    </row>
    <row r="5633" spans="1:2" x14ac:dyDescent="0.25">
      <c r="A5633" s="6">
        <v>5630</v>
      </c>
      <c r="B5633" s="6" t="str">
        <f>"00714688"</f>
        <v>00714688</v>
      </c>
    </row>
    <row r="5634" spans="1:2" x14ac:dyDescent="0.25">
      <c r="A5634" s="6">
        <v>5631</v>
      </c>
      <c r="B5634" s="6" t="str">
        <f>"00714690"</f>
        <v>00714690</v>
      </c>
    </row>
    <row r="5635" spans="1:2" x14ac:dyDescent="0.25">
      <c r="A5635" s="6">
        <v>5632</v>
      </c>
      <c r="B5635" s="6" t="str">
        <f>"00714692"</f>
        <v>00714692</v>
      </c>
    </row>
    <row r="5636" spans="1:2" x14ac:dyDescent="0.25">
      <c r="A5636" s="6">
        <v>5633</v>
      </c>
      <c r="B5636" s="6" t="str">
        <f>"00714694"</f>
        <v>00714694</v>
      </c>
    </row>
    <row r="5637" spans="1:2" x14ac:dyDescent="0.25">
      <c r="A5637" s="6">
        <v>5634</v>
      </c>
      <c r="B5637" s="6" t="str">
        <f>"00714701"</f>
        <v>00714701</v>
      </c>
    </row>
    <row r="5638" spans="1:2" x14ac:dyDescent="0.25">
      <c r="A5638" s="6">
        <v>5635</v>
      </c>
      <c r="B5638" s="6" t="str">
        <f>"00714707"</f>
        <v>00714707</v>
      </c>
    </row>
    <row r="5639" spans="1:2" x14ac:dyDescent="0.25">
      <c r="A5639" s="6">
        <v>5636</v>
      </c>
      <c r="B5639" s="6" t="str">
        <f>"00714715"</f>
        <v>00714715</v>
      </c>
    </row>
    <row r="5640" spans="1:2" x14ac:dyDescent="0.25">
      <c r="A5640" s="6">
        <v>5637</v>
      </c>
      <c r="B5640" s="6" t="str">
        <f>"00714744"</f>
        <v>00714744</v>
      </c>
    </row>
    <row r="5641" spans="1:2" x14ac:dyDescent="0.25">
      <c r="A5641" s="6">
        <v>5638</v>
      </c>
      <c r="B5641" s="6" t="str">
        <f>"00714746"</f>
        <v>00714746</v>
      </c>
    </row>
    <row r="5642" spans="1:2" x14ac:dyDescent="0.25">
      <c r="A5642" s="6">
        <v>5639</v>
      </c>
      <c r="B5642" s="6" t="str">
        <f>"00714767"</f>
        <v>00714767</v>
      </c>
    </row>
    <row r="5643" spans="1:2" x14ac:dyDescent="0.25">
      <c r="A5643" s="6">
        <v>5640</v>
      </c>
      <c r="B5643" s="6" t="str">
        <f>"00714777"</f>
        <v>00714777</v>
      </c>
    </row>
    <row r="5644" spans="1:2" x14ac:dyDescent="0.25">
      <c r="A5644" s="6">
        <v>5641</v>
      </c>
      <c r="B5644" s="6" t="str">
        <f>"00714780"</f>
        <v>00714780</v>
      </c>
    </row>
    <row r="5645" spans="1:2" x14ac:dyDescent="0.25">
      <c r="A5645" s="6">
        <v>5642</v>
      </c>
      <c r="B5645" s="6" t="str">
        <f>"00714794"</f>
        <v>00714794</v>
      </c>
    </row>
    <row r="5646" spans="1:2" x14ac:dyDescent="0.25">
      <c r="A5646" s="6">
        <v>5643</v>
      </c>
      <c r="B5646" s="6" t="str">
        <f>"00714809"</f>
        <v>00714809</v>
      </c>
    </row>
    <row r="5647" spans="1:2" x14ac:dyDescent="0.25">
      <c r="A5647" s="6">
        <v>5644</v>
      </c>
      <c r="B5647" s="6" t="str">
        <f>"00714818"</f>
        <v>00714818</v>
      </c>
    </row>
    <row r="5648" spans="1:2" x14ac:dyDescent="0.25">
      <c r="A5648" s="6">
        <v>5645</v>
      </c>
      <c r="B5648" s="6" t="str">
        <f>"00714829"</f>
        <v>00714829</v>
      </c>
    </row>
    <row r="5649" spans="1:2" x14ac:dyDescent="0.25">
      <c r="A5649" s="6">
        <v>5646</v>
      </c>
      <c r="B5649" s="6" t="str">
        <f>"00714832"</f>
        <v>00714832</v>
      </c>
    </row>
    <row r="5650" spans="1:2" x14ac:dyDescent="0.25">
      <c r="A5650" s="6">
        <v>5647</v>
      </c>
      <c r="B5650" s="6" t="str">
        <f>"00714836"</f>
        <v>00714836</v>
      </c>
    </row>
    <row r="5651" spans="1:2" x14ac:dyDescent="0.25">
      <c r="A5651" s="6">
        <v>5648</v>
      </c>
      <c r="B5651" s="6" t="str">
        <f>"00714858"</f>
        <v>00714858</v>
      </c>
    </row>
    <row r="5652" spans="1:2" x14ac:dyDescent="0.25">
      <c r="A5652" s="6">
        <v>5649</v>
      </c>
      <c r="B5652" s="6" t="str">
        <f>"00714865"</f>
        <v>00714865</v>
      </c>
    </row>
    <row r="5653" spans="1:2" x14ac:dyDescent="0.25">
      <c r="A5653" s="6">
        <v>5650</v>
      </c>
      <c r="B5653" s="6" t="str">
        <f>"00714896"</f>
        <v>00714896</v>
      </c>
    </row>
    <row r="5654" spans="1:2" x14ac:dyDescent="0.25">
      <c r="A5654" s="6">
        <v>5651</v>
      </c>
      <c r="B5654" s="6" t="str">
        <f>"00714898"</f>
        <v>00714898</v>
      </c>
    </row>
    <row r="5655" spans="1:2" x14ac:dyDescent="0.25">
      <c r="A5655" s="6">
        <v>5652</v>
      </c>
      <c r="B5655" s="6" t="str">
        <f>"00714910"</f>
        <v>00714910</v>
      </c>
    </row>
    <row r="5656" spans="1:2" x14ac:dyDescent="0.25">
      <c r="A5656" s="6">
        <v>5653</v>
      </c>
      <c r="B5656" s="6" t="str">
        <f>"00714918"</f>
        <v>00714918</v>
      </c>
    </row>
    <row r="5657" spans="1:2" x14ac:dyDescent="0.25">
      <c r="A5657" s="6">
        <v>5654</v>
      </c>
      <c r="B5657" s="6" t="str">
        <f>"00714928"</f>
        <v>00714928</v>
      </c>
    </row>
    <row r="5658" spans="1:2" x14ac:dyDescent="0.25">
      <c r="A5658" s="6">
        <v>5655</v>
      </c>
      <c r="B5658" s="6" t="str">
        <f>"00714932"</f>
        <v>00714932</v>
      </c>
    </row>
    <row r="5659" spans="1:2" x14ac:dyDescent="0.25">
      <c r="A5659" s="6">
        <v>5656</v>
      </c>
      <c r="B5659" s="6" t="str">
        <f>"00714934"</f>
        <v>00714934</v>
      </c>
    </row>
    <row r="5660" spans="1:2" x14ac:dyDescent="0.25">
      <c r="A5660" s="6">
        <v>5657</v>
      </c>
      <c r="B5660" s="6" t="str">
        <f>"00714946"</f>
        <v>00714946</v>
      </c>
    </row>
    <row r="5661" spans="1:2" x14ac:dyDescent="0.25">
      <c r="A5661" s="6">
        <v>5658</v>
      </c>
      <c r="B5661" s="6" t="str">
        <f>"00714949"</f>
        <v>00714949</v>
      </c>
    </row>
    <row r="5662" spans="1:2" x14ac:dyDescent="0.25">
      <c r="A5662" s="6">
        <v>5659</v>
      </c>
      <c r="B5662" s="6" t="str">
        <f>"00714958"</f>
        <v>00714958</v>
      </c>
    </row>
    <row r="5663" spans="1:2" x14ac:dyDescent="0.25">
      <c r="A5663" s="6">
        <v>5660</v>
      </c>
      <c r="B5663" s="6" t="str">
        <f>"00714962"</f>
        <v>00714962</v>
      </c>
    </row>
    <row r="5664" spans="1:2" x14ac:dyDescent="0.25">
      <c r="A5664" s="6">
        <v>5661</v>
      </c>
      <c r="B5664" s="6" t="str">
        <f>"00714963"</f>
        <v>00714963</v>
      </c>
    </row>
    <row r="5665" spans="1:2" x14ac:dyDescent="0.25">
      <c r="A5665" s="6">
        <v>5662</v>
      </c>
      <c r="B5665" s="6" t="str">
        <f>"00714969"</f>
        <v>00714969</v>
      </c>
    </row>
    <row r="5666" spans="1:2" x14ac:dyDescent="0.25">
      <c r="A5666" s="6">
        <v>5663</v>
      </c>
      <c r="B5666" s="6" t="str">
        <f>"00714974"</f>
        <v>00714974</v>
      </c>
    </row>
    <row r="5667" spans="1:2" x14ac:dyDescent="0.25">
      <c r="A5667" s="6">
        <v>5664</v>
      </c>
      <c r="B5667" s="6" t="str">
        <f>"00714984"</f>
        <v>00714984</v>
      </c>
    </row>
    <row r="5668" spans="1:2" x14ac:dyDescent="0.25">
      <c r="A5668" s="6">
        <v>5665</v>
      </c>
      <c r="B5668" s="6" t="str">
        <f>"00715036"</f>
        <v>00715036</v>
      </c>
    </row>
    <row r="5669" spans="1:2" x14ac:dyDescent="0.25">
      <c r="A5669" s="6">
        <v>5666</v>
      </c>
      <c r="B5669" s="6" t="str">
        <f>"00715039"</f>
        <v>00715039</v>
      </c>
    </row>
    <row r="5670" spans="1:2" x14ac:dyDescent="0.25">
      <c r="A5670" s="6">
        <v>5667</v>
      </c>
      <c r="B5670" s="6" t="str">
        <f>"00715040"</f>
        <v>00715040</v>
      </c>
    </row>
    <row r="5671" spans="1:2" x14ac:dyDescent="0.25">
      <c r="A5671" s="6">
        <v>5668</v>
      </c>
      <c r="B5671" s="6" t="str">
        <f>"00715054"</f>
        <v>00715054</v>
      </c>
    </row>
    <row r="5672" spans="1:2" x14ac:dyDescent="0.25">
      <c r="A5672" s="6">
        <v>5669</v>
      </c>
      <c r="B5672" s="6" t="str">
        <f>"00715079"</f>
        <v>00715079</v>
      </c>
    </row>
    <row r="5673" spans="1:2" x14ac:dyDescent="0.25">
      <c r="A5673" s="6">
        <v>5670</v>
      </c>
      <c r="B5673" s="6" t="str">
        <f>"00715081"</f>
        <v>00715081</v>
      </c>
    </row>
    <row r="5674" spans="1:2" x14ac:dyDescent="0.25">
      <c r="A5674" s="6">
        <v>5671</v>
      </c>
      <c r="B5674" s="6" t="str">
        <f>"00715086"</f>
        <v>00715086</v>
      </c>
    </row>
    <row r="5675" spans="1:2" x14ac:dyDescent="0.25">
      <c r="A5675" s="6">
        <v>5672</v>
      </c>
      <c r="B5675" s="6" t="str">
        <f>"00715118"</f>
        <v>00715118</v>
      </c>
    </row>
    <row r="5676" spans="1:2" x14ac:dyDescent="0.25">
      <c r="A5676" s="6">
        <v>5673</v>
      </c>
      <c r="B5676" s="6" t="str">
        <f>"00715120"</f>
        <v>00715120</v>
      </c>
    </row>
    <row r="5677" spans="1:2" x14ac:dyDescent="0.25">
      <c r="A5677" s="6">
        <v>5674</v>
      </c>
      <c r="B5677" s="6" t="str">
        <f>"00715127"</f>
        <v>00715127</v>
      </c>
    </row>
    <row r="5678" spans="1:2" x14ac:dyDescent="0.25">
      <c r="A5678" s="6">
        <v>5675</v>
      </c>
      <c r="B5678" s="6" t="str">
        <f>"00715135"</f>
        <v>00715135</v>
      </c>
    </row>
    <row r="5679" spans="1:2" x14ac:dyDescent="0.25">
      <c r="A5679" s="6">
        <v>5676</v>
      </c>
      <c r="B5679" s="6" t="str">
        <f>"00715158"</f>
        <v>00715158</v>
      </c>
    </row>
    <row r="5680" spans="1:2" x14ac:dyDescent="0.25">
      <c r="A5680" s="6">
        <v>5677</v>
      </c>
      <c r="B5680" s="6" t="str">
        <f>"00715169"</f>
        <v>00715169</v>
      </c>
    </row>
    <row r="5681" spans="1:2" x14ac:dyDescent="0.25">
      <c r="A5681" s="6">
        <v>5678</v>
      </c>
      <c r="B5681" s="6" t="str">
        <f>"00715178"</f>
        <v>00715178</v>
      </c>
    </row>
    <row r="5682" spans="1:2" x14ac:dyDescent="0.25">
      <c r="A5682" s="6">
        <v>5679</v>
      </c>
      <c r="B5682" s="6" t="str">
        <f>"00715202"</f>
        <v>00715202</v>
      </c>
    </row>
    <row r="5683" spans="1:2" x14ac:dyDescent="0.25">
      <c r="A5683" s="6">
        <v>5680</v>
      </c>
      <c r="B5683" s="6" t="str">
        <f>"00715205"</f>
        <v>00715205</v>
      </c>
    </row>
    <row r="5684" spans="1:2" x14ac:dyDescent="0.25">
      <c r="A5684" s="6">
        <v>5681</v>
      </c>
      <c r="B5684" s="6" t="str">
        <f>"00715215"</f>
        <v>00715215</v>
      </c>
    </row>
    <row r="5685" spans="1:2" x14ac:dyDescent="0.25">
      <c r="A5685" s="6">
        <v>5682</v>
      </c>
      <c r="B5685" s="6" t="str">
        <f>"00715258"</f>
        <v>00715258</v>
      </c>
    </row>
    <row r="5686" spans="1:2" x14ac:dyDescent="0.25">
      <c r="A5686" s="6">
        <v>5683</v>
      </c>
      <c r="B5686" s="6" t="str">
        <f>"00715264"</f>
        <v>00715264</v>
      </c>
    </row>
    <row r="5687" spans="1:2" x14ac:dyDescent="0.25">
      <c r="A5687" s="6">
        <v>5684</v>
      </c>
      <c r="B5687" s="6" t="str">
        <f>"00715283"</f>
        <v>00715283</v>
      </c>
    </row>
    <row r="5688" spans="1:2" x14ac:dyDescent="0.25">
      <c r="A5688" s="6">
        <v>5685</v>
      </c>
      <c r="B5688" s="6" t="str">
        <f>"00715285"</f>
        <v>00715285</v>
      </c>
    </row>
    <row r="5689" spans="1:2" x14ac:dyDescent="0.25">
      <c r="A5689" s="6">
        <v>5686</v>
      </c>
      <c r="B5689" s="6" t="str">
        <f>"00715299"</f>
        <v>00715299</v>
      </c>
    </row>
    <row r="5690" spans="1:2" x14ac:dyDescent="0.25">
      <c r="A5690" s="6">
        <v>5687</v>
      </c>
      <c r="B5690" s="6" t="str">
        <f>"00715323"</f>
        <v>00715323</v>
      </c>
    </row>
    <row r="5691" spans="1:2" x14ac:dyDescent="0.25">
      <c r="A5691" s="6">
        <v>5688</v>
      </c>
      <c r="B5691" s="6" t="str">
        <f>"00715335"</f>
        <v>00715335</v>
      </c>
    </row>
    <row r="5692" spans="1:2" x14ac:dyDescent="0.25">
      <c r="A5692" s="6">
        <v>5689</v>
      </c>
      <c r="B5692" s="6" t="str">
        <f>"00715337"</f>
        <v>00715337</v>
      </c>
    </row>
    <row r="5693" spans="1:2" x14ac:dyDescent="0.25">
      <c r="A5693" s="6">
        <v>5690</v>
      </c>
      <c r="B5693" s="6" t="str">
        <f>"00715370"</f>
        <v>00715370</v>
      </c>
    </row>
    <row r="5694" spans="1:2" x14ac:dyDescent="0.25">
      <c r="A5694" s="6">
        <v>5691</v>
      </c>
      <c r="B5694" s="6" t="str">
        <f>"00715372"</f>
        <v>00715372</v>
      </c>
    </row>
    <row r="5695" spans="1:2" x14ac:dyDescent="0.25">
      <c r="A5695" s="6">
        <v>5692</v>
      </c>
      <c r="B5695" s="6" t="str">
        <f>"00715374"</f>
        <v>00715374</v>
      </c>
    </row>
    <row r="5696" spans="1:2" x14ac:dyDescent="0.25">
      <c r="A5696" s="6">
        <v>5693</v>
      </c>
      <c r="B5696" s="6" t="str">
        <f>"00715401"</f>
        <v>00715401</v>
      </c>
    </row>
    <row r="5697" spans="1:2" x14ac:dyDescent="0.25">
      <c r="A5697" s="6">
        <v>5694</v>
      </c>
      <c r="B5697" s="6" t="str">
        <f>"00715409"</f>
        <v>00715409</v>
      </c>
    </row>
    <row r="5698" spans="1:2" x14ac:dyDescent="0.25">
      <c r="A5698" s="6">
        <v>5695</v>
      </c>
      <c r="B5698" s="6" t="str">
        <f>"00715420"</f>
        <v>00715420</v>
      </c>
    </row>
    <row r="5699" spans="1:2" x14ac:dyDescent="0.25">
      <c r="A5699" s="6">
        <v>5696</v>
      </c>
      <c r="B5699" s="6" t="str">
        <f>"00715421"</f>
        <v>00715421</v>
      </c>
    </row>
    <row r="5700" spans="1:2" x14ac:dyDescent="0.25">
      <c r="A5700" s="6">
        <v>5697</v>
      </c>
      <c r="B5700" s="6" t="str">
        <f>"00715432"</f>
        <v>00715432</v>
      </c>
    </row>
    <row r="5701" spans="1:2" x14ac:dyDescent="0.25">
      <c r="A5701" s="6">
        <v>5698</v>
      </c>
      <c r="B5701" s="6" t="str">
        <f>"00715469"</f>
        <v>00715469</v>
      </c>
    </row>
    <row r="5702" spans="1:2" x14ac:dyDescent="0.25">
      <c r="A5702" s="6">
        <v>5699</v>
      </c>
      <c r="B5702" s="6" t="str">
        <f>"00715484"</f>
        <v>00715484</v>
      </c>
    </row>
    <row r="5703" spans="1:2" x14ac:dyDescent="0.25">
      <c r="A5703" s="6">
        <v>5700</v>
      </c>
      <c r="B5703" s="6" t="str">
        <f>"00715485"</f>
        <v>00715485</v>
      </c>
    </row>
    <row r="5704" spans="1:2" x14ac:dyDescent="0.25">
      <c r="A5704" s="6">
        <v>5701</v>
      </c>
      <c r="B5704" s="6" t="str">
        <f>"00715492"</f>
        <v>00715492</v>
      </c>
    </row>
    <row r="5705" spans="1:2" x14ac:dyDescent="0.25">
      <c r="A5705" s="6">
        <v>5702</v>
      </c>
      <c r="B5705" s="6" t="str">
        <f>"00715507"</f>
        <v>00715507</v>
      </c>
    </row>
    <row r="5706" spans="1:2" x14ac:dyDescent="0.25">
      <c r="A5706" s="6">
        <v>5703</v>
      </c>
      <c r="B5706" s="6" t="str">
        <f>"00715511"</f>
        <v>00715511</v>
      </c>
    </row>
    <row r="5707" spans="1:2" x14ac:dyDescent="0.25">
      <c r="A5707" s="6">
        <v>5704</v>
      </c>
      <c r="B5707" s="6" t="str">
        <f>"00715514"</f>
        <v>00715514</v>
      </c>
    </row>
    <row r="5708" spans="1:2" x14ac:dyDescent="0.25">
      <c r="A5708" s="6">
        <v>5705</v>
      </c>
      <c r="B5708" s="6" t="str">
        <f>"00715515"</f>
        <v>00715515</v>
      </c>
    </row>
    <row r="5709" spans="1:2" x14ac:dyDescent="0.25">
      <c r="A5709" s="6">
        <v>5706</v>
      </c>
      <c r="B5709" s="6" t="str">
        <f>"00715526"</f>
        <v>00715526</v>
      </c>
    </row>
    <row r="5710" spans="1:2" x14ac:dyDescent="0.25">
      <c r="A5710" s="6">
        <v>5707</v>
      </c>
      <c r="B5710" s="6" t="str">
        <f>"00715538"</f>
        <v>00715538</v>
      </c>
    </row>
    <row r="5711" spans="1:2" x14ac:dyDescent="0.25">
      <c r="A5711" s="6">
        <v>5708</v>
      </c>
      <c r="B5711" s="6" t="str">
        <f>"00715543"</f>
        <v>00715543</v>
      </c>
    </row>
    <row r="5712" spans="1:2" x14ac:dyDescent="0.25">
      <c r="A5712" s="6">
        <v>5709</v>
      </c>
      <c r="B5712" s="6" t="str">
        <f>"00715550"</f>
        <v>00715550</v>
      </c>
    </row>
    <row r="5713" spans="1:2" x14ac:dyDescent="0.25">
      <c r="A5713" s="6">
        <v>5710</v>
      </c>
      <c r="B5713" s="6" t="str">
        <f>"00715562"</f>
        <v>00715562</v>
      </c>
    </row>
    <row r="5714" spans="1:2" x14ac:dyDescent="0.25">
      <c r="A5714" s="6">
        <v>5711</v>
      </c>
      <c r="B5714" s="6" t="str">
        <f>"00715571"</f>
        <v>00715571</v>
      </c>
    </row>
    <row r="5715" spans="1:2" x14ac:dyDescent="0.25">
      <c r="A5715" s="6">
        <v>5712</v>
      </c>
      <c r="B5715" s="6" t="str">
        <f>"00715573"</f>
        <v>00715573</v>
      </c>
    </row>
    <row r="5716" spans="1:2" x14ac:dyDescent="0.25">
      <c r="A5716" s="6">
        <v>5713</v>
      </c>
      <c r="B5716" s="6" t="str">
        <f>"00715585"</f>
        <v>00715585</v>
      </c>
    </row>
    <row r="5717" spans="1:2" x14ac:dyDescent="0.25">
      <c r="A5717" s="6">
        <v>5714</v>
      </c>
      <c r="B5717" s="6" t="str">
        <f>"00715608"</f>
        <v>00715608</v>
      </c>
    </row>
    <row r="5718" spans="1:2" x14ac:dyDescent="0.25">
      <c r="A5718" s="6">
        <v>5715</v>
      </c>
      <c r="B5718" s="6" t="str">
        <f>"00715612"</f>
        <v>00715612</v>
      </c>
    </row>
    <row r="5719" spans="1:2" x14ac:dyDescent="0.25">
      <c r="A5719" s="6">
        <v>5716</v>
      </c>
      <c r="B5719" s="6" t="str">
        <f>"00715623"</f>
        <v>00715623</v>
      </c>
    </row>
    <row r="5720" spans="1:2" x14ac:dyDescent="0.25">
      <c r="A5720" s="6">
        <v>5717</v>
      </c>
      <c r="B5720" s="6" t="str">
        <f>"00715635"</f>
        <v>00715635</v>
      </c>
    </row>
    <row r="5721" spans="1:2" x14ac:dyDescent="0.25">
      <c r="A5721" s="6">
        <v>5718</v>
      </c>
      <c r="B5721" s="6" t="str">
        <f>"00715650"</f>
        <v>00715650</v>
      </c>
    </row>
    <row r="5722" spans="1:2" x14ac:dyDescent="0.25">
      <c r="A5722" s="6">
        <v>5719</v>
      </c>
      <c r="B5722" s="6" t="str">
        <f>"00715660"</f>
        <v>00715660</v>
      </c>
    </row>
    <row r="5723" spans="1:2" x14ac:dyDescent="0.25">
      <c r="A5723" s="6">
        <v>5720</v>
      </c>
      <c r="B5723" s="6" t="str">
        <f>"00715670"</f>
        <v>00715670</v>
      </c>
    </row>
    <row r="5724" spans="1:2" x14ac:dyDescent="0.25">
      <c r="A5724" s="6">
        <v>5721</v>
      </c>
      <c r="B5724" s="6" t="str">
        <f>"00715680"</f>
        <v>00715680</v>
      </c>
    </row>
    <row r="5725" spans="1:2" x14ac:dyDescent="0.25">
      <c r="A5725" s="6">
        <v>5722</v>
      </c>
      <c r="B5725" s="6" t="str">
        <f>"00715681"</f>
        <v>00715681</v>
      </c>
    </row>
    <row r="5726" spans="1:2" x14ac:dyDescent="0.25">
      <c r="A5726" s="6">
        <v>5723</v>
      </c>
      <c r="B5726" s="6" t="str">
        <f>"00715696"</f>
        <v>00715696</v>
      </c>
    </row>
    <row r="5727" spans="1:2" x14ac:dyDescent="0.25">
      <c r="A5727" s="6">
        <v>5724</v>
      </c>
      <c r="B5727" s="6" t="str">
        <f>"00715708"</f>
        <v>00715708</v>
      </c>
    </row>
    <row r="5728" spans="1:2" x14ac:dyDescent="0.25">
      <c r="A5728" s="6">
        <v>5725</v>
      </c>
      <c r="B5728" s="6" t="str">
        <f>"00715724"</f>
        <v>00715724</v>
      </c>
    </row>
    <row r="5729" spans="1:2" x14ac:dyDescent="0.25">
      <c r="A5729" s="6">
        <v>5726</v>
      </c>
      <c r="B5729" s="6" t="str">
        <f>"00715736"</f>
        <v>00715736</v>
      </c>
    </row>
    <row r="5730" spans="1:2" x14ac:dyDescent="0.25">
      <c r="A5730" s="6">
        <v>5727</v>
      </c>
      <c r="B5730" s="6" t="str">
        <f>"00715742"</f>
        <v>00715742</v>
      </c>
    </row>
    <row r="5731" spans="1:2" x14ac:dyDescent="0.25">
      <c r="A5731" s="6">
        <v>5728</v>
      </c>
      <c r="B5731" s="6" t="str">
        <f>"00715778"</f>
        <v>00715778</v>
      </c>
    </row>
    <row r="5732" spans="1:2" x14ac:dyDescent="0.25">
      <c r="A5732" s="6">
        <v>5729</v>
      </c>
      <c r="B5732" s="6" t="str">
        <f>"00715781"</f>
        <v>00715781</v>
      </c>
    </row>
    <row r="5733" spans="1:2" x14ac:dyDescent="0.25">
      <c r="A5733" s="6">
        <v>5730</v>
      </c>
      <c r="B5733" s="6" t="str">
        <f>"00715828"</f>
        <v>00715828</v>
      </c>
    </row>
    <row r="5734" spans="1:2" x14ac:dyDescent="0.25">
      <c r="A5734" s="6">
        <v>5731</v>
      </c>
      <c r="B5734" s="6" t="str">
        <f>"00715831"</f>
        <v>00715831</v>
      </c>
    </row>
    <row r="5735" spans="1:2" x14ac:dyDescent="0.25">
      <c r="A5735" s="6">
        <v>5732</v>
      </c>
      <c r="B5735" s="6" t="str">
        <f>"00715867"</f>
        <v>00715867</v>
      </c>
    </row>
    <row r="5736" spans="1:2" x14ac:dyDescent="0.25">
      <c r="A5736" s="6">
        <v>5733</v>
      </c>
      <c r="B5736" s="6" t="str">
        <f>"00715897"</f>
        <v>00715897</v>
      </c>
    </row>
    <row r="5737" spans="1:2" x14ac:dyDescent="0.25">
      <c r="A5737" s="6">
        <v>5734</v>
      </c>
      <c r="B5737" s="6" t="str">
        <f>"00715911"</f>
        <v>00715911</v>
      </c>
    </row>
    <row r="5738" spans="1:2" x14ac:dyDescent="0.25">
      <c r="A5738" s="6">
        <v>5735</v>
      </c>
      <c r="B5738" s="6" t="str">
        <f>"00715914"</f>
        <v>00715914</v>
      </c>
    </row>
    <row r="5739" spans="1:2" x14ac:dyDescent="0.25">
      <c r="A5739" s="6">
        <v>5736</v>
      </c>
      <c r="B5739" s="6" t="str">
        <f>"00715932"</f>
        <v>00715932</v>
      </c>
    </row>
    <row r="5740" spans="1:2" x14ac:dyDescent="0.25">
      <c r="A5740" s="6">
        <v>5737</v>
      </c>
      <c r="B5740" s="6" t="str">
        <f>"00715935"</f>
        <v>00715935</v>
      </c>
    </row>
    <row r="5741" spans="1:2" x14ac:dyDescent="0.25">
      <c r="A5741" s="6">
        <v>5738</v>
      </c>
      <c r="B5741" s="6" t="str">
        <f>"00715937"</f>
        <v>00715937</v>
      </c>
    </row>
    <row r="5742" spans="1:2" x14ac:dyDescent="0.25">
      <c r="A5742" s="6">
        <v>5739</v>
      </c>
      <c r="B5742" s="6" t="str">
        <f>"00715957"</f>
        <v>00715957</v>
      </c>
    </row>
    <row r="5743" spans="1:2" x14ac:dyDescent="0.25">
      <c r="A5743" s="6">
        <v>5740</v>
      </c>
      <c r="B5743" s="6" t="str">
        <f>"00715958"</f>
        <v>00715958</v>
      </c>
    </row>
    <row r="5744" spans="1:2" x14ac:dyDescent="0.25">
      <c r="A5744" s="6">
        <v>5741</v>
      </c>
      <c r="B5744" s="6" t="str">
        <f>"00715959"</f>
        <v>00715959</v>
      </c>
    </row>
    <row r="5745" spans="1:2" x14ac:dyDescent="0.25">
      <c r="A5745" s="6">
        <v>5742</v>
      </c>
      <c r="B5745" s="6" t="str">
        <f>"00715966"</f>
        <v>00715966</v>
      </c>
    </row>
    <row r="5746" spans="1:2" x14ac:dyDescent="0.25">
      <c r="A5746" s="6">
        <v>5743</v>
      </c>
      <c r="B5746" s="6" t="str">
        <f>"00715970"</f>
        <v>00715970</v>
      </c>
    </row>
    <row r="5747" spans="1:2" x14ac:dyDescent="0.25">
      <c r="A5747" s="6">
        <v>5744</v>
      </c>
      <c r="B5747" s="6" t="str">
        <f>"00715980"</f>
        <v>00715980</v>
      </c>
    </row>
    <row r="5748" spans="1:2" x14ac:dyDescent="0.25">
      <c r="A5748" s="6">
        <v>5745</v>
      </c>
      <c r="B5748" s="6" t="str">
        <f>"00715986"</f>
        <v>00715986</v>
      </c>
    </row>
    <row r="5749" spans="1:2" x14ac:dyDescent="0.25">
      <c r="A5749" s="6">
        <v>5746</v>
      </c>
      <c r="B5749" s="6" t="str">
        <f>"00715998"</f>
        <v>00715998</v>
      </c>
    </row>
    <row r="5750" spans="1:2" x14ac:dyDescent="0.25">
      <c r="A5750" s="6">
        <v>5747</v>
      </c>
      <c r="B5750" s="6" t="str">
        <f>"00716003"</f>
        <v>00716003</v>
      </c>
    </row>
    <row r="5751" spans="1:2" x14ac:dyDescent="0.25">
      <c r="A5751" s="6">
        <v>5748</v>
      </c>
      <c r="B5751" s="6" t="str">
        <f>"00716007"</f>
        <v>00716007</v>
      </c>
    </row>
    <row r="5752" spans="1:2" x14ac:dyDescent="0.25">
      <c r="A5752" s="6">
        <v>5749</v>
      </c>
      <c r="B5752" s="6" t="str">
        <f>"00716019"</f>
        <v>00716019</v>
      </c>
    </row>
    <row r="5753" spans="1:2" x14ac:dyDescent="0.25">
      <c r="A5753" s="6">
        <v>5750</v>
      </c>
      <c r="B5753" s="6" t="str">
        <f>"00716025"</f>
        <v>00716025</v>
      </c>
    </row>
    <row r="5754" spans="1:2" x14ac:dyDescent="0.25">
      <c r="A5754" s="6">
        <v>5751</v>
      </c>
      <c r="B5754" s="6" t="str">
        <f>"00716028"</f>
        <v>00716028</v>
      </c>
    </row>
    <row r="5755" spans="1:2" x14ac:dyDescent="0.25">
      <c r="A5755" s="6">
        <v>5752</v>
      </c>
      <c r="B5755" s="6" t="str">
        <f>"00716032"</f>
        <v>00716032</v>
      </c>
    </row>
    <row r="5756" spans="1:2" x14ac:dyDescent="0.25">
      <c r="A5756" s="6">
        <v>5753</v>
      </c>
      <c r="B5756" s="6" t="str">
        <f>"00716034"</f>
        <v>00716034</v>
      </c>
    </row>
    <row r="5757" spans="1:2" x14ac:dyDescent="0.25">
      <c r="A5757" s="6">
        <v>5754</v>
      </c>
      <c r="B5757" s="6" t="str">
        <f>"00716039"</f>
        <v>00716039</v>
      </c>
    </row>
    <row r="5758" spans="1:2" x14ac:dyDescent="0.25">
      <c r="A5758" s="6">
        <v>5755</v>
      </c>
      <c r="B5758" s="6" t="str">
        <f>"00716043"</f>
        <v>00716043</v>
      </c>
    </row>
    <row r="5759" spans="1:2" x14ac:dyDescent="0.25">
      <c r="A5759" s="6">
        <v>5756</v>
      </c>
      <c r="B5759" s="6" t="str">
        <f>"00716046"</f>
        <v>00716046</v>
      </c>
    </row>
    <row r="5760" spans="1:2" x14ac:dyDescent="0.25">
      <c r="A5760" s="6">
        <v>5757</v>
      </c>
      <c r="B5760" s="6" t="str">
        <f>"00716055"</f>
        <v>00716055</v>
      </c>
    </row>
    <row r="5761" spans="1:2" x14ac:dyDescent="0.25">
      <c r="A5761" s="6">
        <v>5758</v>
      </c>
      <c r="B5761" s="6" t="str">
        <f>"00716068"</f>
        <v>00716068</v>
      </c>
    </row>
    <row r="5762" spans="1:2" x14ac:dyDescent="0.25">
      <c r="A5762" s="6">
        <v>5759</v>
      </c>
      <c r="B5762" s="6" t="str">
        <f>"00716074"</f>
        <v>00716074</v>
      </c>
    </row>
    <row r="5763" spans="1:2" x14ac:dyDescent="0.25">
      <c r="A5763" s="6">
        <v>5760</v>
      </c>
      <c r="B5763" s="6" t="str">
        <f>"00716093"</f>
        <v>00716093</v>
      </c>
    </row>
    <row r="5764" spans="1:2" x14ac:dyDescent="0.25">
      <c r="A5764" s="6">
        <v>5761</v>
      </c>
      <c r="B5764" s="6" t="str">
        <f>"00716112"</f>
        <v>00716112</v>
      </c>
    </row>
    <row r="5765" spans="1:2" x14ac:dyDescent="0.25">
      <c r="A5765" s="6">
        <v>5762</v>
      </c>
      <c r="B5765" s="6" t="str">
        <f>"00716121"</f>
        <v>00716121</v>
      </c>
    </row>
    <row r="5766" spans="1:2" x14ac:dyDescent="0.25">
      <c r="A5766" s="6">
        <v>5763</v>
      </c>
      <c r="B5766" s="6" t="str">
        <f>"00716124"</f>
        <v>00716124</v>
      </c>
    </row>
    <row r="5767" spans="1:2" x14ac:dyDescent="0.25">
      <c r="A5767" s="6">
        <v>5764</v>
      </c>
      <c r="B5767" s="6" t="str">
        <f>"00716130"</f>
        <v>00716130</v>
      </c>
    </row>
    <row r="5768" spans="1:2" x14ac:dyDescent="0.25">
      <c r="A5768" s="6">
        <v>5765</v>
      </c>
      <c r="B5768" s="6" t="str">
        <f>"00716134"</f>
        <v>00716134</v>
      </c>
    </row>
    <row r="5769" spans="1:2" x14ac:dyDescent="0.25">
      <c r="A5769" s="6">
        <v>5766</v>
      </c>
      <c r="B5769" s="6" t="str">
        <f>"00716137"</f>
        <v>00716137</v>
      </c>
    </row>
    <row r="5770" spans="1:2" x14ac:dyDescent="0.25">
      <c r="A5770" s="6">
        <v>5767</v>
      </c>
      <c r="B5770" s="6" t="str">
        <f>"00716140"</f>
        <v>00716140</v>
      </c>
    </row>
    <row r="5771" spans="1:2" x14ac:dyDescent="0.25">
      <c r="A5771" s="6">
        <v>5768</v>
      </c>
      <c r="B5771" s="6" t="str">
        <f>"00716144"</f>
        <v>00716144</v>
      </c>
    </row>
    <row r="5772" spans="1:2" x14ac:dyDescent="0.25">
      <c r="A5772" s="6">
        <v>5769</v>
      </c>
      <c r="B5772" s="6" t="str">
        <f>"00716161"</f>
        <v>00716161</v>
      </c>
    </row>
    <row r="5773" spans="1:2" x14ac:dyDescent="0.25">
      <c r="A5773" s="6">
        <v>5770</v>
      </c>
      <c r="B5773" s="6" t="str">
        <f>"00716165"</f>
        <v>00716165</v>
      </c>
    </row>
    <row r="5774" spans="1:2" x14ac:dyDescent="0.25">
      <c r="A5774" s="6">
        <v>5771</v>
      </c>
      <c r="B5774" s="6" t="str">
        <f>"00716167"</f>
        <v>00716167</v>
      </c>
    </row>
    <row r="5775" spans="1:2" x14ac:dyDescent="0.25">
      <c r="A5775" s="6">
        <v>5772</v>
      </c>
      <c r="B5775" s="6" t="str">
        <f>"00716182"</f>
        <v>00716182</v>
      </c>
    </row>
    <row r="5776" spans="1:2" x14ac:dyDescent="0.25">
      <c r="A5776" s="6">
        <v>5773</v>
      </c>
      <c r="B5776" s="6" t="str">
        <f>"00716189"</f>
        <v>00716189</v>
      </c>
    </row>
    <row r="5777" spans="1:2" x14ac:dyDescent="0.25">
      <c r="A5777" s="6">
        <v>5774</v>
      </c>
      <c r="B5777" s="6" t="str">
        <f>"00716196"</f>
        <v>00716196</v>
      </c>
    </row>
    <row r="5778" spans="1:2" x14ac:dyDescent="0.25">
      <c r="A5778" s="6">
        <v>5775</v>
      </c>
      <c r="B5778" s="6" t="str">
        <f>"00716203"</f>
        <v>00716203</v>
      </c>
    </row>
    <row r="5779" spans="1:2" x14ac:dyDescent="0.25">
      <c r="A5779" s="6">
        <v>5776</v>
      </c>
      <c r="B5779" s="6" t="str">
        <f>"00716221"</f>
        <v>00716221</v>
      </c>
    </row>
    <row r="5780" spans="1:2" x14ac:dyDescent="0.25">
      <c r="A5780" s="6">
        <v>5777</v>
      </c>
      <c r="B5780" s="6" t="str">
        <f>"00716229"</f>
        <v>00716229</v>
      </c>
    </row>
    <row r="5781" spans="1:2" x14ac:dyDescent="0.25">
      <c r="A5781" s="6">
        <v>5778</v>
      </c>
      <c r="B5781" s="6" t="str">
        <f>"00716239"</f>
        <v>00716239</v>
      </c>
    </row>
    <row r="5782" spans="1:2" x14ac:dyDescent="0.25">
      <c r="A5782" s="6">
        <v>5779</v>
      </c>
      <c r="B5782" s="6" t="str">
        <f>"00716244"</f>
        <v>00716244</v>
      </c>
    </row>
    <row r="5783" spans="1:2" x14ac:dyDescent="0.25">
      <c r="A5783" s="6">
        <v>5780</v>
      </c>
      <c r="B5783" s="6" t="str">
        <f>"00716256"</f>
        <v>00716256</v>
      </c>
    </row>
    <row r="5784" spans="1:2" x14ac:dyDescent="0.25">
      <c r="A5784" s="6">
        <v>5781</v>
      </c>
      <c r="B5784" s="6" t="str">
        <f>"00716264"</f>
        <v>00716264</v>
      </c>
    </row>
    <row r="5785" spans="1:2" x14ac:dyDescent="0.25">
      <c r="A5785" s="6">
        <v>5782</v>
      </c>
      <c r="B5785" s="6" t="str">
        <f>"00716283"</f>
        <v>00716283</v>
      </c>
    </row>
    <row r="5786" spans="1:2" x14ac:dyDescent="0.25">
      <c r="A5786" s="6">
        <v>5783</v>
      </c>
      <c r="B5786" s="6" t="str">
        <f>"00716286"</f>
        <v>00716286</v>
      </c>
    </row>
    <row r="5787" spans="1:2" x14ac:dyDescent="0.25">
      <c r="A5787" s="6">
        <v>5784</v>
      </c>
      <c r="B5787" s="6" t="str">
        <f>"00716290"</f>
        <v>00716290</v>
      </c>
    </row>
    <row r="5788" spans="1:2" x14ac:dyDescent="0.25">
      <c r="A5788" s="6">
        <v>5785</v>
      </c>
      <c r="B5788" s="6" t="str">
        <f>"00716315"</f>
        <v>00716315</v>
      </c>
    </row>
    <row r="5789" spans="1:2" x14ac:dyDescent="0.25">
      <c r="A5789" s="6">
        <v>5786</v>
      </c>
      <c r="B5789" s="6" t="str">
        <f>"00716318"</f>
        <v>00716318</v>
      </c>
    </row>
    <row r="5790" spans="1:2" x14ac:dyDescent="0.25">
      <c r="A5790" s="6">
        <v>5787</v>
      </c>
      <c r="B5790" s="6" t="str">
        <f>"00716323"</f>
        <v>00716323</v>
      </c>
    </row>
    <row r="5791" spans="1:2" x14ac:dyDescent="0.25">
      <c r="A5791" s="6">
        <v>5788</v>
      </c>
      <c r="B5791" s="6" t="str">
        <f>"00716334"</f>
        <v>00716334</v>
      </c>
    </row>
    <row r="5792" spans="1:2" x14ac:dyDescent="0.25">
      <c r="A5792" s="6">
        <v>5789</v>
      </c>
      <c r="B5792" s="6" t="str">
        <f>"00716340"</f>
        <v>00716340</v>
      </c>
    </row>
    <row r="5793" spans="1:2" x14ac:dyDescent="0.25">
      <c r="A5793" s="6">
        <v>5790</v>
      </c>
      <c r="B5793" s="6" t="str">
        <f>"00716371"</f>
        <v>00716371</v>
      </c>
    </row>
    <row r="5794" spans="1:2" x14ac:dyDescent="0.25">
      <c r="A5794" s="6">
        <v>5791</v>
      </c>
      <c r="B5794" s="6" t="str">
        <f>"00716375"</f>
        <v>00716375</v>
      </c>
    </row>
    <row r="5795" spans="1:2" x14ac:dyDescent="0.25">
      <c r="A5795" s="6">
        <v>5792</v>
      </c>
      <c r="B5795" s="6" t="str">
        <f>"00716393"</f>
        <v>00716393</v>
      </c>
    </row>
    <row r="5796" spans="1:2" x14ac:dyDescent="0.25">
      <c r="A5796" s="6">
        <v>5793</v>
      </c>
      <c r="B5796" s="6" t="str">
        <f>"00716407"</f>
        <v>00716407</v>
      </c>
    </row>
    <row r="5797" spans="1:2" x14ac:dyDescent="0.25">
      <c r="A5797" s="6">
        <v>5794</v>
      </c>
      <c r="B5797" s="6" t="str">
        <f>"00716417"</f>
        <v>00716417</v>
      </c>
    </row>
    <row r="5798" spans="1:2" x14ac:dyDescent="0.25">
      <c r="A5798" s="6">
        <v>5795</v>
      </c>
      <c r="B5798" s="6" t="str">
        <f>"00716418"</f>
        <v>00716418</v>
      </c>
    </row>
    <row r="5799" spans="1:2" x14ac:dyDescent="0.25">
      <c r="A5799" s="6">
        <v>5796</v>
      </c>
      <c r="B5799" s="6" t="str">
        <f>"00716422"</f>
        <v>00716422</v>
      </c>
    </row>
    <row r="5800" spans="1:2" x14ac:dyDescent="0.25">
      <c r="A5800" s="6">
        <v>5797</v>
      </c>
      <c r="B5800" s="6" t="str">
        <f>"00716440"</f>
        <v>00716440</v>
      </c>
    </row>
    <row r="5801" spans="1:2" x14ac:dyDescent="0.25">
      <c r="A5801" s="6">
        <v>5798</v>
      </c>
      <c r="B5801" s="6" t="str">
        <f>"00716441"</f>
        <v>00716441</v>
      </c>
    </row>
    <row r="5802" spans="1:2" x14ac:dyDescent="0.25">
      <c r="A5802" s="6">
        <v>5799</v>
      </c>
      <c r="B5802" s="6" t="str">
        <f>"00716470"</f>
        <v>00716470</v>
      </c>
    </row>
    <row r="5803" spans="1:2" x14ac:dyDescent="0.25">
      <c r="A5803" s="6">
        <v>5800</v>
      </c>
      <c r="B5803" s="6" t="str">
        <f>"00716479"</f>
        <v>00716479</v>
      </c>
    </row>
    <row r="5804" spans="1:2" x14ac:dyDescent="0.25">
      <c r="A5804" s="6">
        <v>5801</v>
      </c>
      <c r="B5804" s="6" t="str">
        <f>"00716490"</f>
        <v>00716490</v>
      </c>
    </row>
    <row r="5805" spans="1:2" x14ac:dyDescent="0.25">
      <c r="A5805" s="6">
        <v>5802</v>
      </c>
      <c r="B5805" s="6" t="str">
        <f>"00716493"</f>
        <v>00716493</v>
      </c>
    </row>
    <row r="5806" spans="1:2" x14ac:dyDescent="0.25">
      <c r="A5806" s="6">
        <v>5803</v>
      </c>
      <c r="B5806" s="6" t="str">
        <f>"00716495"</f>
        <v>00716495</v>
      </c>
    </row>
    <row r="5807" spans="1:2" x14ac:dyDescent="0.25">
      <c r="A5807" s="6">
        <v>5804</v>
      </c>
      <c r="B5807" s="6" t="str">
        <f>"00716498"</f>
        <v>00716498</v>
      </c>
    </row>
    <row r="5808" spans="1:2" x14ac:dyDescent="0.25">
      <c r="A5808" s="6">
        <v>5805</v>
      </c>
      <c r="B5808" s="6" t="str">
        <f>"00716500"</f>
        <v>00716500</v>
      </c>
    </row>
    <row r="5809" spans="1:2" x14ac:dyDescent="0.25">
      <c r="A5809" s="6">
        <v>5806</v>
      </c>
      <c r="B5809" s="6" t="str">
        <f>"00716509"</f>
        <v>00716509</v>
      </c>
    </row>
    <row r="5810" spans="1:2" x14ac:dyDescent="0.25">
      <c r="A5810" s="6">
        <v>5807</v>
      </c>
      <c r="B5810" s="6" t="str">
        <f>"00716517"</f>
        <v>00716517</v>
      </c>
    </row>
    <row r="5811" spans="1:2" x14ac:dyDescent="0.25">
      <c r="A5811" s="6">
        <v>5808</v>
      </c>
      <c r="B5811" s="6" t="str">
        <f>"00716521"</f>
        <v>00716521</v>
      </c>
    </row>
    <row r="5812" spans="1:2" x14ac:dyDescent="0.25">
      <c r="A5812" s="6">
        <v>5809</v>
      </c>
      <c r="B5812" s="6" t="str">
        <f>"00716527"</f>
        <v>00716527</v>
      </c>
    </row>
    <row r="5813" spans="1:2" x14ac:dyDescent="0.25">
      <c r="A5813" s="6">
        <v>5810</v>
      </c>
      <c r="B5813" s="6" t="str">
        <f>"00716530"</f>
        <v>00716530</v>
      </c>
    </row>
    <row r="5814" spans="1:2" x14ac:dyDescent="0.25">
      <c r="A5814" s="6">
        <v>5811</v>
      </c>
      <c r="B5814" s="6" t="str">
        <f>"00716542"</f>
        <v>00716542</v>
      </c>
    </row>
    <row r="5815" spans="1:2" x14ac:dyDescent="0.25">
      <c r="A5815" s="6">
        <v>5812</v>
      </c>
      <c r="B5815" s="6" t="str">
        <f>"00716546"</f>
        <v>00716546</v>
      </c>
    </row>
    <row r="5816" spans="1:2" x14ac:dyDescent="0.25">
      <c r="A5816" s="6">
        <v>5813</v>
      </c>
      <c r="B5816" s="6" t="str">
        <f>"00716557"</f>
        <v>00716557</v>
      </c>
    </row>
    <row r="5817" spans="1:2" x14ac:dyDescent="0.25">
      <c r="A5817" s="6">
        <v>5814</v>
      </c>
      <c r="B5817" s="6" t="str">
        <f>"00716564"</f>
        <v>00716564</v>
      </c>
    </row>
    <row r="5818" spans="1:2" x14ac:dyDescent="0.25">
      <c r="A5818" s="6">
        <v>5815</v>
      </c>
      <c r="B5818" s="6" t="str">
        <f>"00716567"</f>
        <v>00716567</v>
      </c>
    </row>
    <row r="5819" spans="1:2" x14ac:dyDescent="0.25">
      <c r="A5819" s="6">
        <v>5816</v>
      </c>
      <c r="B5819" s="6" t="str">
        <f>"00716569"</f>
        <v>00716569</v>
      </c>
    </row>
    <row r="5820" spans="1:2" x14ac:dyDescent="0.25">
      <c r="A5820" s="6">
        <v>5817</v>
      </c>
      <c r="B5820" s="6" t="str">
        <f>"00716573"</f>
        <v>00716573</v>
      </c>
    </row>
    <row r="5821" spans="1:2" x14ac:dyDescent="0.25">
      <c r="A5821" s="6">
        <v>5818</v>
      </c>
      <c r="B5821" s="6" t="str">
        <f>"00716576"</f>
        <v>00716576</v>
      </c>
    </row>
    <row r="5822" spans="1:2" x14ac:dyDescent="0.25">
      <c r="A5822" s="6">
        <v>5819</v>
      </c>
      <c r="B5822" s="6" t="str">
        <f>"00716589"</f>
        <v>00716589</v>
      </c>
    </row>
    <row r="5823" spans="1:2" x14ac:dyDescent="0.25">
      <c r="A5823" s="6">
        <v>5820</v>
      </c>
      <c r="B5823" s="6" t="str">
        <f>"00716590"</f>
        <v>00716590</v>
      </c>
    </row>
    <row r="5824" spans="1:2" x14ac:dyDescent="0.25">
      <c r="A5824" s="6">
        <v>5821</v>
      </c>
      <c r="B5824" s="6" t="str">
        <f>"00716630"</f>
        <v>00716630</v>
      </c>
    </row>
    <row r="5825" spans="1:2" x14ac:dyDescent="0.25">
      <c r="A5825" s="6">
        <v>5822</v>
      </c>
      <c r="B5825" s="6" t="str">
        <f>"00716657"</f>
        <v>00716657</v>
      </c>
    </row>
    <row r="5826" spans="1:2" x14ac:dyDescent="0.25">
      <c r="A5826" s="6">
        <v>5823</v>
      </c>
      <c r="B5826" s="6" t="str">
        <f>"00716658"</f>
        <v>00716658</v>
      </c>
    </row>
    <row r="5827" spans="1:2" x14ac:dyDescent="0.25">
      <c r="A5827" s="6">
        <v>5824</v>
      </c>
      <c r="B5827" s="6" t="str">
        <f>"00716668"</f>
        <v>00716668</v>
      </c>
    </row>
    <row r="5828" spans="1:2" x14ac:dyDescent="0.25">
      <c r="A5828" s="6">
        <v>5825</v>
      </c>
      <c r="B5828" s="6" t="str">
        <f>"00716670"</f>
        <v>00716670</v>
      </c>
    </row>
    <row r="5829" spans="1:2" x14ac:dyDescent="0.25">
      <c r="A5829" s="6">
        <v>5826</v>
      </c>
      <c r="B5829" s="6" t="str">
        <f>"00716673"</f>
        <v>00716673</v>
      </c>
    </row>
    <row r="5830" spans="1:2" x14ac:dyDescent="0.25">
      <c r="A5830" s="6">
        <v>5827</v>
      </c>
      <c r="B5830" s="6" t="str">
        <f>"00716674"</f>
        <v>00716674</v>
      </c>
    </row>
    <row r="5831" spans="1:2" x14ac:dyDescent="0.25">
      <c r="A5831" s="6">
        <v>5828</v>
      </c>
      <c r="B5831" s="6" t="str">
        <f>"00716679"</f>
        <v>00716679</v>
      </c>
    </row>
    <row r="5832" spans="1:2" x14ac:dyDescent="0.25">
      <c r="A5832" s="6">
        <v>5829</v>
      </c>
      <c r="B5832" s="6" t="str">
        <f>"00716695"</f>
        <v>00716695</v>
      </c>
    </row>
    <row r="5833" spans="1:2" x14ac:dyDescent="0.25">
      <c r="A5833" s="6">
        <v>5830</v>
      </c>
      <c r="B5833" s="6" t="str">
        <f>"00716699"</f>
        <v>00716699</v>
      </c>
    </row>
    <row r="5834" spans="1:2" x14ac:dyDescent="0.25">
      <c r="A5834" s="6">
        <v>5831</v>
      </c>
      <c r="B5834" s="6" t="str">
        <f>"00716712"</f>
        <v>00716712</v>
      </c>
    </row>
    <row r="5835" spans="1:2" x14ac:dyDescent="0.25">
      <c r="A5835" s="6">
        <v>5832</v>
      </c>
      <c r="B5835" s="6" t="str">
        <f>"00716713"</f>
        <v>00716713</v>
      </c>
    </row>
    <row r="5836" spans="1:2" x14ac:dyDescent="0.25">
      <c r="A5836" s="6">
        <v>5833</v>
      </c>
      <c r="B5836" s="6" t="str">
        <f>"00716738"</f>
        <v>00716738</v>
      </c>
    </row>
    <row r="5837" spans="1:2" x14ac:dyDescent="0.25">
      <c r="A5837" s="6">
        <v>5834</v>
      </c>
      <c r="B5837" s="6" t="str">
        <f>"00716754"</f>
        <v>00716754</v>
      </c>
    </row>
    <row r="5838" spans="1:2" x14ac:dyDescent="0.25">
      <c r="A5838" s="6">
        <v>5835</v>
      </c>
      <c r="B5838" s="6" t="str">
        <f>"00716757"</f>
        <v>00716757</v>
      </c>
    </row>
    <row r="5839" spans="1:2" x14ac:dyDescent="0.25">
      <c r="A5839" s="6">
        <v>5836</v>
      </c>
      <c r="B5839" s="6" t="str">
        <f>"00716768"</f>
        <v>00716768</v>
      </c>
    </row>
    <row r="5840" spans="1:2" x14ac:dyDescent="0.25">
      <c r="A5840" s="6">
        <v>5837</v>
      </c>
      <c r="B5840" s="6" t="str">
        <f>"00716788"</f>
        <v>00716788</v>
      </c>
    </row>
    <row r="5841" spans="1:2" x14ac:dyDescent="0.25">
      <c r="A5841" s="6">
        <v>5838</v>
      </c>
      <c r="B5841" s="6" t="str">
        <f>"00716795"</f>
        <v>00716795</v>
      </c>
    </row>
    <row r="5842" spans="1:2" x14ac:dyDescent="0.25">
      <c r="A5842" s="6">
        <v>5839</v>
      </c>
      <c r="B5842" s="6" t="str">
        <f>"00716877"</f>
        <v>00716877</v>
      </c>
    </row>
    <row r="5843" spans="1:2" x14ac:dyDescent="0.25">
      <c r="A5843" s="6">
        <v>5840</v>
      </c>
      <c r="B5843" s="6" t="str">
        <f>"00716882"</f>
        <v>00716882</v>
      </c>
    </row>
    <row r="5844" spans="1:2" x14ac:dyDescent="0.25">
      <c r="A5844" s="6">
        <v>5841</v>
      </c>
      <c r="B5844" s="6" t="str">
        <f>"00716897"</f>
        <v>00716897</v>
      </c>
    </row>
    <row r="5845" spans="1:2" x14ac:dyDescent="0.25">
      <c r="A5845" s="6">
        <v>5842</v>
      </c>
      <c r="B5845" s="6" t="str">
        <f>"00716916"</f>
        <v>00716916</v>
      </c>
    </row>
    <row r="5846" spans="1:2" x14ac:dyDescent="0.25">
      <c r="A5846" s="6">
        <v>5843</v>
      </c>
      <c r="B5846" s="6" t="str">
        <f>"00716920"</f>
        <v>00716920</v>
      </c>
    </row>
    <row r="5847" spans="1:2" x14ac:dyDescent="0.25">
      <c r="A5847" s="6">
        <v>5844</v>
      </c>
      <c r="B5847" s="6" t="str">
        <f>"00716923"</f>
        <v>00716923</v>
      </c>
    </row>
    <row r="5848" spans="1:2" x14ac:dyDescent="0.25">
      <c r="A5848" s="6">
        <v>5845</v>
      </c>
      <c r="B5848" s="6" t="str">
        <f>"00716927"</f>
        <v>00716927</v>
      </c>
    </row>
    <row r="5849" spans="1:2" x14ac:dyDescent="0.25">
      <c r="A5849" s="6">
        <v>5846</v>
      </c>
      <c r="B5849" s="6" t="str">
        <f>"00716948"</f>
        <v>00716948</v>
      </c>
    </row>
    <row r="5850" spans="1:2" x14ac:dyDescent="0.25">
      <c r="A5850" s="6">
        <v>5847</v>
      </c>
      <c r="B5850" s="6" t="str">
        <f>"00716953"</f>
        <v>00716953</v>
      </c>
    </row>
    <row r="5851" spans="1:2" x14ac:dyDescent="0.25">
      <c r="A5851" s="6">
        <v>5848</v>
      </c>
      <c r="B5851" s="6" t="str">
        <f>"00716965"</f>
        <v>00716965</v>
      </c>
    </row>
    <row r="5852" spans="1:2" x14ac:dyDescent="0.25">
      <c r="A5852" s="6">
        <v>5849</v>
      </c>
      <c r="B5852" s="6" t="str">
        <f>"00716968"</f>
        <v>00716968</v>
      </c>
    </row>
    <row r="5853" spans="1:2" x14ac:dyDescent="0.25">
      <c r="A5853" s="6">
        <v>5850</v>
      </c>
      <c r="B5853" s="6" t="str">
        <f>"00716982"</f>
        <v>00716982</v>
      </c>
    </row>
    <row r="5854" spans="1:2" x14ac:dyDescent="0.25">
      <c r="A5854" s="6">
        <v>5851</v>
      </c>
      <c r="B5854" s="6" t="str">
        <f>"00717024"</f>
        <v>00717024</v>
      </c>
    </row>
    <row r="5855" spans="1:2" x14ac:dyDescent="0.25">
      <c r="A5855" s="6">
        <v>5852</v>
      </c>
      <c r="B5855" s="6" t="str">
        <f>"00717040"</f>
        <v>00717040</v>
      </c>
    </row>
    <row r="5856" spans="1:2" x14ac:dyDescent="0.25">
      <c r="A5856" s="6">
        <v>5853</v>
      </c>
      <c r="B5856" s="6" t="str">
        <f>"00717051"</f>
        <v>00717051</v>
      </c>
    </row>
    <row r="5857" spans="1:2" x14ac:dyDescent="0.25">
      <c r="A5857" s="6">
        <v>5854</v>
      </c>
      <c r="B5857" s="6" t="str">
        <f>"00717088"</f>
        <v>00717088</v>
      </c>
    </row>
    <row r="5858" spans="1:2" x14ac:dyDescent="0.25">
      <c r="A5858" s="6">
        <v>5855</v>
      </c>
      <c r="B5858" s="6" t="str">
        <f>"00717094"</f>
        <v>00717094</v>
      </c>
    </row>
    <row r="5859" spans="1:2" x14ac:dyDescent="0.25">
      <c r="A5859" s="6">
        <v>5856</v>
      </c>
      <c r="B5859" s="6" t="str">
        <f>"00717095"</f>
        <v>00717095</v>
      </c>
    </row>
    <row r="5860" spans="1:2" x14ac:dyDescent="0.25">
      <c r="A5860" s="6">
        <v>5857</v>
      </c>
      <c r="B5860" s="6" t="str">
        <f>"00717105"</f>
        <v>00717105</v>
      </c>
    </row>
    <row r="5861" spans="1:2" x14ac:dyDescent="0.25">
      <c r="A5861" s="6">
        <v>5858</v>
      </c>
      <c r="B5861" s="6" t="str">
        <f>"00717111"</f>
        <v>00717111</v>
      </c>
    </row>
    <row r="5862" spans="1:2" x14ac:dyDescent="0.25">
      <c r="A5862" s="6">
        <v>5859</v>
      </c>
      <c r="B5862" s="6" t="str">
        <f>"00717121"</f>
        <v>00717121</v>
      </c>
    </row>
    <row r="5863" spans="1:2" x14ac:dyDescent="0.25">
      <c r="A5863" s="6">
        <v>5860</v>
      </c>
      <c r="B5863" s="6" t="str">
        <f>"00717132"</f>
        <v>00717132</v>
      </c>
    </row>
    <row r="5864" spans="1:2" x14ac:dyDescent="0.25">
      <c r="A5864" s="6">
        <v>5861</v>
      </c>
      <c r="B5864" s="6" t="str">
        <f>"00717160"</f>
        <v>00717160</v>
      </c>
    </row>
    <row r="5865" spans="1:2" x14ac:dyDescent="0.25">
      <c r="A5865" s="6">
        <v>5862</v>
      </c>
      <c r="B5865" s="6" t="str">
        <f>"00717162"</f>
        <v>00717162</v>
      </c>
    </row>
    <row r="5866" spans="1:2" x14ac:dyDescent="0.25">
      <c r="A5866" s="6">
        <v>5863</v>
      </c>
      <c r="B5866" s="6" t="str">
        <f>"00717192"</f>
        <v>00717192</v>
      </c>
    </row>
    <row r="5867" spans="1:2" x14ac:dyDescent="0.25">
      <c r="A5867" s="6">
        <v>5864</v>
      </c>
      <c r="B5867" s="6" t="str">
        <f>"00717228"</f>
        <v>00717228</v>
      </c>
    </row>
    <row r="5868" spans="1:2" x14ac:dyDescent="0.25">
      <c r="A5868" s="6">
        <v>5865</v>
      </c>
      <c r="B5868" s="6" t="str">
        <f>"00717229"</f>
        <v>00717229</v>
      </c>
    </row>
    <row r="5869" spans="1:2" x14ac:dyDescent="0.25">
      <c r="A5869" s="6">
        <v>5866</v>
      </c>
      <c r="B5869" s="6" t="str">
        <f>"00717287"</f>
        <v>00717287</v>
      </c>
    </row>
    <row r="5870" spans="1:2" x14ac:dyDescent="0.25">
      <c r="A5870" s="6">
        <v>5867</v>
      </c>
      <c r="B5870" s="6" t="str">
        <f>"00717292"</f>
        <v>00717292</v>
      </c>
    </row>
    <row r="5871" spans="1:2" x14ac:dyDescent="0.25">
      <c r="A5871" s="6">
        <v>5868</v>
      </c>
      <c r="B5871" s="6" t="str">
        <f>"00717396"</f>
        <v>00717396</v>
      </c>
    </row>
    <row r="5872" spans="1:2" x14ac:dyDescent="0.25">
      <c r="A5872" s="6">
        <v>5869</v>
      </c>
      <c r="B5872" s="6" t="str">
        <f>"00717625"</f>
        <v>00717625</v>
      </c>
    </row>
    <row r="5873" spans="1:2" x14ac:dyDescent="0.25">
      <c r="A5873" s="6">
        <v>5870</v>
      </c>
      <c r="B5873" s="6" t="str">
        <f>"00717744"</f>
        <v>00717744</v>
      </c>
    </row>
    <row r="5874" spans="1:2" x14ac:dyDescent="0.25">
      <c r="A5874" s="6">
        <v>5871</v>
      </c>
      <c r="B5874" s="6" t="str">
        <f>"00717853"</f>
        <v>00717853</v>
      </c>
    </row>
    <row r="5875" spans="1:2" x14ac:dyDescent="0.25">
      <c r="A5875" s="6">
        <v>5872</v>
      </c>
      <c r="B5875" s="6" t="str">
        <f>"00717949"</f>
        <v>00717949</v>
      </c>
    </row>
    <row r="5876" spans="1:2" x14ac:dyDescent="0.25">
      <c r="A5876" s="6">
        <v>5873</v>
      </c>
      <c r="B5876" s="6" t="str">
        <f>"00717983"</f>
        <v>00717983</v>
      </c>
    </row>
    <row r="5877" spans="1:2" x14ac:dyDescent="0.25">
      <c r="A5877" s="6">
        <v>5874</v>
      </c>
      <c r="B5877" s="6" t="str">
        <f>"00718043"</f>
        <v>00718043</v>
      </c>
    </row>
    <row r="5878" spans="1:2" x14ac:dyDescent="0.25">
      <c r="A5878" s="6">
        <v>5875</v>
      </c>
      <c r="B5878" s="6" t="str">
        <f>"00718082"</f>
        <v>00718082</v>
      </c>
    </row>
    <row r="5879" spans="1:2" x14ac:dyDescent="0.25">
      <c r="A5879" s="6">
        <v>5876</v>
      </c>
      <c r="B5879" s="6" t="str">
        <f>"00718282"</f>
        <v>00718282</v>
      </c>
    </row>
    <row r="5880" spans="1:2" x14ac:dyDescent="0.25">
      <c r="A5880" s="6">
        <v>5877</v>
      </c>
      <c r="B5880" s="6" t="str">
        <f>"00718558"</f>
        <v>00718558</v>
      </c>
    </row>
    <row r="5881" spans="1:2" x14ac:dyDescent="0.25">
      <c r="A5881" s="6">
        <v>5878</v>
      </c>
      <c r="B5881" s="6" t="str">
        <f>"00718565"</f>
        <v>00718565</v>
      </c>
    </row>
    <row r="5882" spans="1:2" x14ac:dyDescent="0.25">
      <c r="A5882" s="6">
        <v>5879</v>
      </c>
      <c r="B5882" s="6" t="str">
        <f>"00718714"</f>
        <v>00718714</v>
      </c>
    </row>
    <row r="5883" spans="1:2" x14ac:dyDescent="0.25">
      <c r="A5883" s="6">
        <v>5880</v>
      </c>
      <c r="B5883" s="6" t="str">
        <f>"00718747"</f>
        <v>00718747</v>
      </c>
    </row>
    <row r="5884" spans="1:2" x14ac:dyDescent="0.25">
      <c r="A5884" s="6">
        <v>5881</v>
      </c>
      <c r="B5884" s="6" t="str">
        <f>"00718881"</f>
        <v>00718881</v>
      </c>
    </row>
    <row r="5885" spans="1:2" x14ac:dyDescent="0.25">
      <c r="A5885" s="6">
        <v>5882</v>
      </c>
      <c r="B5885" s="6" t="str">
        <f>"00718904"</f>
        <v>00718904</v>
      </c>
    </row>
    <row r="5886" spans="1:2" x14ac:dyDescent="0.25">
      <c r="A5886" s="6">
        <v>5883</v>
      </c>
      <c r="B5886" s="6" t="str">
        <f>"00718953"</f>
        <v>00718953</v>
      </c>
    </row>
    <row r="5887" spans="1:2" x14ac:dyDescent="0.25">
      <c r="A5887" s="6">
        <v>5884</v>
      </c>
      <c r="B5887" s="6" t="str">
        <f>"00719006"</f>
        <v>00719006</v>
      </c>
    </row>
    <row r="5888" spans="1:2" x14ac:dyDescent="0.25">
      <c r="A5888" s="6">
        <v>5885</v>
      </c>
      <c r="B5888" s="6" t="str">
        <f>"00719010"</f>
        <v>00719010</v>
      </c>
    </row>
    <row r="5889" spans="1:2" x14ac:dyDescent="0.25">
      <c r="A5889" s="6">
        <v>5886</v>
      </c>
      <c r="B5889" s="6" t="str">
        <f>"00719126"</f>
        <v>00719126</v>
      </c>
    </row>
    <row r="5890" spans="1:2" x14ac:dyDescent="0.25">
      <c r="A5890" s="6">
        <v>5887</v>
      </c>
      <c r="B5890" s="6" t="str">
        <f>"00719145"</f>
        <v>00719145</v>
      </c>
    </row>
    <row r="5891" spans="1:2" x14ac:dyDescent="0.25">
      <c r="A5891" s="6">
        <v>5888</v>
      </c>
      <c r="B5891" s="6" t="str">
        <f>"00719189"</f>
        <v>00719189</v>
      </c>
    </row>
    <row r="5892" spans="1:2" x14ac:dyDescent="0.25">
      <c r="A5892" s="6">
        <v>5889</v>
      </c>
      <c r="B5892" s="6" t="str">
        <f>"00719423"</f>
        <v>00719423</v>
      </c>
    </row>
    <row r="5893" spans="1:2" x14ac:dyDescent="0.25">
      <c r="A5893" s="6">
        <v>5890</v>
      </c>
      <c r="B5893" s="6" t="str">
        <f>"00719452"</f>
        <v>00719452</v>
      </c>
    </row>
    <row r="5894" spans="1:2" x14ac:dyDescent="0.25">
      <c r="A5894" s="6">
        <v>5891</v>
      </c>
      <c r="B5894" s="6" t="str">
        <f>"00719474"</f>
        <v>00719474</v>
      </c>
    </row>
    <row r="5895" spans="1:2" x14ac:dyDescent="0.25">
      <c r="A5895" s="6">
        <v>5892</v>
      </c>
      <c r="B5895" s="6" t="str">
        <f>"00719536"</f>
        <v>00719536</v>
      </c>
    </row>
    <row r="5896" spans="1:2" x14ac:dyDescent="0.25">
      <c r="A5896" s="6">
        <v>5893</v>
      </c>
      <c r="B5896" s="6" t="str">
        <f>"00719667"</f>
        <v>00719667</v>
      </c>
    </row>
    <row r="5897" spans="1:2" x14ac:dyDescent="0.25">
      <c r="A5897" s="6">
        <v>5894</v>
      </c>
      <c r="B5897" s="6" t="str">
        <f>"00719704"</f>
        <v>00719704</v>
      </c>
    </row>
    <row r="5898" spans="1:2" x14ac:dyDescent="0.25">
      <c r="A5898" s="6">
        <v>5895</v>
      </c>
      <c r="B5898" s="6" t="str">
        <f>"00719886"</f>
        <v>00719886</v>
      </c>
    </row>
    <row r="5899" spans="1:2" x14ac:dyDescent="0.25">
      <c r="A5899" s="6">
        <v>5896</v>
      </c>
      <c r="B5899" s="6" t="str">
        <f>"00719897"</f>
        <v>00719897</v>
      </c>
    </row>
    <row r="5900" spans="1:2" x14ac:dyDescent="0.25">
      <c r="A5900" s="6">
        <v>5897</v>
      </c>
      <c r="B5900" s="6" t="str">
        <f>"00720075"</f>
        <v>00720075</v>
      </c>
    </row>
    <row r="5901" spans="1:2" x14ac:dyDescent="0.25">
      <c r="A5901" s="6">
        <v>5898</v>
      </c>
      <c r="B5901" s="6" t="str">
        <f>"00720138"</f>
        <v>00720138</v>
      </c>
    </row>
    <row r="5902" spans="1:2" x14ac:dyDescent="0.25">
      <c r="A5902" s="6">
        <v>5899</v>
      </c>
      <c r="B5902" s="6" t="str">
        <f>"00720339"</f>
        <v>00720339</v>
      </c>
    </row>
    <row r="5903" spans="1:2" x14ac:dyDescent="0.25">
      <c r="A5903" s="6">
        <v>5900</v>
      </c>
      <c r="B5903" s="6" t="str">
        <f>"00720359"</f>
        <v>00720359</v>
      </c>
    </row>
    <row r="5904" spans="1:2" x14ac:dyDescent="0.25">
      <c r="A5904" s="6">
        <v>5901</v>
      </c>
      <c r="B5904" s="6" t="str">
        <f>"00720373"</f>
        <v>00720373</v>
      </c>
    </row>
    <row r="5905" spans="1:2" x14ac:dyDescent="0.25">
      <c r="A5905" s="6">
        <v>5902</v>
      </c>
      <c r="B5905" s="6" t="str">
        <f>"00720572"</f>
        <v>00720572</v>
      </c>
    </row>
    <row r="5906" spans="1:2" x14ac:dyDescent="0.25">
      <c r="A5906" s="6">
        <v>5903</v>
      </c>
      <c r="B5906" s="6" t="str">
        <f>"00720712"</f>
        <v>00720712</v>
      </c>
    </row>
    <row r="5907" spans="1:2" x14ac:dyDescent="0.25">
      <c r="A5907" s="6">
        <v>5904</v>
      </c>
      <c r="B5907" s="6" t="str">
        <f>"00720854"</f>
        <v>00720854</v>
      </c>
    </row>
    <row r="5908" spans="1:2" x14ac:dyDescent="0.25">
      <c r="A5908" s="6">
        <v>5905</v>
      </c>
      <c r="B5908" s="6" t="str">
        <f>"00720876"</f>
        <v>00720876</v>
      </c>
    </row>
    <row r="5909" spans="1:2" x14ac:dyDescent="0.25">
      <c r="A5909" s="6">
        <v>5906</v>
      </c>
      <c r="B5909" s="6" t="str">
        <f>"00720986"</f>
        <v>00720986</v>
      </c>
    </row>
    <row r="5910" spans="1:2" x14ac:dyDescent="0.25">
      <c r="A5910" s="6">
        <v>5907</v>
      </c>
      <c r="B5910" s="6" t="str">
        <f>"00721139"</f>
        <v>00721139</v>
      </c>
    </row>
    <row r="5911" spans="1:2" x14ac:dyDescent="0.25">
      <c r="A5911" s="6">
        <v>5908</v>
      </c>
      <c r="B5911" s="6" t="str">
        <f>"00721375"</f>
        <v>00721375</v>
      </c>
    </row>
    <row r="5912" spans="1:2" x14ac:dyDescent="0.25">
      <c r="A5912" s="6">
        <v>5909</v>
      </c>
      <c r="B5912" s="6" t="str">
        <f>"00721773"</f>
        <v>00721773</v>
      </c>
    </row>
    <row r="5913" spans="1:2" x14ac:dyDescent="0.25">
      <c r="A5913" s="6">
        <v>5910</v>
      </c>
      <c r="B5913" s="6" t="str">
        <f>"00721922"</f>
        <v>00721922</v>
      </c>
    </row>
    <row r="5914" spans="1:2" x14ac:dyDescent="0.25">
      <c r="A5914" s="6">
        <v>5911</v>
      </c>
      <c r="B5914" s="6" t="str">
        <f>"00721923"</f>
        <v>00721923</v>
      </c>
    </row>
    <row r="5915" spans="1:2" x14ac:dyDescent="0.25">
      <c r="A5915" s="6">
        <v>5912</v>
      </c>
      <c r="B5915" s="6" t="str">
        <f>"00721957"</f>
        <v>00721957</v>
      </c>
    </row>
    <row r="5916" spans="1:2" x14ac:dyDescent="0.25">
      <c r="A5916" s="6">
        <v>5913</v>
      </c>
      <c r="B5916" s="6" t="str">
        <f>"00722155"</f>
        <v>00722155</v>
      </c>
    </row>
    <row r="5917" spans="1:2" x14ac:dyDescent="0.25">
      <c r="A5917" s="6">
        <v>5914</v>
      </c>
      <c r="B5917" s="6" t="str">
        <f>"00722156"</f>
        <v>00722156</v>
      </c>
    </row>
    <row r="5918" spans="1:2" x14ac:dyDescent="0.25">
      <c r="A5918" s="6">
        <v>5915</v>
      </c>
      <c r="B5918" s="6" t="str">
        <f>"00722233"</f>
        <v>00722233</v>
      </c>
    </row>
    <row r="5919" spans="1:2" x14ac:dyDescent="0.25">
      <c r="A5919" s="6">
        <v>5916</v>
      </c>
      <c r="B5919" s="6" t="str">
        <f>"00722441"</f>
        <v>00722441</v>
      </c>
    </row>
    <row r="5920" spans="1:2" x14ac:dyDescent="0.25">
      <c r="A5920" s="6">
        <v>5917</v>
      </c>
      <c r="B5920" s="6" t="str">
        <f>"00722593"</f>
        <v>00722593</v>
      </c>
    </row>
    <row r="5921" spans="1:2" x14ac:dyDescent="0.25">
      <c r="A5921" s="6">
        <v>5918</v>
      </c>
      <c r="B5921" s="6" t="str">
        <f>"00723195"</f>
        <v>00723195</v>
      </c>
    </row>
    <row r="5922" spans="1:2" x14ac:dyDescent="0.25">
      <c r="A5922" s="6">
        <v>5919</v>
      </c>
      <c r="B5922" s="6" t="str">
        <f>"00723204"</f>
        <v>00723204</v>
      </c>
    </row>
    <row r="5923" spans="1:2" x14ac:dyDescent="0.25">
      <c r="A5923" s="6">
        <v>5920</v>
      </c>
      <c r="B5923" s="6" t="str">
        <f>"00723242"</f>
        <v>00723242</v>
      </c>
    </row>
    <row r="5924" spans="1:2" x14ac:dyDescent="0.25">
      <c r="A5924" s="6">
        <v>5921</v>
      </c>
      <c r="B5924" s="6" t="str">
        <f>"00723407"</f>
        <v>00723407</v>
      </c>
    </row>
    <row r="5925" spans="1:2" x14ac:dyDescent="0.25">
      <c r="A5925" s="6">
        <v>5922</v>
      </c>
      <c r="B5925" s="6" t="str">
        <f>"00723507"</f>
        <v>00723507</v>
      </c>
    </row>
    <row r="5926" spans="1:2" x14ac:dyDescent="0.25">
      <c r="A5926" s="6">
        <v>5923</v>
      </c>
      <c r="B5926" s="6" t="str">
        <f>"00723562"</f>
        <v>00723562</v>
      </c>
    </row>
    <row r="5927" spans="1:2" x14ac:dyDescent="0.25">
      <c r="A5927" s="6">
        <v>5924</v>
      </c>
      <c r="B5927" s="6" t="str">
        <f>"00723807"</f>
        <v>00723807</v>
      </c>
    </row>
    <row r="5928" spans="1:2" x14ac:dyDescent="0.25">
      <c r="A5928" s="6">
        <v>5925</v>
      </c>
      <c r="B5928" s="6" t="str">
        <f>"00724023"</f>
        <v>00724023</v>
      </c>
    </row>
    <row r="5929" spans="1:2" x14ac:dyDescent="0.25">
      <c r="A5929" s="6">
        <v>5926</v>
      </c>
      <c r="B5929" s="6" t="str">
        <f>"00724159"</f>
        <v>00724159</v>
      </c>
    </row>
    <row r="5930" spans="1:2" x14ac:dyDescent="0.25">
      <c r="A5930" s="6">
        <v>5927</v>
      </c>
      <c r="B5930" s="6" t="str">
        <f>"00724204"</f>
        <v>00724204</v>
      </c>
    </row>
    <row r="5931" spans="1:2" x14ac:dyDescent="0.25">
      <c r="A5931" s="6">
        <v>5928</v>
      </c>
      <c r="B5931" s="6" t="str">
        <f>"00724243"</f>
        <v>00724243</v>
      </c>
    </row>
    <row r="5932" spans="1:2" x14ac:dyDescent="0.25">
      <c r="A5932" s="6">
        <v>5929</v>
      </c>
      <c r="B5932" s="6" t="str">
        <f>"00724599"</f>
        <v>00724599</v>
      </c>
    </row>
    <row r="5933" spans="1:2" x14ac:dyDescent="0.25">
      <c r="A5933" s="6">
        <v>5930</v>
      </c>
      <c r="B5933" s="6" t="str">
        <f>"00724807"</f>
        <v>00724807</v>
      </c>
    </row>
    <row r="5934" spans="1:2" x14ac:dyDescent="0.25">
      <c r="A5934" s="6">
        <v>5931</v>
      </c>
      <c r="B5934" s="6" t="str">
        <f>"00724867"</f>
        <v>00724867</v>
      </c>
    </row>
    <row r="5935" spans="1:2" x14ac:dyDescent="0.25">
      <c r="A5935" s="6">
        <v>5932</v>
      </c>
      <c r="B5935" s="6" t="str">
        <f>"00725349"</f>
        <v>00725349</v>
      </c>
    </row>
    <row r="5936" spans="1:2" x14ac:dyDescent="0.25">
      <c r="A5936" s="6">
        <v>5933</v>
      </c>
      <c r="B5936" s="6" t="str">
        <f>"00725385"</f>
        <v>00725385</v>
      </c>
    </row>
    <row r="5937" spans="1:2" x14ac:dyDescent="0.25">
      <c r="A5937" s="6">
        <v>5934</v>
      </c>
      <c r="B5937" s="6" t="str">
        <f>"00725421"</f>
        <v>00725421</v>
      </c>
    </row>
    <row r="5938" spans="1:2" x14ac:dyDescent="0.25">
      <c r="A5938" s="6">
        <v>5935</v>
      </c>
      <c r="B5938" s="6" t="str">
        <f>"00725560"</f>
        <v>00725560</v>
      </c>
    </row>
    <row r="5939" spans="1:2" x14ac:dyDescent="0.25">
      <c r="A5939" s="6">
        <v>5936</v>
      </c>
      <c r="B5939" s="6" t="str">
        <f>"00725725"</f>
        <v>00725725</v>
      </c>
    </row>
    <row r="5940" spans="1:2" x14ac:dyDescent="0.25">
      <c r="A5940" s="6">
        <v>5937</v>
      </c>
      <c r="B5940" s="6" t="str">
        <f>"00725860"</f>
        <v>00725860</v>
      </c>
    </row>
    <row r="5941" spans="1:2" x14ac:dyDescent="0.25">
      <c r="A5941" s="6">
        <v>5938</v>
      </c>
      <c r="B5941" s="6" t="str">
        <f>"00725943"</f>
        <v>00725943</v>
      </c>
    </row>
    <row r="5942" spans="1:2" x14ac:dyDescent="0.25">
      <c r="A5942" s="6">
        <v>5939</v>
      </c>
      <c r="B5942" s="6" t="str">
        <f>"00725962"</f>
        <v>00725962</v>
      </c>
    </row>
    <row r="5943" spans="1:2" x14ac:dyDescent="0.25">
      <c r="A5943" s="6">
        <v>5940</v>
      </c>
      <c r="B5943" s="6" t="str">
        <f>"00725990"</f>
        <v>00725990</v>
      </c>
    </row>
    <row r="5944" spans="1:2" x14ac:dyDescent="0.25">
      <c r="A5944" s="6">
        <v>5941</v>
      </c>
      <c r="B5944" s="6" t="str">
        <f>"00726060"</f>
        <v>00726060</v>
      </c>
    </row>
    <row r="5945" spans="1:2" x14ac:dyDescent="0.25">
      <c r="A5945" s="6">
        <v>5942</v>
      </c>
      <c r="B5945" s="6" t="str">
        <f>"00726281"</f>
        <v>00726281</v>
      </c>
    </row>
    <row r="5946" spans="1:2" x14ac:dyDescent="0.25">
      <c r="A5946" s="6">
        <v>5943</v>
      </c>
      <c r="B5946" s="6" t="str">
        <f>"00726609"</f>
        <v>00726609</v>
      </c>
    </row>
    <row r="5947" spans="1:2" x14ac:dyDescent="0.25">
      <c r="A5947" s="6">
        <v>5944</v>
      </c>
      <c r="B5947" s="6" t="str">
        <f>"00726620"</f>
        <v>00726620</v>
      </c>
    </row>
    <row r="5948" spans="1:2" x14ac:dyDescent="0.25">
      <c r="A5948" s="6">
        <v>5945</v>
      </c>
      <c r="B5948" s="6" t="str">
        <f>"00726949"</f>
        <v>00726949</v>
      </c>
    </row>
    <row r="5949" spans="1:2" x14ac:dyDescent="0.25">
      <c r="A5949" s="6">
        <v>5946</v>
      </c>
      <c r="B5949" s="6" t="str">
        <f>"00727148"</f>
        <v>00727148</v>
      </c>
    </row>
    <row r="5950" spans="1:2" x14ac:dyDescent="0.25">
      <c r="A5950" s="6">
        <v>5947</v>
      </c>
      <c r="B5950" s="6" t="str">
        <f>"00727484"</f>
        <v>00727484</v>
      </c>
    </row>
    <row r="5951" spans="1:2" x14ac:dyDescent="0.25">
      <c r="A5951" s="6">
        <v>5948</v>
      </c>
      <c r="B5951" s="6" t="str">
        <f>"00727511"</f>
        <v>00727511</v>
      </c>
    </row>
    <row r="5952" spans="1:2" x14ac:dyDescent="0.25">
      <c r="A5952" s="6">
        <v>5949</v>
      </c>
      <c r="B5952" s="6" t="str">
        <f>"00727728"</f>
        <v>00727728</v>
      </c>
    </row>
    <row r="5953" spans="1:2" x14ac:dyDescent="0.25">
      <c r="A5953" s="6">
        <v>5950</v>
      </c>
      <c r="B5953" s="6" t="str">
        <f>"00727779"</f>
        <v>00727779</v>
      </c>
    </row>
    <row r="5954" spans="1:2" x14ac:dyDescent="0.25">
      <c r="A5954" s="6">
        <v>5951</v>
      </c>
      <c r="B5954" s="6" t="str">
        <f>"00727832"</f>
        <v>00727832</v>
      </c>
    </row>
    <row r="5955" spans="1:2" x14ac:dyDescent="0.25">
      <c r="A5955" s="6">
        <v>5952</v>
      </c>
      <c r="B5955" s="6" t="str">
        <f>"00727868"</f>
        <v>00727868</v>
      </c>
    </row>
    <row r="5956" spans="1:2" x14ac:dyDescent="0.25">
      <c r="A5956" s="6">
        <v>5953</v>
      </c>
      <c r="B5956" s="6" t="str">
        <f>"00728097"</f>
        <v>00728097</v>
      </c>
    </row>
    <row r="5957" spans="1:2" x14ac:dyDescent="0.25">
      <c r="A5957" s="6">
        <v>5954</v>
      </c>
      <c r="B5957" s="6" t="str">
        <f>"00728136"</f>
        <v>00728136</v>
      </c>
    </row>
    <row r="5958" spans="1:2" x14ac:dyDescent="0.25">
      <c r="A5958" s="6">
        <v>5955</v>
      </c>
      <c r="B5958" s="6" t="str">
        <f>"00728156"</f>
        <v>00728156</v>
      </c>
    </row>
    <row r="5959" spans="1:2" x14ac:dyDescent="0.25">
      <c r="A5959" s="6">
        <v>5956</v>
      </c>
      <c r="B5959" s="6" t="str">
        <f>"00728230"</f>
        <v>00728230</v>
      </c>
    </row>
    <row r="5960" spans="1:2" x14ac:dyDescent="0.25">
      <c r="A5960" s="6">
        <v>5957</v>
      </c>
      <c r="B5960" s="6" t="str">
        <f>"00728350"</f>
        <v>00728350</v>
      </c>
    </row>
    <row r="5961" spans="1:2" x14ac:dyDescent="0.25">
      <c r="A5961" s="6">
        <v>5958</v>
      </c>
      <c r="B5961" s="6" t="str">
        <f>"00728507"</f>
        <v>00728507</v>
      </c>
    </row>
    <row r="5962" spans="1:2" x14ac:dyDescent="0.25">
      <c r="A5962" s="6">
        <v>5959</v>
      </c>
      <c r="B5962" s="6" t="str">
        <f>"00728529"</f>
        <v>00728529</v>
      </c>
    </row>
    <row r="5963" spans="1:2" x14ac:dyDescent="0.25">
      <c r="A5963" s="6">
        <v>5960</v>
      </c>
      <c r="B5963" s="6" t="str">
        <f>"00728620"</f>
        <v>00728620</v>
      </c>
    </row>
    <row r="5964" spans="1:2" x14ac:dyDescent="0.25">
      <c r="A5964" s="6">
        <v>5961</v>
      </c>
      <c r="B5964" s="6" t="str">
        <f>"00728698"</f>
        <v>00728698</v>
      </c>
    </row>
    <row r="5965" spans="1:2" x14ac:dyDescent="0.25">
      <c r="A5965" s="6">
        <v>5962</v>
      </c>
      <c r="B5965" s="6" t="str">
        <f>"00729164"</f>
        <v>00729164</v>
      </c>
    </row>
    <row r="5966" spans="1:2" x14ac:dyDescent="0.25">
      <c r="A5966" s="6">
        <v>5963</v>
      </c>
      <c r="B5966" s="6" t="str">
        <f>"00729167"</f>
        <v>00729167</v>
      </c>
    </row>
    <row r="5967" spans="1:2" x14ac:dyDescent="0.25">
      <c r="A5967" s="6">
        <v>5964</v>
      </c>
      <c r="B5967" s="6" t="str">
        <f>"00729249"</f>
        <v>00729249</v>
      </c>
    </row>
    <row r="5968" spans="1:2" x14ac:dyDescent="0.25">
      <c r="A5968" s="6">
        <v>5965</v>
      </c>
      <c r="B5968" s="6" t="str">
        <f>"00729272"</f>
        <v>00729272</v>
      </c>
    </row>
    <row r="5969" spans="1:2" x14ac:dyDescent="0.25">
      <c r="A5969" s="6">
        <v>5966</v>
      </c>
      <c r="B5969" s="6" t="str">
        <f>"00729294"</f>
        <v>00729294</v>
      </c>
    </row>
    <row r="5970" spans="1:2" x14ac:dyDescent="0.25">
      <c r="A5970" s="6">
        <v>5967</v>
      </c>
      <c r="B5970" s="6" t="str">
        <f>"00729382"</f>
        <v>00729382</v>
      </c>
    </row>
    <row r="5971" spans="1:2" x14ac:dyDescent="0.25">
      <c r="A5971" s="6">
        <v>5968</v>
      </c>
      <c r="B5971" s="6" t="str">
        <f>"00729424"</f>
        <v>00729424</v>
      </c>
    </row>
    <row r="5972" spans="1:2" x14ac:dyDescent="0.25">
      <c r="A5972" s="6">
        <v>5969</v>
      </c>
      <c r="B5972" s="6" t="str">
        <f>"00729542"</f>
        <v>00729542</v>
      </c>
    </row>
    <row r="5973" spans="1:2" x14ac:dyDescent="0.25">
      <c r="A5973" s="6">
        <v>5970</v>
      </c>
      <c r="B5973" s="6" t="str">
        <f>"00729731"</f>
        <v>00729731</v>
      </c>
    </row>
    <row r="5974" spans="1:2" x14ac:dyDescent="0.25">
      <c r="A5974" s="6">
        <v>5971</v>
      </c>
      <c r="B5974" s="6" t="str">
        <f>"00729883"</f>
        <v>00729883</v>
      </c>
    </row>
    <row r="5975" spans="1:2" x14ac:dyDescent="0.25">
      <c r="A5975" s="6">
        <v>5972</v>
      </c>
      <c r="B5975" s="6" t="str">
        <f>"00730153"</f>
        <v>00730153</v>
      </c>
    </row>
    <row r="5976" spans="1:2" x14ac:dyDescent="0.25">
      <c r="A5976" s="6">
        <v>5973</v>
      </c>
      <c r="B5976" s="6" t="str">
        <f>"00730199"</f>
        <v>00730199</v>
      </c>
    </row>
    <row r="5977" spans="1:2" x14ac:dyDescent="0.25">
      <c r="A5977" s="6">
        <v>5974</v>
      </c>
      <c r="B5977" s="6" t="str">
        <f>"00730392"</f>
        <v>00730392</v>
      </c>
    </row>
    <row r="5978" spans="1:2" x14ac:dyDescent="0.25">
      <c r="A5978" s="6">
        <v>5975</v>
      </c>
      <c r="B5978" s="6" t="str">
        <f>"00730566"</f>
        <v>00730566</v>
      </c>
    </row>
    <row r="5979" spans="1:2" x14ac:dyDescent="0.25">
      <c r="A5979" s="6">
        <v>5976</v>
      </c>
      <c r="B5979" s="6" t="str">
        <f>"00730580"</f>
        <v>00730580</v>
      </c>
    </row>
    <row r="5980" spans="1:2" x14ac:dyDescent="0.25">
      <c r="A5980" s="6">
        <v>5977</v>
      </c>
      <c r="B5980" s="6" t="str">
        <f>"00731222"</f>
        <v>00731222</v>
      </c>
    </row>
    <row r="5981" spans="1:2" x14ac:dyDescent="0.25">
      <c r="A5981" s="6">
        <v>5978</v>
      </c>
      <c r="B5981" s="6" t="str">
        <f>"00731239"</f>
        <v>00731239</v>
      </c>
    </row>
    <row r="5982" spans="1:2" x14ac:dyDescent="0.25">
      <c r="A5982" s="6">
        <v>5979</v>
      </c>
      <c r="B5982" s="6" t="str">
        <f>"00731325"</f>
        <v>00731325</v>
      </c>
    </row>
    <row r="5983" spans="1:2" x14ac:dyDescent="0.25">
      <c r="A5983" s="6">
        <v>5980</v>
      </c>
      <c r="B5983" s="6" t="str">
        <f>"00732569"</f>
        <v>00732569</v>
      </c>
    </row>
    <row r="5984" spans="1:2" x14ac:dyDescent="0.25">
      <c r="A5984" s="6">
        <v>5981</v>
      </c>
      <c r="B5984" s="6" t="str">
        <f>"00732851"</f>
        <v>00732851</v>
      </c>
    </row>
    <row r="5985" spans="1:2" x14ac:dyDescent="0.25">
      <c r="A5985" s="6">
        <v>5982</v>
      </c>
      <c r="B5985" s="6" t="str">
        <f>"00732907"</f>
        <v>00732907</v>
      </c>
    </row>
    <row r="5986" spans="1:2" x14ac:dyDescent="0.25">
      <c r="A5986" s="6">
        <v>5983</v>
      </c>
      <c r="B5986" s="6" t="str">
        <f>"00732956"</f>
        <v>00732956</v>
      </c>
    </row>
    <row r="5987" spans="1:2" x14ac:dyDescent="0.25">
      <c r="A5987" s="6">
        <v>5984</v>
      </c>
      <c r="B5987" s="6" t="str">
        <f>"00733051"</f>
        <v>00733051</v>
      </c>
    </row>
    <row r="5988" spans="1:2" x14ac:dyDescent="0.25">
      <c r="A5988" s="6">
        <v>5985</v>
      </c>
      <c r="B5988" s="6" t="str">
        <f>"00733088"</f>
        <v>00733088</v>
      </c>
    </row>
    <row r="5989" spans="1:2" x14ac:dyDescent="0.25">
      <c r="A5989" s="6">
        <v>5986</v>
      </c>
      <c r="B5989" s="6" t="str">
        <f>"00733114"</f>
        <v>00733114</v>
      </c>
    </row>
    <row r="5990" spans="1:2" x14ac:dyDescent="0.25">
      <c r="A5990" s="6">
        <v>5987</v>
      </c>
      <c r="B5990" s="6" t="str">
        <f>"00733575"</f>
        <v>00733575</v>
      </c>
    </row>
    <row r="5991" spans="1:2" x14ac:dyDescent="0.25">
      <c r="A5991" s="6">
        <v>5988</v>
      </c>
      <c r="B5991" s="6" t="str">
        <f>"00733813"</f>
        <v>00733813</v>
      </c>
    </row>
    <row r="5992" spans="1:2" x14ac:dyDescent="0.25">
      <c r="A5992" s="6">
        <v>5989</v>
      </c>
      <c r="B5992" s="6" t="str">
        <f>"00733821"</f>
        <v>00733821</v>
      </c>
    </row>
    <row r="5993" spans="1:2" x14ac:dyDescent="0.25">
      <c r="A5993" s="6">
        <v>5990</v>
      </c>
      <c r="B5993" s="6" t="str">
        <f>"00734040"</f>
        <v>00734040</v>
      </c>
    </row>
    <row r="5994" spans="1:2" x14ac:dyDescent="0.25">
      <c r="A5994" s="6">
        <v>5991</v>
      </c>
      <c r="B5994" s="6" t="str">
        <f>"00734210"</f>
        <v>00734210</v>
      </c>
    </row>
    <row r="5995" spans="1:2" x14ac:dyDescent="0.25">
      <c r="A5995" s="6">
        <v>5992</v>
      </c>
      <c r="B5995" s="6" t="str">
        <f>"00734595"</f>
        <v>00734595</v>
      </c>
    </row>
    <row r="5996" spans="1:2" x14ac:dyDescent="0.25">
      <c r="A5996" s="6">
        <v>5993</v>
      </c>
      <c r="B5996" s="6" t="str">
        <f>"00734676"</f>
        <v>00734676</v>
      </c>
    </row>
    <row r="5997" spans="1:2" x14ac:dyDescent="0.25">
      <c r="A5997" s="6">
        <v>5994</v>
      </c>
      <c r="B5997" s="6" t="str">
        <f>"00734678"</f>
        <v>00734678</v>
      </c>
    </row>
    <row r="5998" spans="1:2" x14ac:dyDescent="0.25">
      <c r="A5998" s="6">
        <v>5995</v>
      </c>
      <c r="B5998" s="6" t="str">
        <f>"00734915"</f>
        <v>00734915</v>
      </c>
    </row>
    <row r="5999" spans="1:2" x14ac:dyDescent="0.25">
      <c r="A5999" s="6">
        <v>5996</v>
      </c>
      <c r="B5999" s="6" t="str">
        <f>"00734992"</f>
        <v>00734992</v>
      </c>
    </row>
    <row r="6000" spans="1:2" x14ac:dyDescent="0.25">
      <c r="A6000" s="6">
        <v>5997</v>
      </c>
      <c r="B6000" s="6" t="str">
        <f>"00735090"</f>
        <v>00735090</v>
      </c>
    </row>
    <row r="6001" spans="1:2" x14ac:dyDescent="0.25">
      <c r="A6001" s="6">
        <v>5998</v>
      </c>
      <c r="B6001" s="6" t="str">
        <f>"00735149"</f>
        <v>00735149</v>
      </c>
    </row>
    <row r="6002" spans="1:2" x14ac:dyDescent="0.25">
      <c r="A6002" s="6">
        <v>5999</v>
      </c>
      <c r="B6002" s="6" t="str">
        <f>"00735173"</f>
        <v>00735173</v>
      </c>
    </row>
    <row r="6003" spans="1:2" x14ac:dyDescent="0.25">
      <c r="A6003" s="6">
        <v>6000</v>
      </c>
      <c r="B6003" s="6" t="str">
        <f>"00735283"</f>
        <v>00735283</v>
      </c>
    </row>
    <row r="6004" spans="1:2" x14ac:dyDescent="0.25">
      <c r="A6004" s="6">
        <v>6001</v>
      </c>
      <c r="B6004" s="6" t="str">
        <f>"00735596"</f>
        <v>00735596</v>
      </c>
    </row>
    <row r="6005" spans="1:2" x14ac:dyDescent="0.25">
      <c r="A6005" s="6">
        <v>6002</v>
      </c>
      <c r="B6005" s="6" t="str">
        <f>"00736018"</f>
        <v>00736018</v>
      </c>
    </row>
    <row r="6006" spans="1:2" x14ac:dyDescent="0.25">
      <c r="A6006" s="6">
        <v>6003</v>
      </c>
      <c r="B6006" s="6" t="str">
        <f>"00736025"</f>
        <v>00736025</v>
      </c>
    </row>
    <row r="6007" spans="1:2" x14ac:dyDescent="0.25">
      <c r="A6007" s="6">
        <v>6004</v>
      </c>
      <c r="B6007" s="6" t="str">
        <f>"00736041"</f>
        <v>00736041</v>
      </c>
    </row>
    <row r="6008" spans="1:2" x14ac:dyDescent="0.25">
      <c r="A6008" s="6">
        <v>6005</v>
      </c>
      <c r="B6008" s="6" t="str">
        <f>"00736075"</f>
        <v>00736075</v>
      </c>
    </row>
    <row r="6009" spans="1:2" x14ac:dyDescent="0.25">
      <c r="A6009" s="6">
        <v>6006</v>
      </c>
      <c r="B6009" s="6" t="str">
        <f>"00736195"</f>
        <v>00736195</v>
      </c>
    </row>
    <row r="6010" spans="1:2" x14ac:dyDescent="0.25">
      <c r="A6010" s="6">
        <v>6007</v>
      </c>
      <c r="B6010" s="6" t="str">
        <f>"00736372"</f>
        <v>00736372</v>
      </c>
    </row>
    <row r="6011" spans="1:2" x14ac:dyDescent="0.25">
      <c r="A6011" s="6">
        <v>6008</v>
      </c>
      <c r="B6011" s="6" t="str">
        <f>"00736634"</f>
        <v>00736634</v>
      </c>
    </row>
    <row r="6012" spans="1:2" x14ac:dyDescent="0.25">
      <c r="A6012" s="6">
        <v>6009</v>
      </c>
      <c r="B6012" s="6" t="str">
        <f>"00736688"</f>
        <v>00736688</v>
      </c>
    </row>
    <row r="6013" spans="1:2" x14ac:dyDescent="0.25">
      <c r="A6013" s="6">
        <v>6010</v>
      </c>
      <c r="B6013" s="6" t="str">
        <f>"00736689"</f>
        <v>00736689</v>
      </c>
    </row>
    <row r="6014" spans="1:2" x14ac:dyDescent="0.25">
      <c r="A6014" s="6">
        <v>6011</v>
      </c>
      <c r="B6014" s="6" t="str">
        <f>"00736794"</f>
        <v>00736794</v>
      </c>
    </row>
    <row r="6015" spans="1:2" x14ac:dyDescent="0.25">
      <c r="A6015" s="6">
        <v>6012</v>
      </c>
      <c r="B6015" s="6" t="str">
        <f>"00737296"</f>
        <v>00737296</v>
      </c>
    </row>
    <row r="6016" spans="1:2" x14ac:dyDescent="0.25">
      <c r="A6016" s="6">
        <v>6013</v>
      </c>
      <c r="B6016" s="6" t="str">
        <f>"00737668"</f>
        <v>00737668</v>
      </c>
    </row>
    <row r="6017" spans="1:2" x14ac:dyDescent="0.25">
      <c r="A6017" s="6">
        <v>6014</v>
      </c>
      <c r="B6017" s="6" t="str">
        <f>"00737897"</f>
        <v>00737897</v>
      </c>
    </row>
    <row r="6018" spans="1:2" x14ac:dyDescent="0.25">
      <c r="A6018" s="6">
        <v>6015</v>
      </c>
      <c r="B6018" s="6" t="str">
        <f>"00738087"</f>
        <v>00738087</v>
      </c>
    </row>
    <row r="6019" spans="1:2" x14ac:dyDescent="0.25">
      <c r="A6019" s="6">
        <v>6016</v>
      </c>
      <c r="B6019" s="6" t="str">
        <f>"00738162"</f>
        <v>00738162</v>
      </c>
    </row>
    <row r="6020" spans="1:2" x14ac:dyDescent="0.25">
      <c r="A6020" s="6">
        <v>6017</v>
      </c>
      <c r="B6020" s="6" t="str">
        <f>"00738226"</f>
        <v>00738226</v>
      </c>
    </row>
    <row r="6021" spans="1:2" x14ac:dyDescent="0.25">
      <c r="A6021" s="6">
        <v>6018</v>
      </c>
      <c r="B6021" s="6" t="str">
        <f>"00738558"</f>
        <v>00738558</v>
      </c>
    </row>
    <row r="6022" spans="1:2" x14ac:dyDescent="0.25">
      <c r="A6022" s="6">
        <v>6019</v>
      </c>
      <c r="B6022" s="6" t="str">
        <f>"00738698"</f>
        <v>00738698</v>
      </c>
    </row>
    <row r="6023" spans="1:2" x14ac:dyDescent="0.25">
      <c r="A6023" s="6">
        <v>6020</v>
      </c>
      <c r="B6023" s="6" t="str">
        <f>"00738882"</f>
        <v>00738882</v>
      </c>
    </row>
    <row r="6024" spans="1:2" x14ac:dyDescent="0.25">
      <c r="A6024" s="6">
        <v>6021</v>
      </c>
      <c r="B6024" s="6" t="str">
        <f>"00739026"</f>
        <v>00739026</v>
      </c>
    </row>
    <row r="6025" spans="1:2" x14ac:dyDescent="0.25">
      <c r="A6025" s="6">
        <v>6022</v>
      </c>
      <c r="B6025" s="6" t="str">
        <f>"00739054"</f>
        <v>00739054</v>
      </c>
    </row>
    <row r="6026" spans="1:2" x14ac:dyDescent="0.25">
      <c r="A6026" s="6">
        <v>6023</v>
      </c>
      <c r="B6026" s="6" t="str">
        <f>"00739060"</f>
        <v>00739060</v>
      </c>
    </row>
    <row r="6027" spans="1:2" x14ac:dyDescent="0.25">
      <c r="A6027" s="6">
        <v>6024</v>
      </c>
      <c r="B6027" s="6" t="str">
        <f>"00739162"</f>
        <v>00739162</v>
      </c>
    </row>
    <row r="6028" spans="1:2" x14ac:dyDescent="0.25">
      <c r="A6028" s="6">
        <v>6025</v>
      </c>
      <c r="B6028" s="6" t="str">
        <f>"00739278"</f>
        <v>00739278</v>
      </c>
    </row>
    <row r="6029" spans="1:2" x14ac:dyDescent="0.25">
      <c r="A6029" s="6">
        <v>6026</v>
      </c>
      <c r="B6029" s="6" t="str">
        <f>"00739363"</f>
        <v>00739363</v>
      </c>
    </row>
    <row r="6030" spans="1:2" x14ac:dyDescent="0.25">
      <c r="A6030" s="6">
        <v>6027</v>
      </c>
      <c r="B6030" s="6" t="str">
        <f>"00739373"</f>
        <v>00739373</v>
      </c>
    </row>
    <row r="6031" spans="1:2" x14ac:dyDescent="0.25">
      <c r="A6031" s="6">
        <v>6028</v>
      </c>
      <c r="B6031" s="6" t="str">
        <f>"00739633"</f>
        <v>00739633</v>
      </c>
    </row>
    <row r="6032" spans="1:2" x14ac:dyDescent="0.25">
      <c r="A6032" s="6">
        <v>6029</v>
      </c>
      <c r="B6032" s="6" t="str">
        <f>"00739634"</f>
        <v>00739634</v>
      </c>
    </row>
    <row r="6033" spans="1:2" x14ac:dyDescent="0.25">
      <c r="A6033" s="6">
        <v>6030</v>
      </c>
      <c r="B6033" s="6" t="str">
        <f>"00739882"</f>
        <v>00739882</v>
      </c>
    </row>
    <row r="6034" spans="1:2" x14ac:dyDescent="0.25">
      <c r="A6034" s="6">
        <v>6031</v>
      </c>
      <c r="B6034" s="6" t="str">
        <f>"00739935"</f>
        <v>00739935</v>
      </c>
    </row>
    <row r="6035" spans="1:2" x14ac:dyDescent="0.25">
      <c r="A6035" s="6">
        <v>6032</v>
      </c>
      <c r="B6035" s="6" t="str">
        <f>"00740034"</f>
        <v>00740034</v>
      </c>
    </row>
    <row r="6036" spans="1:2" x14ac:dyDescent="0.25">
      <c r="A6036" s="6">
        <v>6033</v>
      </c>
      <c r="B6036" s="6" t="str">
        <f>"00740426"</f>
        <v>00740426</v>
      </c>
    </row>
    <row r="6037" spans="1:2" x14ac:dyDescent="0.25">
      <c r="A6037" s="6">
        <v>6034</v>
      </c>
      <c r="B6037" s="6" t="str">
        <f>"00740595"</f>
        <v>00740595</v>
      </c>
    </row>
    <row r="6038" spans="1:2" x14ac:dyDescent="0.25">
      <c r="A6038" s="6">
        <v>6035</v>
      </c>
      <c r="B6038" s="6" t="str">
        <f>"00740851"</f>
        <v>00740851</v>
      </c>
    </row>
    <row r="6039" spans="1:2" x14ac:dyDescent="0.25">
      <c r="A6039" s="6">
        <v>6036</v>
      </c>
      <c r="B6039" s="6" t="str">
        <f>"00741106"</f>
        <v>00741106</v>
      </c>
    </row>
    <row r="6040" spans="1:2" x14ac:dyDescent="0.25">
      <c r="A6040" s="6">
        <v>6037</v>
      </c>
      <c r="B6040" s="6" t="str">
        <f>"00741263"</f>
        <v>00741263</v>
      </c>
    </row>
    <row r="6041" spans="1:2" x14ac:dyDescent="0.25">
      <c r="A6041" s="6">
        <v>6038</v>
      </c>
      <c r="B6041" s="6" t="str">
        <f>"00741333"</f>
        <v>00741333</v>
      </c>
    </row>
    <row r="6042" spans="1:2" x14ac:dyDescent="0.25">
      <c r="A6042" s="6">
        <v>6039</v>
      </c>
      <c r="B6042" s="6" t="str">
        <f>"00741472"</f>
        <v>00741472</v>
      </c>
    </row>
    <row r="6043" spans="1:2" x14ac:dyDescent="0.25">
      <c r="A6043" s="6">
        <v>6040</v>
      </c>
      <c r="B6043" s="6" t="str">
        <f>"00741534"</f>
        <v>00741534</v>
      </c>
    </row>
    <row r="6044" spans="1:2" x14ac:dyDescent="0.25">
      <c r="A6044" s="6">
        <v>6041</v>
      </c>
      <c r="B6044" s="6" t="str">
        <f>"00741565"</f>
        <v>00741565</v>
      </c>
    </row>
    <row r="6045" spans="1:2" x14ac:dyDescent="0.25">
      <c r="A6045" s="6">
        <v>6042</v>
      </c>
      <c r="B6045" s="6" t="str">
        <f>"00741663"</f>
        <v>00741663</v>
      </c>
    </row>
    <row r="6046" spans="1:2" x14ac:dyDescent="0.25">
      <c r="A6046" s="6">
        <v>6043</v>
      </c>
      <c r="B6046" s="6" t="str">
        <f>"00741672"</f>
        <v>00741672</v>
      </c>
    </row>
    <row r="6047" spans="1:2" x14ac:dyDescent="0.25">
      <c r="A6047" s="6">
        <v>6044</v>
      </c>
      <c r="B6047" s="6" t="str">
        <f>"00741682"</f>
        <v>00741682</v>
      </c>
    </row>
    <row r="6048" spans="1:2" x14ac:dyDescent="0.25">
      <c r="A6048" s="6">
        <v>6045</v>
      </c>
      <c r="B6048" s="6" t="str">
        <f>"00741834"</f>
        <v>00741834</v>
      </c>
    </row>
    <row r="6049" spans="1:2" x14ac:dyDescent="0.25">
      <c r="A6049" s="6">
        <v>6046</v>
      </c>
      <c r="B6049" s="6" t="str">
        <f>"00741890"</f>
        <v>00741890</v>
      </c>
    </row>
    <row r="6050" spans="1:2" x14ac:dyDescent="0.25">
      <c r="A6050" s="6">
        <v>6047</v>
      </c>
      <c r="B6050" s="6" t="str">
        <f>"00741934"</f>
        <v>00741934</v>
      </c>
    </row>
    <row r="6051" spans="1:2" x14ac:dyDescent="0.25">
      <c r="A6051" s="6">
        <v>6048</v>
      </c>
      <c r="B6051" s="6" t="str">
        <f>"00741996"</f>
        <v>00741996</v>
      </c>
    </row>
    <row r="6052" spans="1:2" x14ac:dyDescent="0.25">
      <c r="A6052" s="6">
        <v>6049</v>
      </c>
      <c r="B6052" s="6" t="str">
        <f>"00742097"</f>
        <v>00742097</v>
      </c>
    </row>
    <row r="6053" spans="1:2" x14ac:dyDescent="0.25">
      <c r="A6053" s="6">
        <v>6050</v>
      </c>
      <c r="B6053" s="6" t="str">
        <f>"00742198"</f>
        <v>00742198</v>
      </c>
    </row>
    <row r="6054" spans="1:2" x14ac:dyDescent="0.25">
      <c r="A6054" s="6">
        <v>6051</v>
      </c>
      <c r="B6054" s="6" t="str">
        <f>"00742206"</f>
        <v>00742206</v>
      </c>
    </row>
    <row r="6055" spans="1:2" x14ac:dyDescent="0.25">
      <c r="A6055" s="6">
        <v>6052</v>
      </c>
      <c r="B6055" s="6" t="str">
        <f>"00742257"</f>
        <v>00742257</v>
      </c>
    </row>
    <row r="6056" spans="1:2" x14ac:dyDescent="0.25">
      <c r="A6056" s="6">
        <v>6053</v>
      </c>
      <c r="B6056" s="6" t="str">
        <f>"00742335"</f>
        <v>00742335</v>
      </c>
    </row>
    <row r="6057" spans="1:2" x14ac:dyDescent="0.25">
      <c r="A6057" s="6">
        <v>6054</v>
      </c>
      <c r="B6057" s="6" t="str">
        <f>"00742546"</f>
        <v>00742546</v>
      </c>
    </row>
    <row r="6058" spans="1:2" x14ac:dyDescent="0.25">
      <c r="A6058" s="6">
        <v>6055</v>
      </c>
      <c r="B6058" s="6" t="str">
        <f>"00742745"</f>
        <v>00742745</v>
      </c>
    </row>
    <row r="6059" spans="1:2" x14ac:dyDescent="0.25">
      <c r="A6059" s="6">
        <v>6056</v>
      </c>
      <c r="B6059" s="6" t="str">
        <f>"00742830"</f>
        <v>00742830</v>
      </c>
    </row>
    <row r="6060" spans="1:2" x14ac:dyDescent="0.25">
      <c r="A6060" s="6">
        <v>6057</v>
      </c>
      <c r="B6060" s="6" t="str">
        <f>"00743741"</f>
        <v>00743741</v>
      </c>
    </row>
    <row r="6061" spans="1:2" x14ac:dyDescent="0.25">
      <c r="A6061" s="6">
        <v>6058</v>
      </c>
      <c r="B6061" s="6" t="str">
        <f>"00744174"</f>
        <v>00744174</v>
      </c>
    </row>
    <row r="6062" spans="1:2" x14ac:dyDescent="0.25">
      <c r="A6062" s="6">
        <v>6059</v>
      </c>
      <c r="B6062" s="6" t="str">
        <f>"00744625"</f>
        <v>00744625</v>
      </c>
    </row>
    <row r="6063" spans="1:2" x14ac:dyDescent="0.25">
      <c r="A6063" s="6">
        <v>6060</v>
      </c>
      <c r="B6063" s="6" t="str">
        <f>"00744768"</f>
        <v>00744768</v>
      </c>
    </row>
    <row r="6064" spans="1:2" x14ac:dyDescent="0.25">
      <c r="A6064" s="6">
        <v>6061</v>
      </c>
      <c r="B6064" s="6" t="str">
        <f>"00744807"</f>
        <v>00744807</v>
      </c>
    </row>
    <row r="6065" spans="1:2" x14ac:dyDescent="0.25">
      <c r="A6065" s="6">
        <v>6062</v>
      </c>
      <c r="B6065" s="6" t="str">
        <f>"00744821"</f>
        <v>00744821</v>
      </c>
    </row>
    <row r="6066" spans="1:2" x14ac:dyDescent="0.25">
      <c r="A6066" s="6">
        <v>6063</v>
      </c>
      <c r="B6066" s="6" t="str">
        <f>"00744866"</f>
        <v>00744866</v>
      </c>
    </row>
    <row r="6067" spans="1:2" x14ac:dyDescent="0.25">
      <c r="A6067" s="6">
        <v>6064</v>
      </c>
      <c r="B6067" s="6" t="str">
        <f>"00745170"</f>
        <v>00745170</v>
      </c>
    </row>
    <row r="6068" spans="1:2" x14ac:dyDescent="0.25">
      <c r="A6068" s="6">
        <v>6065</v>
      </c>
      <c r="B6068" s="6" t="str">
        <f>"00745261"</f>
        <v>00745261</v>
      </c>
    </row>
    <row r="6069" spans="1:2" x14ac:dyDescent="0.25">
      <c r="A6069" s="6">
        <v>6066</v>
      </c>
      <c r="B6069" s="6" t="str">
        <f>"00745268"</f>
        <v>00745268</v>
      </c>
    </row>
    <row r="6070" spans="1:2" x14ac:dyDescent="0.25">
      <c r="A6070" s="6">
        <v>6067</v>
      </c>
      <c r="B6070" s="6" t="str">
        <f>"00745762"</f>
        <v>00745762</v>
      </c>
    </row>
    <row r="6071" spans="1:2" x14ac:dyDescent="0.25">
      <c r="A6071" s="6">
        <v>6068</v>
      </c>
      <c r="B6071" s="6" t="str">
        <f>"00746111"</f>
        <v>00746111</v>
      </c>
    </row>
    <row r="6072" spans="1:2" x14ac:dyDescent="0.25">
      <c r="A6072" s="6">
        <v>6069</v>
      </c>
      <c r="B6072" s="6" t="str">
        <f>"00746360"</f>
        <v>00746360</v>
      </c>
    </row>
    <row r="6073" spans="1:2" x14ac:dyDescent="0.25">
      <c r="A6073" s="6">
        <v>6070</v>
      </c>
      <c r="B6073" s="6" t="str">
        <f>"00746582"</f>
        <v>00746582</v>
      </c>
    </row>
    <row r="6074" spans="1:2" x14ac:dyDescent="0.25">
      <c r="A6074" s="6">
        <v>6071</v>
      </c>
      <c r="B6074" s="6" t="str">
        <f>"00747014"</f>
        <v>00747014</v>
      </c>
    </row>
    <row r="6075" spans="1:2" x14ac:dyDescent="0.25">
      <c r="A6075" s="6">
        <v>6072</v>
      </c>
      <c r="B6075" s="6" t="str">
        <f>"00747678"</f>
        <v>00747678</v>
      </c>
    </row>
    <row r="6076" spans="1:2" x14ac:dyDescent="0.25">
      <c r="A6076" s="6">
        <v>6073</v>
      </c>
      <c r="B6076" s="6" t="str">
        <f>"00747819"</f>
        <v>00747819</v>
      </c>
    </row>
    <row r="6077" spans="1:2" x14ac:dyDescent="0.25">
      <c r="A6077" s="6">
        <v>6074</v>
      </c>
      <c r="B6077" s="6" t="str">
        <f>"00748380"</f>
        <v>00748380</v>
      </c>
    </row>
    <row r="6078" spans="1:2" x14ac:dyDescent="0.25">
      <c r="A6078" s="6">
        <v>6075</v>
      </c>
      <c r="B6078" s="6" t="str">
        <f>"00748873"</f>
        <v>00748873</v>
      </c>
    </row>
    <row r="6079" spans="1:2" x14ac:dyDescent="0.25">
      <c r="A6079" s="6">
        <v>6076</v>
      </c>
      <c r="B6079" s="6" t="str">
        <f>"00749171"</f>
        <v>00749171</v>
      </c>
    </row>
    <row r="6080" spans="1:2" x14ac:dyDescent="0.25">
      <c r="A6080" s="6">
        <v>6077</v>
      </c>
      <c r="B6080" s="6" t="str">
        <f>"00749937"</f>
        <v>00749937</v>
      </c>
    </row>
    <row r="6081" spans="1:2" x14ac:dyDescent="0.25">
      <c r="A6081" s="6">
        <v>6078</v>
      </c>
      <c r="B6081" s="6" t="str">
        <f>"00752563"</f>
        <v>00752563</v>
      </c>
    </row>
    <row r="6082" spans="1:2" x14ac:dyDescent="0.25">
      <c r="A6082" s="6">
        <v>6079</v>
      </c>
      <c r="B6082" s="6" t="str">
        <f>"00753615"</f>
        <v>00753615</v>
      </c>
    </row>
    <row r="6083" spans="1:2" x14ac:dyDescent="0.25">
      <c r="A6083" s="6">
        <v>6080</v>
      </c>
      <c r="B6083" s="6" t="str">
        <f>"00753644"</f>
        <v>00753644</v>
      </c>
    </row>
    <row r="6084" spans="1:2" x14ac:dyDescent="0.25">
      <c r="A6084" s="6">
        <v>6081</v>
      </c>
      <c r="B6084" s="6" t="str">
        <f>"00753780"</f>
        <v>00753780</v>
      </c>
    </row>
    <row r="6085" spans="1:2" x14ac:dyDescent="0.25">
      <c r="A6085" s="6">
        <v>6082</v>
      </c>
      <c r="B6085" s="6" t="str">
        <f>"00753807"</f>
        <v>00753807</v>
      </c>
    </row>
    <row r="6086" spans="1:2" x14ac:dyDescent="0.25">
      <c r="A6086" s="6">
        <v>6083</v>
      </c>
      <c r="B6086" s="6" t="str">
        <f>"00753878"</f>
        <v>00753878</v>
      </c>
    </row>
    <row r="6087" spans="1:2" x14ac:dyDescent="0.25">
      <c r="A6087" s="6">
        <v>6084</v>
      </c>
      <c r="B6087" s="6" t="str">
        <f>"00754614"</f>
        <v>00754614</v>
      </c>
    </row>
    <row r="6088" spans="1:2" x14ac:dyDescent="0.25">
      <c r="A6088" s="6">
        <v>6085</v>
      </c>
      <c r="B6088" s="6" t="str">
        <f>"00755535"</f>
        <v>00755535</v>
      </c>
    </row>
    <row r="6089" spans="1:2" x14ac:dyDescent="0.25">
      <c r="A6089" s="6">
        <v>6086</v>
      </c>
      <c r="B6089" s="6" t="str">
        <f>"00755594"</f>
        <v>00755594</v>
      </c>
    </row>
    <row r="6090" spans="1:2" x14ac:dyDescent="0.25">
      <c r="A6090" s="6">
        <v>6087</v>
      </c>
      <c r="B6090" s="6" t="str">
        <f>"00755740"</f>
        <v>00755740</v>
      </c>
    </row>
    <row r="6091" spans="1:2" x14ac:dyDescent="0.25">
      <c r="A6091" s="6">
        <v>6088</v>
      </c>
      <c r="B6091" s="6" t="str">
        <f>"00755907"</f>
        <v>00755907</v>
      </c>
    </row>
    <row r="6092" spans="1:2" x14ac:dyDescent="0.25">
      <c r="A6092" s="6">
        <v>6089</v>
      </c>
      <c r="B6092" s="6" t="str">
        <f>"00756149"</f>
        <v>00756149</v>
      </c>
    </row>
    <row r="6093" spans="1:2" x14ac:dyDescent="0.25">
      <c r="A6093" s="6">
        <v>6090</v>
      </c>
      <c r="B6093" s="6" t="str">
        <f>"00756292"</f>
        <v>00756292</v>
      </c>
    </row>
    <row r="6094" spans="1:2" x14ac:dyDescent="0.25">
      <c r="A6094" s="6">
        <v>6091</v>
      </c>
      <c r="B6094" s="6" t="str">
        <f>"00756294"</f>
        <v>00756294</v>
      </c>
    </row>
    <row r="6095" spans="1:2" x14ac:dyDescent="0.25">
      <c r="A6095" s="6">
        <v>6092</v>
      </c>
      <c r="B6095" s="6" t="str">
        <f>"00756589"</f>
        <v>00756589</v>
      </c>
    </row>
    <row r="6096" spans="1:2" x14ac:dyDescent="0.25">
      <c r="A6096" s="6">
        <v>6093</v>
      </c>
      <c r="B6096" s="6" t="str">
        <f>"00756613"</f>
        <v>00756613</v>
      </c>
    </row>
    <row r="6097" spans="1:2" x14ac:dyDescent="0.25">
      <c r="A6097" s="6">
        <v>6094</v>
      </c>
      <c r="B6097" s="6" t="str">
        <f>"00756624"</f>
        <v>00756624</v>
      </c>
    </row>
    <row r="6098" spans="1:2" x14ac:dyDescent="0.25">
      <c r="A6098" s="6">
        <v>6095</v>
      </c>
      <c r="B6098" s="6" t="str">
        <f>"00756702"</f>
        <v>00756702</v>
      </c>
    </row>
    <row r="6099" spans="1:2" x14ac:dyDescent="0.25">
      <c r="A6099" s="6">
        <v>6096</v>
      </c>
      <c r="B6099" s="6" t="str">
        <f>"00756737"</f>
        <v>00756737</v>
      </c>
    </row>
    <row r="6100" spans="1:2" x14ac:dyDescent="0.25">
      <c r="A6100" s="6">
        <v>6097</v>
      </c>
      <c r="B6100" s="6" t="str">
        <f>"00756741"</f>
        <v>00756741</v>
      </c>
    </row>
    <row r="6101" spans="1:2" x14ac:dyDescent="0.25">
      <c r="A6101" s="6">
        <v>6098</v>
      </c>
      <c r="B6101" s="6" t="str">
        <f>"00756859"</f>
        <v>00756859</v>
      </c>
    </row>
    <row r="6102" spans="1:2" x14ac:dyDescent="0.25">
      <c r="A6102" s="6">
        <v>6099</v>
      </c>
      <c r="B6102" s="6" t="str">
        <f>"00756877"</f>
        <v>00756877</v>
      </c>
    </row>
    <row r="6103" spans="1:2" x14ac:dyDescent="0.25">
      <c r="A6103" s="6">
        <v>6100</v>
      </c>
      <c r="B6103" s="6" t="str">
        <f>"00757086"</f>
        <v>00757086</v>
      </c>
    </row>
    <row r="6104" spans="1:2" x14ac:dyDescent="0.25">
      <c r="A6104" s="6">
        <v>6101</v>
      </c>
      <c r="B6104" s="6" t="str">
        <f>"00757158"</f>
        <v>00757158</v>
      </c>
    </row>
    <row r="6105" spans="1:2" x14ac:dyDescent="0.25">
      <c r="A6105" s="6">
        <v>6102</v>
      </c>
      <c r="B6105" s="6" t="str">
        <f>"00757243"</f>
        <v>00757243</v>
      </c>
    </row>
    <row r="6106" spans="1:2" x14ac:dyDescent="0.25">
      <c r="A6106" s="6">
        <v>6103</v>
      </c>
      <c r="B6106" s="6" t="str">
        <f>"00757281"</f>
        <v>00757281</v>
      </c>
    </row>
    <row r="6107" spans="1:2" x14ac:dyDescent="0.25">
      <c r="A6107" s="6">
        <v>6104</v>
      </c>
      <c r="B6107" s="6" t="str">
        <f>"00757530"</f>
        <v>00757530</v>
      </c>
    </row>
    <row r="6108" spans="1:2" x14ac:dyDescent="0.25">
      <c r="A6108" s="6">
        <v>6105</v>
      </c>
      <c r="B6108" s="6" t="str">
        <f>"00757548"</f>
        <v>00757548</v>
      </c>
    </row>
    <row r="6109" spans="1:2" x14ac:dyDescent="0.25">
      <c r="A6109" s="6">
        <v>6106</v>
      </c>
      <c r="B6109" s="6" t="str">
        <f>"00757942"</f>
        <v>00757942</v>
      </c>
    </row>
    <row r="6110" spans="1:2" x14ac:dyDescent="0.25">
      <c r="A6110" s="6">
        <v>6107</v>
      </c>
      <c r="B6110" s="6" t="str">
        <f>"00758012"</f>
        <v>00758012</v>
      </c>
    </row>
    <row r="6111" spans="1:2" x14ac:dyDescent="0.25">
      <c r="A6111" s="6">
        <v>6108</v>
      </c>
      <c r="B6111" s="6" t="str">
        <f>"00758015"</f>
        <v>00758015</v>
      </c>
    </row>
    <row r="6112" spans="1:2" x14ac:dyDescent="0.25">
      <c r="A6112" s="6">
        <v>6109</v>
      </c>
      <c r="B6112" s="6" t="str">
        <f>"00758167"</f>
        <v>00758167</v>
      </c>
    </row>
    <row r="6113" spans="1:2" x14ac:dyDescent="0.25">
      <c r="A6113" s="6">
        <v>6110</v>
      </c>
      <c r="B6113" s="6" t="str">
        <f>"00758658"</f>
        <v>00758658</v>
      </c>
    </row>
    <row r="6114" spans="1:2" x14ac:dyDescent="0.25">
      <c r="A6114" s="6">
        <v>6111</v>
      </c>
      <c r="B6114" s="6" t="str">
        <f>"00758678"</f>
        <v>00758678</v>
      </c>
    </row>
    <row r="6115" spans="1:2" x14ac:dyDescent="0.25">
      <c r="A6115" s="6">
        <v>6112</v>
      </c>
      <c r="B6115" s="6" t="str">
        <f>"00758684"</f>
        <v>00758684</v>
      </c>
    </row>
    <row r="6116" spans="1:2" x14ac:dyDescent="0.25">
      <c r="A6116" s="6">
        <v>6113</v>
      </c>
      <c r="B6116" s="6" t="str">
        <f>"00758716"</f>
        <v>00758716</v>
      </c>
    </row>
    <row r="6117" spans="1:2" x14ac:dyDescent="0.25">
      <c r="A6117" s="6">
        <v>6114</v>
      </c>
      <c r="B6117" s="6" t="str">
        <f>"00758750"</f>
        <v>00758750</v>
      </c>
    </row>
    <row r="6118" spans="1:2" x14ac:dyDescent="0.25">
      <c r="A6118" s="6">
        <v>6115</v>
      </c>
      <c r="B6118" s="6" t="str">
        <f>"00758755"</f>
        <v>00758755</v>
      </c>
    </row>
    <row r="6119" spans="1:2" x14ac:dyDescent="0.25">
      <c r="A6119" s="6">
        <v>6116</v>
      </c>
      <c r="B6119" s="6" t="str">
        <f>"00758852"</f>
        <v>00758852</v>
      </c>
    </row>
    <row r="6120" spans="1:2" x14ac:dyDescent="0.25">
      <c r="A6120" s="6">
        <v>6117</v>
      </c>
      <c r="B6120" s="6" t="str">
        <f>"00759136"</f>
        <v>00759136</v>
      </c>
    </row>
    <row r="6121" spans="1:2" x14ac:dyDescent="0.25">
      <c r="A6121" s="6">
        <v>6118</v>
      </c>
      <c r="B6121" s="6" t="str">
        <f>"00759152"</f>
        <v>00759152</v>
      </c>
    </row>
    <row r="6122" spans="1:2" x14ac:dyDescent="0.25">
      <c r="A6122" s="6">
        <v>6119</v>
      </c>
      <c r="B6122" s="6" t="str">
        <f>"00759257"</f>
        <v>00759257</v>
      </c>
    </row>
    <row r="6123" spans="1:2" x14ac:dyDescent="0.25">
      <c r="A6123" s="6">
        <v>6120</v>
      </c>
      <c r="B6123" s="6" t="str">
        <f>"00759317"</f>
        <v>00759317</v>
      </c>
    </row>
    <row r="6124" spans="1:2" x14ac:dyDescent="0.25">
      <c r="A6124" s="6">
        <v>6121</v>
      </c>
      <c r="B6124" s="6" t="str">
        <f>"00759330"</f>
        <v>00759330</v>
      </c>
    </row>
    <row r="6125" spans="1:2" x14ac:dyDescent="0.25">
      <c r="A6125" s="6">
        <v>6122</v>
      </c>
      <c r="B6125" s="6" t="str">
        <f>"00759503"</f>
        <v>00759503</v>
      </c>
    </row>
    <row r="6126" spans="1:2" x14ac:dyDescent="0.25">
      <c r="A6126" s="6">
        <v>6123</v>
      </c>
      <c r="B6126" s="6" t="str">
        <f>"00759660"</f>
        <v>00759660</v>
      </c>
    </row>
    <row r="6127" spans="1:2" x14ac:dyDescent="0.25">
      <c r="A6127" s="6">
        <v>6124</v>
      </c>
      <c r="B6127" s="6" t="str">
        <f>"00759789"</f>
        <v>00759789</v>
      </c>
    </row>
    <row r="6128" spans="1:2" x14ac:dyDescent="0.25">
      <c r="A6128" s="6">
        <v>6125</v>
      </c>
      <c r="B6128" s="6" t="str">
        <f>"00760024"</f>
        <v>00760024</v>
      </c>
    </row>
    <row r="6129" spans="1:2" x14ac:dyDescent="0.25">
      <c r="A6129" s="6">
        <v>6126</v>
      </c>
      <c r="B6129" s="6" t="str">
        <f>"00760060"</f>
        <v>00760060</v>
      </c>
    </row>
    <row r="6130" spans="1:2" x14ac:dyDescent="0.25">
      <c r="A6130" s="6">
        <v>6127</v>
      </c>
      <c r="B6130" s="6" t="str">
        <f>"00760147"</f>
        <v>00760147</v>
      </c>
    </row>
    <row r="6131" spans="1:2" x14ac:dyDescent="0.25">
      <c r="A6131" s="6">
        <v>6128</v>
      </c>
      <c r="B6131" s="6" t="str">
        <f>"00760173"</f>
        <v>00760173</v>
      </c>
    </row>
    <row r="6132" spans="1:2" x14ac:dyDescent="0.25">
      <c r="A6132" s="6">
        <v>6129</v>
      </c>
      <c r="B6132" s="6" t="str">
        <f>"00760321"</f>
        <v>00760321</v>
      </c>
    </row>
    <row r="6133" spans="1:2" x14ac:dyDescent="0.25">
      <c r="A6133" s="6">
        <v>6130</v>
      </c>
      <c r="B6133" s="6" t="str">
        <f>"00760339"</f>
        <v>00760339</v>
      </c>
    </row>
    <row r="6134" spans="1:2" x14ac:dyDescent="0.25">
      <c r="A6134" s="6">
        <v>6131</v>
      </c>
      <c r="B6134" s="6" t="str">
        <f>"00760439"</f>
        <v>00760439</v>
      </c>
    </row>
    <row r="6135" spans="1:2" x14ac:dyDescent="0.25">
      <c r="A6135" s="6">
        <v>6132</v>
      </c>
      <c r="B6135" s="6" t="str">
        <f>"00760602"</f>
        <v>00760602</v>
      </c>
    </row>
    <row r="6136" spans="1:2" x14ac:dyDescent="0.25">
      <c r="A6136" s="6">
        <v>6133</v>
      </c>
      <c r="B6136" s="6" t="str">
        <f>"00760607"</f>
        <v>00760607</v>
      </c>
    </row>
    <row r="6137" spans="1:2" x14ac:dyDescent="0.25">
      <c r="A6137" s="6">
        <v>6134</v>
      </c>
      <c r="B6137" s="6" t="str">
        <f>"00760694"</f>
        <v>00760694</v>
      </c>
    </row>
    <row r="6138" spans="1:2" x14ac:dyDescent="0.25">
      <c r="A6138" s="6">
        <v>6135</v>
      </c>
      <c r="B6138" s="6" t="str">
        <f>"00760751"</f>
        <v>00760751</v>
      </c>
    </row>
    <row r="6139" spans="1:2" x14ac:dyDescent="0.25">
      <c r="A6139" s="6">
        <v>6136</v>
      </c>
      <c r="B6139" s="6" t="str">
        <f>"00760820"</f>
        <v>00760820</v>
      </c>
    </row>
    <row r="6140" spans="1:2" x14ac:dyDescent="0.25">
      <c r="A6140" s="6">
        <v>6137</v>
      </c>
      <c r="B6140" s="6" t="str">
        <f>"00760849"</f>
        <v>00760849</v>
      </c>
    </row>
    <row r="6141" spans="1:2" x14ac:dyDescent="0.25">
      <c r="A6141" s="6">
        <v>6138</v>
      </c>
      <c r="B6141" s="6" t="str">
        <f>"00760871"</f>
        <v>00760871</v>
      </c>
    </row>
    <row r="6142" spans="1:2" x14ac:dyDescent="0.25">
      <c r="A6142" s="6">
        <v>6139</v>
      </c>
      <c r="B6142" s="6" t="str">
        <f>"00760923"</f>
        <v>00760923</v>
      </c>
    </row>
    <row r="6143" spans="1:2" x14ac:dyDescent="0.25">
      <c r="A6143" s="6">
        <v>6140</v>
      </c>
      <c r="B6143" s="6" t="str">
        <f>"00760925"</f>
        <v>00760925</v>
      </c>
    </row>
    <row r="6144" spans="1:2" x14ac:dyDescent="0.25">
      <c r="A6144" s="6">
        <v>6141</v>
      </c>
      <c r="B6144" s="6" t="str">
        <f>"00761120"</f>
        <v>00761120</v>
      </c>
    </row>
    <row r="6145" spans="1:2" x14ac:dyDescent="0.25">
      <c r="A6145" s="6">
        <v>6142</v>
      </c>
      <c r="B6145" s="6" t="str">
        <f>"00761142"</f>
        <v>00761142</v>
      </c>
    </row>
    <row r="6146" spans="1:2" x14ac:dyDescent="0.25">
      <c r="A6146" s="6">
        <v>6143</v>
      </c>
      <c r="B6146" s="6" t="str">
        <f>"00761182"</f>
        <v>00761182</v>
      </c>
    </row>
    <row r="6147" spans="1:2" x14ac:dyDescent="0.25">
      <c r="A6147" s="6">
        <v>6144</v>
      </c>
      <c r="B6147" s="6" t="str">
        <f>"00761216"</f>
        <v>00761216</v>
      </c>
    </row>
    <row r="6148" spans="1:2" x14ac:dyDescent="0.25">
      <c r="A6148" s="6">
        <v>6145</v>
      </c>
      <c r="B6148" s="6" t="str">
        <f>"00761328"</f>
        <v>00761328</v>
      </c>
    </row>
    <row r="6149" spans="1:2" x14ac:dyDescent="0.25">
      <c r="A6149" s="6">
        <v>6146</v>
      </c>
      <c r="B6149" s="6" t="str">
        <f>"00761331"</f>
        <v>00761331</v>
      </c>
    </row>
    <row r="6150" spans="1:2" x14ac:dyDescent="0.25">
      <c r="A6150" s="6">
        <v>6147</v>
      </c>
      <c r="B6150" s="6" t="str">
        <f>"00761394"</f>
        <v>00761394</v>
      </c>
    </row>
    <row r="6151" spans="1:2" x14ac:dyDescent="0.25">
      <c r="A6151" s="6">
        <v>6148</v>
      </c>
      <c r="B6151" s="6" t="str">
        <f>"00761426"</f>
        <v>00761426</v>
      </c>
    </row>
    <row r="6152" spans="1:2" x14ac:dyDescent="0.25">
      <c r="A6152" s="6">
        <v>6149</v>
      </c>
      <c r="B6152" s="6" t="str">
        <f>"00761437"</f>
        <v>00761437</v>
      </c>
    </row>
    <row r="6153" spans="1:2" x14ac:dyDescent="0.25">
      <c r="A6153" s="6">
        <v>6150</v>
      </c>
      <c r="B6153" s="6" t="str">
        <f>"00761492"</f>
        <v>00761492</v>
      </c>
    </row>
    <row r="6154" spans="1:2" x14ac:dyDescent="0.25">
      <c r="A6154" s="6">
        <v>6151</v>
      </c>
      <c r="B6154" s="6" t="str">
        <f>"00761577"</f>
        <v>00761577</v>
      </c>
    </row>
    <row r="6155" spans="1:2" x14ac:dyDescent="0.25">
      <c r="A6155" s="6">
        <v>6152</v>
      </c>
      <c r="B6155" s="6" t="str">
        <f>"00761593"</f>
        <v>00761593</v>
      </c>
    </row>
    <row r="6156" spans="1:2" x14ac:dyDescent="0.25">
      <c r="A6156" s="6">
        <v>6153</v>
      </c>
      <c r="B6156" s="6" t="str">
        <f>"00761744"</f>
        <v>00761744</v>
      </c>
    </row>
    <row r="6157" spans="1:2" x14ac:dyDescent="0.25">
      <c r="A6157" s="6">
        <v>6154</v>
      </c>
      <c r="B6157" s="6" t="str">
        <f>"00761762"</f>
        <v>00761762</v>
      </c>
    </row>
    <row r="6158" spans="1:2" x14ac:dyDescent="0.25">
      <c r="A6158" s="6">
        <v>6155</v>
      </c>
      <c r="B6158" s="6" t="str">
        <f>"00761808"</f>
        <v>00761808</v>
      </c>
    </row>
    <row r="6159" spans="1:2" x14ac:dyDescent="0.25">
      <c r="A6159" s="6">
        <v>6156</v>
      </c>
      <c r="B6159" s="6" t="str">
        <f>"00761897"</f>
        <v>00761897</v>
      </c>
    </row>
    <row r="6160" spans="1:2" x14ac:dyDescent="0.25">
      <c r="A6160" s="6">
        <v>6157</v>
      </c>
      <c r="B6160" s="6" t="str">
        <f>"00761935"</f>
        <v>00761935</v>
      </c>
    </row>
    <row r="6161" spans="1:2" x14ac:dyDescent="0.25">
      <c r="A6161" s="6">
        <v>6158</v>
      </c>
      <c r="B6161" s="6" t="str">
        <f>"00762117"</f>
        <v>00762117</v>
      </c>
    </row>
    <row r="6162" spans="1:2" x14ac:dyDescent="0.25">
      <c r="A6162" s="6">
        <v>6159</v>
      </c>
      <c r="B6162" s="6" t="str">
        <f>"00762131"</f>
        <v>00762131</v>
      </c>
    </row>
    <row r="6163" spans="1:2" x14ac:dyDescent="0.25">
      <c r="A6163" s="6">
        <v>6160</v>
      </c>
      <c r="B6163" s="6" t="str">
        <f>"00762220"</f>
        <v>00762220</v>
      </c>
    </row>
    <row r="6164" spans="1:2" x14ac:dyDescent="0.25">
      <c r="A6164" s="6">
        <v>6161</v>
      </c>
      <c r="B6164" s="6" t="str">
        <f>"00762229"</f>
        <v>00762229</v>
      </c>
    </row>
    <row r="6165" spans="1:2" x14ac:dyDescent="0.25">
      <c r="A6165" s="6">
        <v>6162</v>
      </c>
      <c r="B6165" s="6" t="str">
        <f>"00762270"</f>
        <v>00762270</v>
      </c>
    </row>
    <row r="6166" spans="1:2" x14ac:dyDescent="0.25">
      <c r="A6166" s="6">
        <v>6163</v>
      </c>
      <c r="B6166" s="6" t="str">
        <f>"00762302"</f>
        <v>00762302</v>
      </c>
    </row>
    <row r="6167" spans="1:2" x14ac:dyDescent="0.25">
      <c r="A6167" s="6">
        <v>6164</v>
      </c>
      <c r="B6167" s="6" t="str">
        <f>"00762329"</f>
        <v>00762329</v>
      </c>
    </row>
    <row r="6168" spans="1:2" x14ac:dyDescent="0.25">
      <c r="A6168" s="6">
        <v>6165</v>
      </c>
      <c r="B6168" s="6" t="str">
        <f>"00762471"</f>
        <v>00762471</v>
      </c>
    </row>
    <row r="6169" spans="1:2" x14ac:dyDescent="0.25">
      <c r="A6169" s="6">
        <v>6166</v>
      </c>
      <c r="B6169" s="6" t="str">
        <f>"00762496"</f>
        <v>00762496</v>
      </c>
    </row>
    <row r="6170" spans="1:2" x14ac:dyDescent="0.25">
      <c r="A6170" s="6">
        <v>6167</v>
      </c>
      <c r="B6170" s="6" t="str">
        <f>"00762564"</f>
        <v>00762564</v>
      </c>
    </row>
    <row r="6171" spans="1:2" x14ac:dyDescent="0.25">
      <c r="A6171" s="6">
        <v>6168</v>
      </c>
      <c r="B6171" s="6" t="str">
        <f>"00762613"</f>
        <v>00762613</v>
      </c>
    </row>
    <row r="6172" spans="1:2" x14ac:dyDescent="0.25">
      <c r="A6172" s="6">
        <v>6169</v>
      </c>
      <c r="B6172" s="6" t="str">
        <f>"00762659"</f>
        <v>00762659</v>
      </c>
    </row>
    <row r="6173" spans="1:2" x14ac:dyDescent="0.25">
      <c r="A6173" s="6">
        <v>6170</v>
      </c>
      <c r="B6173" s="6" t="str">
        <f>"00762776"</f>
        <v>00762776</v>
      </c>
    </row>
    <row r="6174" spans="1:2" x14ac:dyDescent="0.25">
      <c r="A6174" s="6">
        <v>6171</v>
      </c>
      <c r="B6174" s="6" t="str">
        <f>"00762867"</f>
        <v>00762867</v>
      </c>
    </row>
    <row r="6175" spans="1:2" x14ac:dyDescent="0.25">
      <c r="A6175" s="6">
        <v>6172</v>
      </c>
      <c r="B6175" s="6" t="str">
        <f>"00762877"</f>
        <v>00762877</v>
      </c>
    </row>
    <row r="6176" spans="1:2" x14ac:dyDescent="0.25">
      <c r="A6176" s="6">
        <v>6173</v>
      </c>
      <c r="B6176" s="6" t="str">
        <f>"00762934"</f>
        <v>00762934</v>
      </c>
    </row>
    <row r="6177" spans="1:2" x14ac:dyDescent="0.25">
      <c r="A6177" s="6">
        <v>6174</v>
      </c>
      <c r="B6177" s="6" t="str">
        <f>"00762943"</f>
        <v>00762943</v>
      </c>
    </row>
    <row r="6178" spans="1:2" x14ac:dyDescent="0.25">
      <c r="A6178" s="6">
        <v>6175</v>
      </c>
      <c r="B6178" s="6" t="str">
        <f>"00762998"</f>
        <v>00762998</v>
      </c>
    </row>
    <row r="6179" spans="1:2" x14ac:dyDescent="0.25">
      <c r="A6179" s="6">
        <v>6176</v>
      </c>
      <c r="B6179" s="6" t="str">
        <f>"00763057"</f>
        <v>00763057</v>
      </c>
    </row>
    <row r="6180" spans="1:2" x14ac:dyDescent="0.25">
      <c r="A6180" s="6">
        <v>6177</v>
      </c>
      <c r="B6180" s="6" t="str">
        <f>"00763146"</f>
        <v>00763146</v>
      </c>
    </row>
    <row r="6181" spans="1:2" x14ac:dyDescent="0.25">
      <c r="A6181" s="6">
        <v>6178</v>
      </c>
      <c r="B6181" s="6" t="str">
        <f>"00763245"</f>
        <v>00763245</v>
      </c>
    </row>
    <row r="6182" spans="1:2" x14ac:dyDescent="0.25">
      <c r="A6182" s="6">
        <v>6179</v>
      </c>
      <c r="B6182" s="6" t="str">
        <f>"00763553"</f>
        <v>00763553</v>
      </c>
    </row>
    <row r="6183" spans="1:2" x14ac:dyDescent="0.25">
      <c r="A6183" s="6">
        <v>6180</v>
      </c>
      <c r="B6183" s="6" t="str">
        <f>"00763595"</f>
        <v>00763595</v>
      </c>
    </row>
    <row r="6184" spans="1:2" x14ac:dyDescent="0.25">
      <c r="A6184" s="6">
        <v>6181</v>
      </c>
      <c r="B6184" s="6" t="str">
        <f>"00763874"</f>
        <v>00763874</v>
      </c>
    </row>
    <row r="6185" spans="1:2" x14ac:dyDescent="0.25">
      <c r="A6185" s="6">
        <v>6182</v>
      </c>
      <c r="B6185" s="6" t="str">
        <f>"00764016"</f>
        <v>00764016</v>
      </c>
    </row>
    <row r="6186" spans="1:2" x14ac:dyDescent="0.25">
      <c r="A6186" s="6">
        <v>6183</v>
      </c>
      <c r="B6186" s="6" t="str">
        <f>"00764137"</f>
        <v>00764137</v>
      </c>
    </row>
    <row r="6187" spans="1:2" x14ac:dyDescent="0.25">
      <c r="A6187" s="6">
        <v>6184</v>
      </c>
      <c r="B6187" s="6" t="str">
        <f>"00764167"</f>
        <v>00764167</v>
      </c>
    </row>
    <row r="6188" spans="1:2" x14ac:dyDescent="0.25">
      <c r="A6188" s="6">
        <v>6185</v>
      </c>
      <c r="B6188" s="6" t="str">
        <f>"00764194"</f>
        <v>00764194</v>
      </c>
    </row>
    <row r="6189" spans="1:2" x14ac:dyDescent="0.25">
      <c r="A6189" s="6">
        <v>6186</v>
      </c>
      <c r="B6189" s="6" t="str">
        <f>"00764353"</f>
        <v>00764353</v>
      </c>
    </row>
    <row r="6190" spans="1:2" x14ac:dyDescent="0.25">
      <c r="A6190" s="6">
        <v>6187</v>
      </c>
      <c r="B6190" s="6" t="str">
        <f>"00764354"</f>
        <v>00764354</v>
      </c>
    </row>
    <row r="6191" spans="1:2" x14ac:dyDescent="0.25">
      <c r="A6191" s="6">
        <v>6188</v>
      </c>
      <c r="B6191" s="6" t="str">
        <f>"00764517"</f>
        <v>00764517</v>
      </c>
    </row>
    <row r="6192" spans="1:2" x14ac:dyDescent="0.25">
      <c r="A6192" s="6">
        <v>6189</v>
      </c>
      <c r="B6192" s="6" t="str">
        <f>"00764529"</f>
        <v>00764529</v>
      </c>
    </row>
    <row r="6193" spans="1:2" x14ac:dyDescent="0.25">
      <c r="A6193" s="6">
        <v>6190</v>
      </c>
      <c r="B6193" s="6" t="str">
        <f>"00764836"</f>
        <v>00764836</v>
      </c>
    </row>
    <row r="6194" spans="1:2" x14ac:dyDescent="0.25">
      <c r="A6194" s="6">
        <v>6191</v>
      </c>
      <c r="B6194" s="6" t="str">
        <f>"00764928"</f>
        <v>00764928</v>
      </c>
    </row>
    <row r="6195" spans="1:2" x14ac:dyDescent="0.25">
      <c r="A6195" s="6">
        <v>6192</v>
      </c>
      <c r="B6195" s="6" t="str">
        <f>"00764953"</f>
        <v>00764953</v>
      </c>
    </row>
    <row r="6196" spans="1:2" x14ac:dyDescent="0.25">
      <c r="A6196" s="6">
        <v>6193</v>
      </c>
      <c r="B6196" s="6" t="str">
        <f>"00764994"</f>
        <v>00764994</v>
      </c>
    </row>
    <row r="6197" spans="1:2" x14ac:dyDescent="0.25">
      <c r="A6197" s="6">
        <v>6194</v>
      </c>
      <c r="B6197" s="6" t="str">
        <f>"00765142"</f>
        <v>00765142</v>
      </c>
    </row>
    <row r="6198" spans="1:2" x14ac:dyDescent="0.25">
      <c r="A6198" s="6">
        <v>6195</v>
      </c>
      <c r="B6198" s="6" t="str">
        <f>"00765353"</f>
        <v>00765353</v>
      </c>
    </row>
    <row r="6199" spans="1:2" x14ac:dyDescent="0.25">
      <c r="A6199" s="6">
        <v>6196</v>
      </c>
      <c r="B6199" s="6" t="str">
        <f>"00765382"</f>
        <v>00765382</v>
      </c>
    </row>
    <row r="6200" spans="1:2" x14ac:dyDescent="0.25">
      <c r="A6200" s="6">
        <v>6197</v>
      </c>
      <c r="B6200" s="6" t="str">
        <f>"00765700"</f>
        <v>00765700</v>
      </c>
    </row>
    <row r="6201" spans="1:2" x14ac:dyDescent="0.25">
      <c r="A6201" s="6">
        <v>6198</v>
      </c>
      <c r="B6201" s="6" t="str">
        <f>"00765742"</f>
        <v>00765742</v>
      </c>
    </row>
    <row r="6202" spans="1:2" x14ac:dyDescent="0.25">
      <c r="A6202" s="6">
        <v>6199</v>
      </c>
      <c r="B6202" s="6" t="str">
        <f>"00765783"</f>
        <v>00765783</v>
      </c>
    </row>
    <row r="6203" spans="1:2" x14ac:dyDescent="0.25">
      <c r="A6203" s="6">
        <v>6200</v>
      </c>
      <c r="B6203" s="6" t="str">
        <f>"00765842"</f>
        <v>00765842</v>
      </c>
    </row>
    <row r="6204" spans="1:2" x14ac:dyDescent="0.25">
      <c r="A6204" s="6">
        <v>6201</v>
      </c>
      <c r="B6204" s="6" t="str">
        <f>"00765861"</f>
        <v>00765861</v>
      </c>
    </row>
    <row r="6205" spans="1:2" x14ac:dyDescent="0.25">
      <c r="A6205" s="6">
        <v>6202</v>
      </c>
      <c r="B6205" s="6" t="str">
        <f>"00765864"</f>
        <v>00765864</v>
      </c>
    </row>
    <row r="6206" spans="1:2" x14ac:dyDescent="0.25">
      <c r="A6206" s="6">
        <v>6203</v>
      </c>
      <c r="B6206" s="6" t="str">
        <f>"00765954"</f>
        <v>00765954</v>
      </c>
    </row>
    <row r="6207" spans="1:2" x14ac:dyDescent="0.25">
      <c r="A6207" s="6">
        <v>6204</v>
      </c>
      <c r="B6207" s="6" t="str">
        <f>"00765998"</f>
        <v>00765998</v>
      </c>
    </row>
    <row r="6208" spans="1:2" x14ac:dyDescent="0.25">
      <c r="A6208" s="6">
        <v>6205</v>
      </c>
      <c r="B6208" s="6" t="str">
        <f>"00766000"</f>
        <v>00766000</v>
      </c>
    </row>
    <row r="6209" spans="1:2" x14ac:dyDescent="0.25">
      <c r="A6209" s="6">
        <v>6206</v>
      </c>
      <c r="B6209" s="6" t="str">
        <f>"00766075"</f>
        <v>00766075</v>
      </c>
    </row>
    <row r="6210" spans="1:2" x14ac:dyDescent="0.25">
      <c r="A6210" s="6">
        <v>6207</v>
      </c>
      <c r="B6210" s="6" t="str">
        <f>"00766113"</f>
        <v>00766113</v>
      </c>
    </row>
    <row r="6211" spans="1:2" x14ac:dyDescent="0.25">
      <c r="A6211" s="6">
        <v>6208</v>
      </c>
      <c r="B6211" s="6" t="str">
        <f>"00766122"</f>
        <v>00766122</v>
      </c>
    </row>
    <row r="6212" spans="1:2" x14ac:dyDescent="0.25">
      <c r="A6212" s="6">
        <v>6209</v>
      </c>
      <c r="B6212" s="6" t="str">
        <f>"00766146"</f>
        <v>00766146</v>
      </c>
    </row>
    <row r="6213" spans="1:2" x14ac:dyDescent="0.25">
      <c r="A6213" s="6">
        <v>6210</v>
      </c>
      <c r="B6213" s="6" t="str">
        <f>"00766380"</f>
        <v>00766380</v>
      </c>
    </row>
    <row r="6214" spans="1:2" x14ac:dyDescent="0.25">
      <c r="A6214" s="6">
        <v>6211</v>
      </c>
      <c r="B6214" s="6" t="str">
        <f>"00766543"</f>
        <v>00766543</v>
      </c>
    </row>
    <row r="6215" spans="1:2" x14ac:dyDescent="0.25">
      <c r="A6215" s="6">
        <v>6212</v>
      </c>
      <c r="B6215" s="6" t="str">
        <f>"00766622"</f>
        <v>00766622</v>
      </c>
    </row>
    <row r="6216" spans="1:2" x14ac:dyDescent="0.25">
      <c r="A6216" s="6">
        <v>6213</v>
      </c>
      <c r="B6216" s="6" t="str">
        <f>"00766629"</f>
        <v>00766629</v>
      </c>
    </row>
    <row r="6217" spans="1:2" x14ac:dyDescent="0.25">
      <c r="A6217" s="6">
        <v>6214</v>
      </c>
      <c r="B6217" s="6" t="str">
        <f>"00766670"</f>
        <v>00766670</v>
      </c>
    </row>
    <row r="6218" spans="1:2" x14ac:dyDescent="0.25">
      <c r="A6218" s="6">
        <v>6215</v>
      </c>
      <c r="B6218" s="6" t="str">
        <f>"00766802"</f>
        <v>00766802</v>
      </c>
    </row>
    <row r="6219" spans="1:2" x14ac:dyDescent="0.25">
      <c r="A6219" s="6">
        <v>6216</v>
      </c>
      <c r="B6219" s="6" t="str">
        <f>"00766881"</f>
        <v>00766881</v>
      </c>
    </row>
    <row r="6220" spans="1:2" x14ac:dyDescent="0.25">
      <c r="A6220" s="6">
        <v>6217</v>
      </c>
      <c r="B6220" s="6" t="str">
        <f>"00766928"</f>
        <v>00766928</v>
      </c>
    </row>
    <row r="6221" spans="1:2" x14ac:dyDescent="0.25">
      <c r="A6221" s="6">
        <v>6218</v>
      </c>
      <c r="B6221" s="6" t="str">
        <f>"00766980"</f>
        <v>00766980</v>
      </c>
    </row>
    <row r="6222" spans="1:2" x14ac:dyDescent="0.25">
      <c r="A6222" s="6">
        <v>6219</v>
      </c>
      <c r="B6222" s="6" t="str">
        <f>"00767069"</f>
        <v>00767069</v>
      </c>
    </row>
    <row r="6223" spans="1:2" x14ac:dyDescent="0.25">
      <c r="A6223" s="6">
        <v>6220</v>
      </c>
      <c r="B6223" s="6" t="str">
        <f>"00767170"</f>
        <v>00767170</v>
      </c>
    </row>
    <row r="6224" spans="1:2" x14ac:dyDescent="0.25">
      <c r="A6224" s="6">
        <v>6221</v>
      </c>
      <c r="B6224" s="6" t="str">
        <f>"00767232"</f>
        <v>00767232</v>
      </c>
    </row>
    <row r="6225" spans="1:2" x14ac:dyDescent="0.25">
      <c r="A6225" s="6">
        <v>6222</v>
      </c>
      <c r="B6225" s="6" t="str">
        <f>"00767270"</f>
        <v>00767270</v>
      </c>
    </row>
    <row r="6226" spans="1:2" x14ac:dyDescent="0.25">
      <c r="A6226" s="6">
        <v>6223</v>
      </c>
      <c r="B6226" s="6" t="str">
        <f>"00767417"</f>
        <v>00767417</v>
      </c>
    </row>
    <row r="6227" spans="1:2" x14ac:dyDescent="0.25">
      <c r="A6227" s="6">
        <v>6224</v>
      </c>
      <c r="B6227" s="6" t="str">
        <f>"00767456"</f>
        <v>00767456</v>
      </c>
    </row>
    <row r="6228" spans="1:2" x14ac:dyDescent="0.25">
      <c r="A6228" s="6">
        <v>6225</v>
      </c>
      <c r="B6228" s="6" t="str">
        <f>"00767501"</f>
        <v>00767501</v>
      </c>
    </row>
    <row r="6229" spans="1:2" x14ac:dyDescent="0.25">
      <c r="A6229" s="6">
        <v>6226</v>
      </c>
      <c r="B6229" s="6" t="str">
        <f>"00767609"</f>
        <v>00767609</v>
      </c>
    </row>
    <row r="6230" spans="1:2" x14ac:dyDescent="0.25">
      <c r="A6230" s="6">
        <v>6227</v>
      </c>
      <c r="B6230" s="6" t="str">
        <f>"00767640"</f>
        <v>00767640</v>
      </c>
    </row>
    <row r="6231" spans="1:2" x14ac:dyDescent="0.25">
      <c r="A6231" s="6">
        <v>6228</v>
      </c>
      <c r="B6231" s="6" t="str">
        <f>"00767719"</f>
        <v>00767719</v>
      </c>
    </row>
    <row r="6232" spans="1:2" x14ac:dyDescent="0.25">
      <c r="A6232" s="6">
        <v>6229</v>
      </c>
      <c r="B6232" s="6" t="str">
        <f>"00767761"</f>
        <v>00767761</v>
      </c>
    </row>
    <row r="6233" spans="1:2" x14ac:dyDescent="0.25">
      <c r="A6233" s="6">
        <v>6230</v>
      </c>
      <c r="B6233" s="6" t="str">
        <f>"00767776"</f>
        <v>00767776</v>
      </c>
    </row>
    <row r="6234" spans="1:2" x14ac:dyDescent="0.25">
      <c r="A6234" s="6">
        <v>6231</v>
      </c>
      <c r="B6234" s="6" t="str">
        <f>"00767853"</f>
        <v>00767853</v>
      </c>
    </row>
    <row r="6235" spans="1:2" x14ac:dyDescent="0.25">
      <c r="A6235" s="6">
        <v>6232</v>
      </c>
      <c r="B6235" s="6" t="str">
        <f>"00767879"</f>
        <v>00767879</v>
      </c>
    </row>
    <row r="6236" spans="1:2" x14ac:dyDescent="0.25">
      <c r="A6236" s="6">
        <v>6233</v>
      </c>
      <c r="B6236" s="6" t="str">
        <f>"00768047"</f>
        <v>00768047</v>
      </c>
    </row>
    <row r="6237" spans="1:2" x14ac:dyDescent="0.25">
      <c r="A6237" s="6">
        <v>6234</v>
      </c>
      <c r="B6237" s="6" t="str">
        <f>"00768074"</f>
        <v>00768074</v>
      </c>
    </row>
    <row r="6238" spans="1:2" x14ac:dyDescent="0.25">
      <c r="A6238" s="6">
        <v>6235</v>
      </c>
      <c r="B6238" s="6" t="str">
        <f>"00768223"</f>
        <v>00768223</v>
      </c>
    </row>
    <row r="6239" spans="1:2" x14ac:dyDescent="0.25">
      <c r="A6239" s="6">
        <v>6236</v>
      </c>
      <c r="B6239" s="6" t="str">
        <f>"00768248"</f>
        <v>00768248</v>
      </c>
    </row>
    <row r="6240" spans="1:2" x14ac:dyDescent="0.25">
      <c r="A6240" s="6">
        <v>6237</v>
      </c>
      <c r="B6240" s="6" t="str">
        <f>"00768264"</f>
        <v>00768264</v>
      </c>
    </row>
    <row r="6241" spans="1:2" x14ac:dyDescent="0.25">
      <c r="A6241" s="6">
        <v>6238</v>
      </c>
      <c r="B6241" s="6" t="str">
        <f>"00768460"</f>
        <v>00768460</v>
      </c>
    </row>
    <row r="6242" spans="1:2" x14ac:dyDescent="0.25">
      <c r="A6242" s="6">
        <v>6239</v>
      </c>
      <c r="B6242" s="6" t="str">
        <f>"00768503"</f>
        <v>00768503</v>
      </c>
    </row>
    <row r="6243" spans="1:2" x14ac:dyDescent="0.25">
      <c r="A6243" s="6">
        <v>6240</v>
      </c>
      <c r="B6243" s="6" t="str">
        <f>"00768527"</f>
        <v>00768527</v>
      </c>
    </row>
    <row r="6244" spans="1:2" x14ac:dyDescent="0.25">
      <c r="A6244" s="6">
        <v>6241</v>
      </c>
      <c r="B6244" s="6" t="str">
        <f>"00768594"</f>
        <v>00768594</v>
      </c>
    </row>
    <row r="6245" spans="1:2" x14ac:dyDescent="0.25">
      <c r="A6245" s="6">
        <v>6242</v>
      </c>
      <c r="B6245" s="6" t="str">
        <f>"00768603"</f>
        <v>00768603</v>
      </c>
    </row>
    <row r="6246" spans="1:2" x14ac:dyDescent="0.25">
      <c r="A6246" s="6">
        <v>6243</v>
      </c>
      <c r="B6246" s="6" t="str">
        <f>"00768643"</f>
        <v>00768643</v>
      </c>
    </row>
    <row r="6247" spans="1:2" x14ac:dyDescent="0.25">
      <c r="A6247" s="6">
        <v>6244</v>
      </c>
      <c r="B6247" s="6" t="str">
        <f>"00768675"</f>
        <v>00768675</v>
      </c>
    </row>
    <row r="6248" spans="1:2" x14ac:dyDescent="0.25">
      <c r="A6248" s="6">
        <v>6245</v>
      </c>
      <c r="B6248" s="6" t="str">
        <f>"00768681"</f>
        <v>00768681</v>
      </c>
    </row>
    <row r="6249" spans="1:2" x14ac:dyDescent="0.25">
      <c r="A6249" s="6">
        <v>6246</v>
      </c>
      <c r="B6249" s="6" t="str">
        <f>"00768684"</f>
        <v>00768684</v>
      </c>
    </row>
    <row r="6250" spans="1:2" x14ac:dyDescent="0.25">
      <c r="A6250" s="6">
        <v>6247</v>
      </c>
      <c r="B6250" s="6" t="str">
        <f>"00768688"</f>
        <v>00768688</v>
      </c>
    </row>
    <row r="6251" spans="1:2" x14ac:dyDescent="0.25">
      <c r="A6251" s="6">
        <v>6248</v>
      </c>
      <c r="B6251" s="6" t="str">
        <f>"00768690"</f>
        <v>00768690</v>
      </c>
    </row>
    <row r="6252" spans="1:2" x14ac:dyDescent="0.25">
      <c r="A6252" s="6">
        <v>6249</v>
      </c>
      <c r="B6252" s="6" t="str">
        <f>"00768829"</f>
        <v>00768829</v>
      </c>
    </row>
    <row r="6253" spans="1:2" x14ac:dyDescent="0.25">
      <c r="A6253" s="6">
        <v>6250</v>
      </c>
      <c r="B6253" s="6" t="str">
        <f>"00768892"</f>
        <v>00768892</v>
      </c>
    </row>
    <row r="6254" spans="1:2" x14ac:dyDescent="0.25">
      <c r="A6254" s="6">
        <v>6251</v>
      </c>
      <c r="B6254" s="6" t="str">
        <f>"00768911"</f>
        <v>00768911</v>
      </c>
    </row>
    <row r="6255" spans="1:2" x14ac:dyDescent="0.25">
      <c r="A6255" s="6">
        <v>6252</v>
      </c>
      <c r="B6255" s="6" t="str">
        <f>"00768912"</f>
        <v>00768912</v>
      </c>
    </row>
    <row r="6256" spans="1:2" x14ac:dyDescent="0.25">
      <c r="A6256" s="6">
        <v>6253</v>
      </c>
      <c r="B6256" s="6" t="str">
        <f>"00768933"</f>
        <v>00768933</v>
      </c>
    </row>
    <row r="6257" spans="1:2" x14ac:dyDescent="0.25">
      <c r="A6257" s="6">
        <v>6254</v>
      </c>
      <c r="B6257" s="6" t="str">
        <f>"00768978"</f>
        <v>00768978</v>
      </c>
    </row>
    <row r="6258" spans="1:2" x14ac:dyDescent="0.25">
      <c r="A6258" s="6">
        <v>6255</v>
      </c>
      <c r="B6258" s="6" t="str">
        <f>"00768982"</f>
        <v>00768982</v>
      </c>
    </row>
    <row r="6259" spans="1:2" x14ac:dyDescent="0.25">
      <c r="A6259" s="6">
        <v>6256</v>
      </c>
      <c r="B6259" s="6" t="str">
        <f>"00769035"</f>
        <v>00769035</v>
      </c>
    </row>
    <row r="6260" spans="1:2" x14ac:dyDescent="0.25">
      <c r="A6260" s="6">
        <v>6257</v>
      </c>
      <c r="B6260" s="6" t="str">
        <f>"00769074"</f>
        <v>00769074</v>
      </c>
    </row>
    <row r="6261" spans="1:2" x14ac:dyDescent="0.25">
      <c r="A6261" s="6">
        <v>6258</v>
      </c>
      <c r="B6261" s="6" t="str">
        <f>"00769113"</f>
        <v>00769113</v>
      </c>
    </row>
    <row r="6262" spans="1:2" x14ac:dyDescent="0.25">
      <c r="A6262" s="6">
        <v>6259</v>
      </c>
      <c r="B6262" s="6" t="str">
        <f>"00769140"</f>
        <v>00769140</v>
      </c>
    </row>
    <row r="6263" spans="1:2" x14ac:dyDescent="0.25">
      <c r="A6263" s="6">
        <v>6260</v>
      </c>
      <c r="B6263" s="6" t="str">
        <f>"00769163"</f>
        <v>00769163</v>
      </c>
    </row>
    <row r="6264" spans="1:2" x14ac:dyDescent="0.25">
      <c r="A6264" s="6">
        <v>6261</v>
      </c>
      <c r="B6264" s="6" t="str">
        <f>"00769182"</f>
        <v>00769182</v>
      </c>
    </row>
    <row r="6265" spans="1:2" x14ac:dyDescent="0.25">
      <c r="A6265" s="6">
        <v>6262</v>
      </c>
      <c r="B6265" s="6" t="str">
        <f>"00769194"</f>
        <v>00769194</v>
      </c>
    </row>
    <row r="6266" spans="1:2" x14ac:dyDescent="0.25">
      <c r="A6266" s="6">
        <v>6263</v>
      </c>
      <c r="B6266" s="6" t="str">
        <f>"00769214"</f>
        <v>00769214</v>
      </c>
    </row>
    <row r="6267" spans="1:2" x14ac:dyDescent="0.25">
      <c r="A6267" s="6">
        <v>6264</v>
      </c>
      <c r="B6267" s="6" t="str">
        <f>"00769257"</f>
        <v>00769257</v>
      </c>
    </row>
    <row r="6268" spans="1:2" x14ac:dyDescent="0.25">
      <c r="A6268" s="6">
        <v>6265</v>
      </c>
      <c r="B6268" s="6" t="str">
        <f>"00769260"</f>
        <v>00769260</v>
      </c>
    </row>
    <row r="6269" spans="1:2" x14ac:dyDescent="0.25">
      <c r="A6269" s="6">
        <v>6266</v>
      </c>
      <c r="B6269" s="6" t="str">
        <f>"00769270"</f>
        <v>00769270</v>
      </c>
    </row>
    <row r="6270" spans="1:2" x14ac:dyDescent="0.25">
      <c r="A6270" s="6">
        <v>6267</v>
      </c>
      <c r="B6270" s="6" t="str">
        <f>"00769299"</f>
        <v>00769299</v>
      </c>
    </row>
    <row r="6271" spans="1:2" x14ac:dyDescent="0.25">
      <c r="A6271" s="6">
        <v>6268</v>
      </c>
      <c r="B6271" s="6" t="str">
        <f>"00769336"</f>
        <v>00769336</v>
      </c>
    </row>
    <row r="6272" spans="1:2" x14ac:dyDescent="0.25">
      <c r="A6272" s="6">
        <v>6269</v>
      </c>
      <c r="B6272" s="6" t="str">
        <f>"00769347"</f>
        <v>00769347</v>
      </c>
    </row>
    <row r="6273" spans="1:2" x14ac:dyDescent="0.25">
      <c r="A6273" s="6">
        <v>6270</v>
      </c>
      <c r="B6273" s="6" t="str">
        <f>"00769377"</f>
        <v>00769377</v>
      </c>
    </row>
    <row r="6274" spans="1:2" x14ac:dyDescent="0.25">
      <c r="A6274" s="6">
        <v>6271</v>
      </c>
      <c r="B6274" s="6" t="str">
        <f>"00769380"</f>
        <v>00769380</v>
      </c>
    </row>
    <row r="6275" spans="1:2" x14ac:dyDescent="0.25">
      <c r="A6275" s="6">
        <v>6272</v>
      </c>
      <c r="B6275" s="6" t="str">
        <f>"00769418"</f>
        <v>00769418</v>
      </c>
    </row>
    <row r="6276" spans="1:2" x14ac:dyDescent="0.25">
      <c r="A6276" s="6">
        <v>6273</v>
      </c>
      <c r="B6276" s="6" t="str">
        <f>"00769450"</f>
        <v>00769450</v>
      </c>
    </row>
    <row r="6277" spans="1:2" x14ac:dyDescent="0.25">
      <c r="A6277" s="6">
        <v>6274</v>
      </c>
      <c r="B6277" s="6" t="str">
        <f>"00769492"</f>
        <v>00769492</v>
      </c>
    </row>
    <row r="6278" spans="1:2" x14ac:dyDescent="0.25">
      <c r="A6278" s="6">
        <v>6275</v>
      </c>
      <c r="B6278" s="6" t="str">
        <f>"00769540"</f>
        <v>00769540</v>
      </c>
    </row>
    <row r="6279" spans="1:2" x14ac:dyDescent="0.25">
      <c r="A6279" s="6">
        <v>6276</v>
      </c>
      <c r="B6279" s="6" t="str">
        <f>"00769541"</f>
        <v>00769541</v>
      </c>
    </row>
    <row r="6280" spans="1:2" x14ac:dyDescent="0.25">
      <c r="A6280" s="6">
        <v>6277</v>
      </c>
      <c r="B6280" s="6" t="str">
        <f>"00769730"</f>
        <v>00769730</v>
      </c>
    </row>
    <row r="6281" spans="1:2" x14ac:dyDescent="0.25">
      <c r="A6281" s="6">
        <v>6278</v>
      </c>
      <c r="B6281" s="6" t="str">
        <f>"00769738"</f>
        <v>00769738</v>
      </c>
    </row>
    <row r="6282" spans="1:2" x14ac:dyDescent="0.25">
      <c r="A6282" s="6">
        <v>6279</v>
      </c>
      <c r="B6282" s="6" t="str">
        <f>"00769748"</f>
        <v>00769748</v>
      </c>
    </row>
    <row r="6283" spans="1:2" x14ac:dyDescent="0.25">
      <c r="A6283" s="6">
        <v>6280</v>
      </c>
      <c r="B6283" s="6" t="str">
        <f>"00769795"</f>
        <v>00769795</v>
      </c>
    </row>
    <row r="6284" spans="1:2" x14ac:dyDescent="0.25">
      <c r="A6284" s="6">
        <v>6281</v>
      </c>
      <c r="B6284" s="6" t="str">
        <f>"00769804"</f>
        <v>00769804</v>
      </c>
    </row>
    <row r="6285" spans="1:2" x14ac:dyDescent="0.25">
      <c r="A6285" s="6">
        <v>6282</v>
      </c>
      <c r="B6285" s="6" t="str">
        <f>"00769921"</f>
        <v>00769921</v>
      </c>
    </row>
    <row r="6286" spans="1:2" x14ac:dyDescent="0.25">
      <c r="A6286" s="6">
        <v>6283</v>
      </c>
      <c r="B6286" s="6" t="str">
        <f>"00769933"</f>
        <v>00769933</v>
      </c>
    </row>
    <row r="6287" spans="1:2" x14ac:dyDescent="0.25">
      <c r="A6287" s="6">
        <v>6284</v>
      </c>
      <c r="B6287" s="6" t="str">
        <f>"00769985"</f>
        <v>00769985</v>
      </c>
    </row>
    <row r="6288" spans="1:2" x14ac:dyDescent="0.25">
      <c r="A6288" s="6">
        <v>6285</v>
      </c>
      <c r="B6288" s="6" t="str">
        <f>"00770100"</f>
        <v>00770100</v>
      </c>
    </row>
    <row r="6289" spans="1:2" x14ac:dyDescent="0.25">
      <c r="A6289" s="6">
        <v>6286</v>
      </c>
      <c r="B6289" s="6" t="str">
        <f>"00770111"</f>
        <v>00770111</v>
      </c>
    </row>
    <row r="6290" spans="1:2" x14ac:dyDescent="0.25">
      <c r="A6290" s="6">
        <v>6287</v>
      </c>
      <c r="B6290" s="6" t="str">
        <f>"00770231"</f>
        <v>00770231</v>
      </c>
    </row>
    <row r="6291" spans="1:2" x14ac:dyDescent="0.25">
      <c r="A6291" s="6">
        <v>6288</v>
      </c>
      <c r="B6291" s="6" t="str">
        <f>"00770262"</f>
        <v>00770262</v>
      </c>
    </row>
    <row r="6292" spans="1:2" x14ac:dyDescent="0.25">
      <c r="A6292" s="6">
        <v>6289</v>
      </c>
      <c r="B6292" s="6" t="str">
        <f>"00770276"</f>
        <v>00770276</v>
      </c>
    </row>
    <row r="6293" spans="1:2" x14ac:dyDescent="0.25">
      <c r="A6293" s="6">
        <v>6290</v>
      </c>
      <c r="B6293" s="6" t="str">
        <f>"00770284"</f>
        <v>00770284</v>
      </c>
    </row>
    <row r="6294" spans="1:2" x14ac:dyDescent="0.25">
      <c r="A6294" s="6">
        <v>6291</v>
      </c>
      <c r="B6294" s="6" t="str">
        <f>"00770505"</f>
        <v>00770505</v>
      </c>
    </row>
    <row r="6295" spans="1:2" x14ac:dyDescent="0.25">
      <c r="A6295" s="6">
        <v>6292</v>
      </c>
      <c r="B6295" s="6" t="str">
        <f>"00770664"</f>
        <v>00770664</v>
      </c>
    </row>
    <row r="6296" spans="1:2" x14ac:dyDescent="0.25">
      <c r="A6296" s="6">
        <v>6293</v>
      </c>
      <c r="B6296" s="6" t="str">
        <f>"00770725"</f>
        <v>00770725</v>
      </c>
    </row>
    <row r="6297" spans="1:2" x14ac:dyDescent="0.25">
      <c r="A6297" s="6">
        <v>6294</v>
      </c>
      <c r="B6297" s="6" t="str">
        <f>"00770742"</f>
        <v>00770742</v>
      </c>
    </row>
    <row r="6298" spans="1:2" x14ac:dyDescent="0.25">
      <c r="A6298" s="6">
        <v>6295</v>
      </c>
      <c r="B6298" s="6" t="str">
        <f>"00770838"</f>
        <v>00770838</v>
      </c>
    </row>
    <row r="6299" spans="1:2" x14ac:dyDescent="0.25">
      <c r="A6299" s="6">
        <v>6296</v>
      </c>
      <c r="B6299" s="6" t="str">
        <f>"00771344"</f>
        <v>00771344</v>
      </c>
    </row>
    <row r="6300" spans="1:2" x14ac:dyDescent="0.25">
      <c r="A6300" s="6">
        <v>6297</v>
      </c>
      <c r="B6300" s="6" t="str">
        <f>"00771406"</f>
        <v>00771406</v>
      </c>
    </row>
    <row r="6301" spans="1:2" x14ac:dyDescent="0.25">
      <c r="A6301" s="6">
        <v>6298</v>
      </c>
      <c r="B6301" s="6" t="str">
        <f>"00771554"</f>
        <v>00771554</v>
      </c>
    </row>
    <row r="6302" spans="1:2" x14ac:dyDescent="0.25">
      <c r="A6302" s="6">
        <v>6299</v>
      </c>
      <c r="B6302" s="6" t="str">
        <f>"00771588"</f>
        <v>00771588</v>
      </c>
    </row>
    <row r="6303" spans="1:2" x14ac:dyDescent="0.25">
      <c r="A6303" s="6">
        <v>6300</v>
      </c>
      <c r="B6303" s="6" t="str">
        <f>"00771644"</f>
        <v>00771644</v>
      </c>
    </row>
    <row r="6304" spans="1:2" x14ac:dyDescent="0.25">
      <c r="A6304" s="6">
        <v>6301</v>
      </c>
      <c r="B6304" s="6" t="str">
        <f>"00771700"</f>
        <v>00771700</v>
      </c>
    </row>
    <row r="6305" spans="1:2" x14ac:dyDescent="0.25">
      <c r="A6305" s="6">
        <v>6302</v>
      </c>
      <c r="B6305" s="6" t="str">
        <f>"00771775"</f>
        <v>00771775</v>
      </c>
    </row>
    <row r="6306" spans="1:2" x14ac:dyDescent="0.25">
      <c r="A6306" s="6">
        <v>6303</v>
      </c>
      <c r="B6306" s="6" t="str">
        <f>"00771786"</f>
        <v>00771786</v>
      </c>
    </row>
    <row r="6307" spans="1:2" x14ac:dyDescent="0.25">
      <c r="A6307" s="6">
        <v>6304</v>
      </c>
      <c r="B6307" s="6" t="str">
        <f>"00771873"</f>
        <v>00771873</v>
      </c>
    </row>
    <row r="6308" spans="1:2" x14ac:dyDescent="0.25">
      <c r="A6308" s="6">
        <v>6305</v>
      </c>
      <c r="B6308" s="6" t="str">
        <f>"00771880"</f>
        <v>00771880</v>
      </c>
    </row>
    <row r="6309" spans="1:2" x14ac:dyDescent="0.25">
      <c r="A6309" s="6">
        <v>6306</v>
      </c>
      <c r="B6309" s="6" t="str">
        <f>"00772001"</f>
        <v>00772001</v>
      </c>
    </row>
    <row r="6310" spans="1:2" x14ac:dyDescent="0.25">
      <c r="A6310" s="6">
        <v>6307</v>
      </c>
      <c r="B6310" s="6" t="str">
        <f>"00772034"</f>
        <v>00772034</v>
      </c>
    </row>
    <row r="6311" spans="1:2" x14ac:dyDescent="0.25">
      <c r="A6311" s="6">
        <v>6308</v>
      </c>
      <c r="B6311" s="6" t="str">
        <f>"00772176"</f>
        <v>00772176</v>
      </c>
    </row>
    <row r="6312" spans="1:2" x14ac:dyDescent="0.25">
      <c r="A6312" s="6">
        <v>6309</v>
      </c>
      <c r="B6312" s="6" t="str">
        <f>"00772208"</f>
        <v>00772208</v>
      </c>
    </row>
    <row r="6313" spans="1:2" x14ac:dyDescent="0.25">
      <c r="A6313" s="6">
        <v>6310</v>
      </c>
      <c r="B6313" s="6" t="str">
        <f>"00772273"</f>
        <v>00772273</v>
      </c>
    </row>
    <row r="6314" spans="1:2" x14ac:dyDescent="0.25">
      <c r="A6314" s="6">
        <v>6311</v>
      </c>
      <c r="B6314" s="6" t="str">
        <f>"00772295"</f>
        <v>00772295</v>
      </c>
    </row>
    <row r="6315" spans="1:2" x14ac:dyDescent="0.25">
      <c r="A6315" s="6">
        <v>6312</v>
      </c>
      <c r="B6315" s="6" t="str">
        <f>"00772311"</f>
        <v>00772311</v>
      </c>
    </row>
    <row r="6316" spans="1:2" x14ac:dyDescent="0.25">
      <c r="A6316" s="6">
        <v>6313</v>
      </c>
      <c r="B6316" s="6" t="str">
        <f>"00772332"</f>
        <v>00772332</v>
      </c>
    </row>
    <row r="6317" spans="1:2" x14ac:dyDescent="0.25">
      <c r="A6317" s="6">
        <v>6314</v>
      </c>
      <c r="B6317" s="6" t="str">
        <f>"00772352"</f>
        <v>00772352</v>
      </c>
    </row>
    <row r="6318" spans="1:2" x14ac:dyDescent="0.25">
      <c r="A6318" s="6">
        <v>6315</v>
      </c>
      <c r="B6318" s="6" t="str">
        <f>"00772364"</f>
        <v>00772364</v>
      </c>
    </row>
    <row r="6319" spans="1:2" x14ac:dyDescent="0.25">
      <c r="A6319" s="6">
        <v>6316</v>
      </c>
      <c r="B6319" s="6" t="str">
        <f>"00772402"</f>
        <v>00772402</v>
      </c>
    </row>
    <row r="6320" spans="1:2" x14ac:dyDescent="0.25">
      <c r="A6320" s="6">
        <v>6317</v>
      </c>
      <c r="B6320" s="6" t="str">
        <f>"00772413"</f>
        <v>00772413</v>
      </c>
    </row>
    <row r="6321" spans="1:2" x14ac:dyDescent="0.25">
      <c r="A6321" s="6">
        <v>6318</v>
      </c>
      <c r="B6321" s="6" t="str">
        <f>"00772430"</f>
        <v>00772430</v>
      </c>
    </row>
    <row r="6322" spans="1:2" x14ac:dyDescent="0.25">
      <c r="A6322" s="6">
        <v>6319</v>
      </c>
      <c r="B6322" s="6" t="str">
        <f>"00772441"</f>
        <v>00772441</v>
      </c>
    </row>
    <row r="6323" spans="1:2" x14ac:dyDescent="0.25">
      <c r="A6323" s="6">
        <v>6320</v>
      </c>
      <c r="B6323" s="6" t="str">
        <f>"00772451"</f>
        <v>00772451</v>
      </c>
    </row>
    <row r="6324" spans="1:2" x14ac:dyDescent="0.25">
      <c r="A6324" s="6">
        <v>6321</v>
      </c>
      <c r="B6324" s="6" t="str">
        <f>"00772496"</f>
        <v>00772496</v>
      </c>
    </row>
    <row r="6325" spans="1:2" x14ac:dyDescent="0.25">
      <c r="A6325" s="6">
        <v>6322</v>
      </c>
      <c r="B6325" s="6" t="str">
        <f>"00772688"</f>
        <v>00772688</v>
      </c>
    </row>
    <row r="6326" spans="1:2" x14ac:dyDescent="0.25">
      <c r="A6326" s="6">
        <v>6323</v>
      </c>
      <c r="B6326" s="6" t="str">
        <f>"00772697"</f>
        <v>00772697</v>
      </c>
    </row>
    <row r="6327" spans="1:2" x14ac:dyDescent="0.25">
      <c r="A6327" s="6">
        <v>6324</v>
      </c>
      <c r="B6327" s="6" t="str">
        <f>"00772711"</f>
        <v>00772711</v>
      </c>
    </row>
    <row r="6328" spans="1:2" x14ac:dyDescent="0.25">
      <c r="A6328" s="6">
        <v>6325</v>
      </c>
      <c r="B6328" s="6" t="str">
        <f>"00772820"</f>
        <v>00772820</v>
      </c>
    </row>
    <row r="6329" spans="1:2" x14ac:dyDescent="0.25">
      <c r="A6329" s="6">
        <v>6326</v>
      </c>
      <c r="B6329" s="6" t="str">
        <f>"00772867"</f>
        <v>00772867</v>
      </c>
    </row>
    <row r="6330" spans="1:2" x14ac:dyDescent="0.25">
      <c r="A6330" s="6">
        <v>6327</v>
      </c>
      <c r="B6330" s="6" t="str">
        <f>"00772886"</f>
        <v>00772886</v>
      </c>
    </row>
    <row r="6331" spans="1:2" x14ac:dyDescent="0.25">
      <c r="A6331" s="6">
        <v>6328</v>
      </c>
      <c r="B6331" s="6" t="str">
        <f>"00772887"</f>
        <v>00772887</v>
      </c>
    </row>
    <row r="6332" spans="1:2" x14ac:dyDescent="0.25">
      <c r="A6332" s="6">
        <v>6329</v>
      </c>
      <c r="B6332" s="6" t="str">
        <f>"00772896"</f>
        <v>00772896</v>
      </c>
    </row>
    <row r="6333" spans="1:2" x14ac:dyDescent="0.25">
      <c r="A6333" s="6">
        <v>6330</v>
      </c>
      <c r="B6333" s="6" t="str">
        <f>"00772963"</f>
        <v>00772963</v>
      </c>
    </row>
    <row r="6334" spans="1:2" x14ac:dyDescent="0.25">
      <c r="A6334" s="6">
        <v>6331</v>
      </c>
      <c r="B6334" s="6" t="str">
        <f>"00773235"</f>
        <v>00773235</v>
      </c>
    </row>
    <row r="6335" spans="1:2" x14ac:dyDescent="0.25">
      <c r="A6335" s="6">
        <v>6332</v>
      </c>
      <c r="B6335" s="6" t="str">
        <f>"00773310"</f>
        <v>00773310</v>
      </c>
    </row>
    <row r="6336" spans="1:2" x14ac:dyDescent="0.25">
      <c r="A6336" s="6">
        <v>6333</v>
      </c>
      <c r="B6336" s="6" t="str">
        <f>"00773351"</f>
        <v>00773351</v>
      </c>
    </row>
    <row r="6337" spans="1:2" x14ac:dyDescent="0.25">
      <c r="A6337" s="6">
        <v>6334</v>
      </c>
      <c r="B6337" s="6" t="str">
        <f>"00773358"</f>
        <v>00773358</v>
      </c>
    </row>
    <row r="6338" spans="1:2" x14ac:dyDescent="0.25">
      <c r="A6338" s="6">
        <v>6335</v>
      </c>
      <c r="B6338" s="6" t="str">
        <f>"00773474"</f>
        <v>00773474</v>
      </c>
    </row>
    <row r="6339" spans="1:2" x14ac:dyDescent="0.25">
      <c r="A6339" s="6">
        <v>6336</v>
      </c>
      <c r="B6339" s="6" t="str">
        <f>"00773491"</f>
        <v>00773491</v>
      </c>
    </row>
    <row r="6340" spans="1:2" x14ac:dyDescent="0.25">
      <c r="A6340" s="6">
        <v>6337</v>
      </c>
      <c r="B6340" s="6" t="str">
        <f>"00773691"</f>
        <v>00773691</v>
      </c>
    </row>
    <row r="6341" spans="1:2" x14ac:dyDescent="0.25">
      <c r="A6341" s="6">
        <v>6338</v>
      </c>
      <c r="B6341" s="6" t="str">
        <f>"00773700"</f>
        <v>00773700</v>
      </c>
    </row>
    <row r="6342" spans="1:2" x14ac:dyDescent="0.25">
      <c r="A6342" s="6">
        <v>6339</v>
      </c>
      <c r="B6342" s="6" t="str">
        <f>"00773789"</f>
        <v>00773789</v>
      </c>
    </row>
    <row r="6343" spans="1:2" x14ac:dyDescent="0.25">
      <c r="A6343" s="6">
        <v>6340</v>
      </c>
      <c r="B6343" s="6" t="str">
        <f>"00773790"</f>
        <v>00773790</v>
      </c>
    </row>
    <row r="6344" spans="1:2" x14ac:dyDescent="0.25">
      <c r="A6344" s="6">
        <v>6341</v>
      </c>
      <c r="B6344" s="6" t="str">
        <f>"00773872"</f>
        <v>00773872</v>
      </c>
    </row>
    <row r="6345" spans="1:2" x14ac:dyDescent="0.25">
      <c r="A6345" s="6">
        <v>6342</v>
      </c>
      <c r="B6345" s="6" t="str">
        <f>"00773989"</f>
        <v>00773989</v>
      </c>
    </row>
    <row r="6346" spans="1:2" x14ac:dyDescent="0.25">
      <c r="A6346" s="6">
        <v>6343</v>
      </c>
      <c r="B6346" s="6" t="str">
        <f>"00773993"</f>
        <v>00773993</v>
      </c>
    </row>
    <row r="6347" spans="1:2" x14ac:dyDescent="0.25">
      <c r="A6347" s="6">
        <v>6344</v>
      </c>
      <c r="B6347" s="6" t="str">
        <f>"00774138"</f>
        <v>00774138</v>
      </c>
    </row>
    <row r="6348" spans="1:2" x14ac:dyDescent="0.25">
      <c r="A6348" s="6">
        <v>6345</v>
      </c>
      <c r="B6348" s="6" t="str">
        <f>"00774258"</f>
        <v>00774258</v>
      </c>
    </row>
    <row r="6349" spans="1:2" x14ac:dyDescent="0.25">
      <c r="A6349" s="6">
        <v>6346</v>
      </c>
      <c r="B6349" s="6" t="str">
        <f>"00774303"</f>
        <v>00774303</v>
      </c>
    </row>
    <row r="6350" spans="1:2" x14ac:dyDescent="0.25">
      <c r="A6350" s="6">
        <v>6347</v>
      </c>
      <c r="B6350" s="6" t="str">
        <f>"00774350"</f>
        <v>00774350</v>
      </c>
    </row>
    <row r="6351" spans="1:2" x14ac:dyDescent="0.25">
      <c r="A6351" s="6">
        <v>6348</v>
      </c>
      <c r="B6351" s="6" t="str">
        <f>"00774405"</f>
        <v>00774405</v>
      </c>
    </row>
    <row r="6352" spans="1:2" x14ac:dyDescent="0.25">
      <c r="A6352" s="6">
        <v>6349</v>
      </c>
      <c r="B6352" s="6" t="str">
        <f>"00774411"</f>
        <v>00774411</v>
      </c>
    </row>
    <row r="6353" spans="1:2" x14ac:dyDescent="0.25">
      <c r="A6353" s="6">
        <v>6350</v>
      </c>
      <c r="B6353" s="6" t="str">
        <f>"00774453"</f>
        <v>00774453</v>
      </c>
    </row>
    <row r="6354" spans="1:2" x14ac:dyDescent="0.25">
      <c r="A6354" s="6">
        <v>6351</v>
      </c>
      <c r="B6354" s="6" t="str">
        <f>"00774503"</f>
        <v>00774503</v>
      </c>
    </row>
    <row r="6355" spans="1:2" x14ac:dyDescent="0.25">
      <c r="A6355" s="6">
        <v>6352</v>
      </c>
      <c r="B6355" s="6" t="str">
        <f>"00774517"</f>
        <v>00774517</v>
      </c>
    </row>
    <row r="6356" spans="1:2" x14ac:dyDescent="0.25">
      <c r="A6356" s="6">
        <v>6353</v>
      </c>
      <c r="B6356" s="6" t="str">
        <f>"00774599"</f>
        <v>00774599</v>
      </c>
    </row>
    <row r="6357" spans="1:2" x14ac:dyDescent="0.25">
      <c r="A6357" s="6">
        <v>6354</v>
      </c>
      <c r="B6357" s="6" t="str">
        <f>"00774715"</f>
        <v>00774715</v>
      </c>
    </row>
    <row r="6358" spans="1:2" x14ac:dyDescent="0.25">
      <c r="A6358" s="6">
        <v>6355</v>
      </c>
      <c r="B6358" s="6" t="str">
        <f>"00774823"</f>
        <v>00774823</v>
      </c>
    </row>
    <row r="6359" spans="1:2" x14ac:dyDescent="0.25">
      <c r="A6359" s="6">
        <v>6356</v>
      </c>
      <c r="B6359" s="6" t="str">
        <f>"00774916"</f>
        <v>00774916</v>
      </c>
    </row>
    <row r="6360" spans="1:2" x14ac:dyDescent="0.25">
      <c r="A6360" s="6">
        <v>6357</v>
      </c>
      <c r="B6360" s="6" t="str">
        <f>"00774944"</f>
        <v>00774944</v>
      </c>
    </row>
    <row r="6361" spans="1:2" x14ac:dyDescent="0.25">
      <c r="A6361" s="6">
        <v>6358</v>
      </c>
      <c r="B6361" s="6" t="str">
        <f>"00774990"</f>
        <v>00774990</v>
      </c>
    </row>
    <row r="6362" spans="1:2" x14ac:dyDescent="0.25">
      <c r="A6362" s="6">
        <v>6359</v>
      </c>
      <c r="B6362" s="6" t="str">
        <f>"00775002"</f>
        <v>00775002</v>
      </c>
    </row>
    <row r="6363" spans="1:2" x14ac:dyDescent="0.25">
      <c r="A6363" s="6">
        <v>6360</v>
      </c>
      <c r="B6363" s="6" t="str">
        <f>"00775015"</f>
        <v>00775015</v>
      </c>
    </row>
    <row r="6364" spans="1:2" x14ac:dyDescent="0.25">
      <c r="A6364" s="6">
        <v>6361</v>
      </c>
      <c r="B6364" s="6" t="str">
        <f>"00775202"</f>
        <v>00775202</v>
      </c>
    </row>
    <row r="6365" spans="1:2" x14ac:dyDescent="0.25">
      <c r="A6365" s="6">
        <v>6362</v>
      </c>
      <c r="B6365" s="6" t="str">
        <f>"00775250"</f>
        <v>00775250</v>
      </c>
    </row>
    <row r="6366" spans="1:2" x14ac:dyDescent="0.25">
      <c r="A6366" s="6">
        <v>6363</v>
      </c>
      <c r="B6366" s="6" t="str">
        <f>"00775261"</f>
        <v>00775261</v>
      </c>
    </row>
    <row r="6367" spans="1:2" x14ac:dyDescent="0.25">
      <c r="A6367" s="6">
        <v>6364</v>
      </c>
      <c r="B6367" s="6" t="str">
        <f>"00775319"</f>
        <v>00775319</v>
      </c>
    </row>
    <row r="6368" spans="1:2" x14ac:dyDescent="0.25">
      <c r="A6368" s="6">
        <v>6365</v>
      </c>
      <c r="B6368" s="6" t="str">
        <f>"00775401"</f>
        <v>00775401</v>
      </c>
    </row>
    <row r="6369" spans="1:2" x14ac:dyDescent="0.25">
      <c r="A6369" s="6">
        <v>6366</v>
      </c>
      <c r="B6369" s="6" t="str">
        <f>"00775557"</f>
        <v>00775557</v>
      </c>
    </row>
    <row r="6370" spans="1:2" x14ac:dyDescent="0.25">
      <c r="A6370" s="6">
        <v>6367</v>
      </c>
      <c r="B6370" s="6" t="str">
        <f>"00775791"</f>
        <v>00775791</v>
      </c>
    </row>
    <row r="6371" spans="1:2" x14ac:dyDescent="0.25">
      <c r="A6371" s="6">
        <v>6368</v>
      </c>
      <c r="B6371" s="6" t="str">
        <f>"00775869"</f>
        <v>00775869</v>
      </c>
    </row>
    <row r="6372" spans="1:2" x14ac:dyDescent="0.25">
      <c r="A6372" s="6">
        <v>6369</v>
      </c>
      <c r="B6372" s="6" t="str">
        <f>"00775871"</f>
        <v>00775871</v>
      </c>
    </row>
    <row r="6373" spans="1:2" x14ac:dyDescent="0.25">
      <c r="A6373" s="6">
        <v>6370</v>
      </c>
      <c r="B6373" s="6" t="str">
        <f>"00775962"</f>
        <v>00775962</v>
      </c>
    </row>
    <row r="6374" spans="1:2" x14ac:dyDescent="0.25">
      <c r="A6374" s="6">
        <v>6371</v>
      </c>
      <c r="B6374" s="6" t="str">
        <f>"00776032"</f>
        <v>00776032</v>
      </c>
    </row>
    <row r="6375" spans="1:2" x14ac:dyDescent="0.25">
      <c r="A6375" s="6">
        <v>6372</v>
      </c>
      <c r="B6375" s="6" t="str">
        <f>"00776082"</f>
        <v>00776082</v>
      </c>
    </row>
    <row r="6376" spans="1:2" x14ac:dyDescent="0.25">
      <c r="A6376" s="6">
        <v>6373</v>
      </c>
      <c r="B6376" s="6" t="str">
        <f>"00776263"</f>
        <v>00776263</v>
      </c>
    </row>
    <row r="6377" spans="1:2" x14ac:dyDescent="0.25">
      <c r="A6377" s="6">
        <v>6374</v>
      </c>
      <c r="B6377" s="6" t="str">
        <f>"00776377"</f>
        <v>00776377</v>
      </c>
    </row>
    <row r="6378" spans="1:2" x14ac:dyDescent="0.25">
      <c r="A6378" s="6">
        <v>6375</v>
      </c>
      <c r="B6378" s="6" t="str">
        <f>"00776392"</f>
        <v>00776392</v>
      </c>
    </row>
    <row r="6379" spans="1:2" x14ac:dyDescent="0.25">
      <c r="A6379" s="6">
        <v>6376</v>
      </c>
      <c r="B6379" s="6" t="str">
        <f>"00776522"</f>
        <v>00776522</v>
      </c>
    </row>
    <row r="6380" spans="1:2" x14ac:dyDescent="0.25">
      <c r="A6380" s="6">
        <v>6377</v>
      </c>
      <c r="B6380" s="6" t="str">
        <f>"00776527"</f>
        <v>00776527</v>
      </c>
    </row>
    <row r="6381" spans="1:2" x14ac:dyDescent="0.25">
      <c r="A6381" s="6">
        <v>6378</v>
      </c>
      <c r="B6381" s="6" t="str">
        <f>"00776689"</f>
        <v>00776689</v>
      </c>
    </row>
    <row r="6382" spans="1:2" x14ac:dyDescent="0.25">
      <c r="A6382" s="6">
        <v>6379</v>
      </c>
      <c r="B6382" s="6" t="str">
        <f>"00776747"</f>
        <v>00776747</v>
      </c>
    </row>
    <row r="6383" spans="1:2" x14ac:dyDescent="0.25">
      <c r="A6383" s="6">
        <v>6380</v>
      </c>
      <c r="B6383" s="6" t="str">
        <f>"00776752"</f>
        <v>00776752</v>
      </c>
    </row>
    <row r="6384" spans="1:2" x14ac:dyDescent="0.25">
      <c r="A6384" s="6">
        <v>6381</v>
      </c>
      <c r="B6384" s="6" t="str">
        <f>"00776766"</f>
        <v>00776766</v>
      </c>
    </row>
    <row r="6385" spans="1:2" x14ac:dyDescent="0.25">
      <c r="A6385" s="6">
        <v>6382</v>
      </c>
      <c r="B6385" s="6" t="str">
        <f>"00776778"</f>
        <v>00776778</v>
      </c>
    </row>
    <row r="6386" spans="1:2" x14ac:dyDescent="0.25">
      <c r="A6386" s="6">
        <v>6383</v>
      </c>
      <c r="B6386" s="6" t="str">
        <f>"00777018"</f>
        <v>00777018</v>
      </c>
    </row>
    <row r="6387" spans="1:2" x14ac:dyDescent="0.25">
      <c r="A6387" s="6">
        <v>6384</v>
      </c>
      <c r="B6387" s="6" t="str">
        <f>"00777037"</f>
        <v>00777037</v>
      </c>
    </row>
    <row r="6388" spans="1:2" x14ac:dyDescent="0.25">
      <c r="A6388" s="6">
        <v>6385</v>
      </c>
      <c r="B6388" s="6" t="str">
        <f>"00777069"</f>
        <v>00777069</v>
      </c>
    </row>
    <row r="6389" spans="1:2" x14ac:dyDescent="0.25">
      <c r="A6389" s="6">
        <v>6386</v>
      </c>
      <c r="B6389" s="6" t="str">
        <f>"00777191"</f>
        <v>00777191</v>
      </c>
    </row>
    <row r="6390" spans="1:2" x14ac:dyDescent="0.25">
      <c r="A6390" s="6">
        <v>6387</v>
      </c>
      <c r="B6390" s="6" t="str">
        <f>"00777288"</f>
        <v>00777288</v>
      </c>
    </row>
    <row r="6391" spans="1:2" x14ac:dyDescent="0.25">
      <c r="A6391" s="6">
        <v>6388</v>
      </c>
      <c r="B6391" s="6" t="str">
        <f>"00777456"</f>
        <v>00777456</v>
      </c>
    </row>
    <row r="6392" spans="1:2" x14ac:dyDescent="0.25">
      <c r="A6392" s="6">
        <v>6389</v>
      </c>
      <c r="B6392" s="6" t="str">
        <f>"00777480"</f>
        <v>00777480</v>
      </c>
    </row>
    <row r="6393" spans="1:2" x14ac:dyDescent="0.25">
      <c r="A6393" s="6">
        <v>6390</v>
      </c>
      <c r="B6393" s="6" t="str">
        <f>"00777535"</f>
        <v>00777535</v>
      </c>
    </row>
    <row r="6394" spans="1:2" x14ac:dyDescent="0.25">
      <c r="A6394" s="6">
        <v>6391</v>
      </c>
      <c r="B6394" s="6" t="str">
        <f>"00777581"</f>
        <v>00777581</v>
      </c>
    </row>
    <row r="6395" spans="1:2" x14ac:dyDescent="0.25">
      <c r="A6395" s="6">
        <v>6392</v>
      </c>
      <c r="B6395" s="6" t="str">
        <f>"00777583"</f>
        <v>00777583</v>
      </c>
    </row>
    <row r="6396" spans="1:2" x14ac:dyDescent="0.25">
      <c r="A6396" s="6">
        <v>6393</v>
      </c>
      <c r="B6396" s="6" t="str">
        <f>"00777756"</f>
        <v>00777756</v>
      </c>
    </row>
    <row r="6397" spans="1:2" x14ac:dyDescent="0.25">
      <c r="A6397" s="6">
        <v>6394</v>
      </c>
      <c r="B6397" s="6" t="str">
        <f>"00777859"</f>
        <v>00777859</v>
      </c>
    </row>
    <row r="6398" spans="1:2" x14ac:dyDescent="0.25">
      <c r="A6398" s="6">
        <v>6395</v>
      </c>
      <c r="B6398" s="6" t="str">
        <f>"00777891"</f>
        <v>00777891</v>
      </c>
    </row>
    <row r="6399" spans="1:2" x14ac:dyDescent="0.25">
      <c r="A6399" s="6">
        <v>6396</v>
      </c>
      <c r="B6399" s="6" t="str">
        <f>"00777945"</f>
        <v>00777945</v>
      </c>
    </row>
    <row r="6400" spans="1:2" x14ac:dyDescent="0.25">
      <c r="A6400" s="6">
        <v>6397</v>
      </c>
      <c r="B6400" s="6" t="str">
        <f>"00777986"</f>
        <v>00777986</v>
      </c>
    </row>
    <row r="6401" spans="1:2" x14ac:dyDescent="0.25">
      <c r="A6401" s="6">
        <v>6398</v>
      </c>
      <c r="B6401" s="6" t="str">
        <f>"00778040"</f>
        <v>00778040</v>
      </c>
    </row>
    <row r="6402" spans="1:2" x14ac:dyDescent="0.25">
      <c r="A6402" s="6">
        <v>6399</v>
      </c>
      <c r="B6402" s="6" t="str">
        <f>"00778053"</f>
        <v>00778053</v>
      </c>
    </row>
    <row r="6403" spans="1:2" x14ac:dyDescent="0.25">
      <c r="A6403" s="6">
        <v>6400</v>
      </c>
      <c r="B6403" s="6" t="str">
        <f>"00778073"</f>
        <v>00778073</v>
      </c>
    </row>
    <row r="6404" spans="1:2" x14ac:dyDescent="0.25">
      <c r="A6404" s="6">
        <v>6401</v>
      </c>
      <c r="B6404" s="6" t="str">
        <f>"00778153"</f>
        <v>00778153</v>
      </c>
    </row>
    <row r="6405" spans="1:2" x14ac:dyDescent="0.25">
      <c r="A6405" s="6">
        <v>6402</v>
      </c>
      <c r="B6405" s="6" t="str">
        <f>"00778163"</f>
        <v>00778163</v>
      </c>
    </row>
    <row r="6406" spans="1:2" x14ac:dyDescent="0.25">
      <c r="A6406" s="6">
        <v>6403</v>
      </c>
      <c r="B6406" s="6" t="str">
        <f>"00778461"</f>
        <v>00778461</v>
      </c>
    </row>
    <row r="6407" spans="1:2" x14ac:dyDescent="0.25">
      <c r="A6407" s="6">
        <v>6404</v>
      </c>
      <c r="B6407" s="6" t="str">
        <f>"00778485"</f>
        <v>00778485</v>
      </c>
    </row>
    <row r="6408" spans="1:2" x14ac:dyDescent="0.25">
      <c r="A6408" s="6">
        <v>6405</v>
      </c>
      <c r="B6408" s="6" t="str">
        <f>"00778613"</f>
        <v>00778613</v>
      </c>
    </row>
    <row r="6409" spans="1:2" x14ac:dyDescent="0.25">
      <c r="A6409" s="6">
        <v>6406</v>
      </c>
      <c r="B6409" s="6" t="str">
        <f>"00778634"</f>
        <v>00778634</v>
      </c>
    </row>
    <row r="6410" spans="1:2" x14ac:dyDescent="0.25">
      <c r="A6410" s="6">
        <v>6407</v>
      </c>
      <c r="B6410" s="6" t="str">
        <f>"00778648"</f>
        <v>00778648</v>
      </c>
    </row>
    <row r="6411" spans="1:2" x14ac:dyDescent="0.25">
      <c r="A6411" s="6">
        <v>6408</v>
      </c>
      <c r="B6411" s="6" t="str">
        <f>"00778784"</f>
        <v>00778784</v>
      </c>
    </row>
    <row r="6412" spans="1:2" x14ac:dyDescent="0.25">
      <c r="A6412" s="6">
        <v>6409</v>
      </c>
      <c r="B6412" s="6" t="str">
        <f>"00778807"</f>
        <v>00778807</v>
      </c>
    </row>
    <row r="6413" spans="1:2" x14ac:dyDescent="0.25">
      <c r="A6413" s="6">
        <v>6410</v>
      </c>
      <c r="B6413" s="6" t="str">
        <f>"00778863"</f>
        <v>00778863</v>
      </c>
    </row>
    <row r="6414" spans="1:2" x14ac:dyDescent="0.25">
      <c r="A6414" s="6">
        <v>6411</v>
      </c>
      <c r="B6414" s="6" t="str">
        <f>"00778885"</f>
        <v>00778885</v>
      </c>
    </row>
    <row r="6415" spans="1:2" x14ac:dyDescent="0.25">
      <c r="A6415" s="6">
        <v>6412</v>
      </c>
      <c r="B6415" s="6" t="str">
        <f>"00778908"</f>
        <v>00778908</v>
      </c>
    </row>
    <row r="6416" spans="1:2" x14ac:dyDescent="0.25">
      <c r="A6416" s="6">
        <v>6413</v>
      </c>
      <c r="B6416" s="6" t="str">
        <f>"00778954"</f>
        <v>00778954</v>
      </c>
    </row>
    <row r="6417" spans="1:2" x14ac:dyDescent="0.25">
      <c r="A6417" s="6">
        <v>6414</v>
      </c>
      <c r="B6417" s="6" t="str">
        <f>"00778985"</f>
        <v>00778985</v>
      </c>
    </row>
    <row r="6418" spans="1:2" x14ac:dyDescent="0.25">
      <c r="A6418" s="6">
        <v>6415</v>
      </c>
      <c r="B6418" s="6" t="str">
        <f>"00779082"</f>
        <v>00779082</v>
      </c>
    </row>
    <row r="6419" spans="1:2" x14ac:dyDescent="0.25">
      <c r="A6419" s="6">
        <v>6416</v>
      </c>
      <c r="B6419" s="6" t="str">
        <f>"00779105"</f>
        <v>00779105</v>
      </c>
    </row>
    <row r="6420" spans="1:2" x14ac:dyDescent="0.25">
      <c r="A6420" s="6">
        <v>6417</v>
      </c>
      <c r="B6420" s="6" t="str">
        <f>"00779133"</f>
        <v>00779133</v>
      </c>
    </row>
    <row r="6421" spans="1:2" x14ac:dyDescent="0.25">
      <c r="A6421" s="6">
        <v>6418</v>
      </c>
      <c r="B6421" s="6" t="str">
        <f>"00779207"</f>
        <v>00779207</v>
      </c>
    </row>
    <row r="6422" spans="1:2" x14ac:dyDescent="0.25">
      <c r="A6422" s="6">
        <v>6419</v>
      </c>
      <c r="B6422" s="6" t="str">
        <f>"00779411"</f>
        <v>00779411</v>
      </c>
    </row>
    <row r="6423" spans="1:2" x14ac:dyDescent="0.25">
      <c r="A6423" s="6">
        <v>6420</v>
      </c>
      <c r="B6423" s="6" t="str">
        <f>"00779455"</f>
        <v>00779455</v>
      </c>
    </row>
    <row r="6424" spans="1:2" x14ac:dyDescent="0.25">
      <c r="A6424" s="6">
        <v>6421</v>
      </c>
      <c r="B6424" s="6" t="str">
        <f>"00779506"</f>
        <v>00779506</v>
      </c>
    </row>
    <row r="6425" spans="1:2" x14ac:dyDescent="0.25">
      <c r="A6425" s="6">
        <v>6422</v>
      </c>
      <c r="B6425" s="6" t="str">
        <f>"00779547"</f>
        <v>00779547</v>
      </c>
    </row>
    <row r="6426" spans="1:2" x14ac:dyDescent="0.25">
      <c r="A6426" s="6">
        <v>6423</v>
      </c>
      <c r="B6426" s="6" t="str">
        <f>"00779549"</f>
        <v>00779549</v>
      </c>
    </row>
    <row r="6427" spans="1:2" x14ac:dyDescent="0.25">
      <c r="A6427" s="6">
        <v>6424</v>
      </c>
      <c r="B6427" s="6" t="str">
        <f>"00779561"</f>
        <v>00779561</v>
      </c>
    </row>
    <row r="6428" spans="1:2" x14ac:dyDescent="0.25">
      <c r="A6428" s="6">
        <v>6425</v>
      </c>
      <c r="B6428" s="6" t="str">
        <f>"00779603"</f>
        <v>00779603</v>
      </c>
    </row>
    <row r="6429" spans="1:2" x14ac:dyDescent="0.25">
      <c r="A6429" s="6">
        <v>6426</v>
      </c>
      <c r="B6429" s="6" t="str">
        <f>"00779689"</f>
        <v>00779689</v>
      </c>
    </row>
    <row r="6430" spans="1:2" x14ac:dyDescent="0.25">
      <c r="A6430" s="6">
        <v>6427</v>
      </c>
      <c r="B6430" s="6" t="str">
        <f>"00779776"</f>
        <v>00779776</v>
      </c>
    </row>
    <row r="6431" spans="1:2" x14ac:dyDescent="0.25">
      <c r="A6431" s="6">
        <v>6428</v>
      </c>
      <c r="B6431" s="6" t="str">
        <f>"00779829"</f>
        <v>00779829</v>
      </c>
    </row>
    <row r="6432" spans="1:2" x14ac:dyDescent="0.25">
      <c r="A6432" s="6">
        <v>6429</v>
      </c>
      <c r="B6432" s="6" t="str">
        <f>"00779868"</f>
        <v>00779868</v>
      </c>
    </row>
    <row r="6433" spans="1:2" x14ac:dyDescent="0.25">
      <c r="A6433" s="6">
        <v>6430</v>
      </c>
      <c r="B6433" s="6" t="str">
        <f>"00780045"</f>
        <v>00780045</v>
      </c>
    </row>
    <row r="6434" spans="1:2" x14ac:dyDescent="0.25">
      <c r="A6434" s="6">
        <v>6431</v>
      </c>
      <c r="B6434" s="6" t="str">
        <f>"00780087"</f>
        <v>00780087</v>
      </c>
    </row>
    <row r="6435" spans="1:2" x14ac:dyDescent="0.25">
      <c r="A6435" s="6">
        <v>6432</v>
      </c>
      <c r="B6435" s="6" t="str">
        <f>"00780135"</f>
        <v>00780135</v>
      </c>
    </row>
    <row r="6436" spans="1:2" x14ac:dyDescent="0.25">
      <c r="A6436" s="6">
        <v>6433</v>
      </c>
      <c r="B6436" s="6" t="str">
        <f>"00780168"</f>
        <v>00780168</v>
      </c>
    </row>
    <row r="6437" spans="1:2" x14ac:dyDescent="0.25">
      <c r="A6437" s="6">
        <v>6434</v>
      </c>
      <c r="B6437" s="6" t="str">
        <f>"00780214"</f>
        <v>00780214</v>
      </c>
    </row>
    <row r="6438" spans="1:2" x14ac:dyDescent="0.25">
      <c r="A6438" s="6">
        <v>6435</v>
      </c>
      <c r="B6438" s="6" t="str">
        <f>"00780319"</f>
        <v>00780319</v>
      </c>
    </row>
    <row r="6439" spans="1:2" x14ac:dyDescent="0.25">
      <c r="A6439" s="6">
        <v>6436</v>
      </c>
      <c r="B6439" s="6" t="str">
        <f>"00780332"</f>
        <v>00780332</v>
      </c>
    </row>
    <row r="6440" spans="1:2" x14ac:dyDescent="0.25">
      <c r="A6440" s="6">
        <v>6437</v>
      </c>
      <c r="B6440" s="6" t="str">
        <f>"00780350"</f>
        <v>00780350</v>
      </c>
    </row>
    <row r="6441" spans="1:2" x14ac:dyDescent="0.25">
      <c r="A6441" s="6">
        <v>6438</v>
      </c>
      <c r="B6441" s="6" t="str">
        <f>"00780398"</f>
        <v>00780398</v>
      </c>
    </row>
    <row r="6442" spans="1:2" x14ac:dyDescent="0.25">
      <c r="A6442" s="6">
        <v>6439</v>
      </c>
      <c r="B6442" s="6" t="str">
        <f>"00780515"</f>
        <v>00780515</v>
      </c>
    </row>
    <row r="6443" spans="1:2" x14ac:dyDescent="0.25">
      <c r="A6443" s="6">
        <v>6440</v>
      </c>
      <c r="B6443" s="6" t="str">
        <f>"00780570"</f>
        <v>00780570</v>
      </c>
    </row>
    <row r="6444" spans="1:2" x14ac:dyDescent="0.25">
      <c r="A6444" s="6">
        <v>6441</v>
      </c>
      <c r="B6444" s="6" t="str">
        <f>"00780582"</f>
        <v>00780582</v>
      </c>
    </row>
    <row r="6445" spans="1:2" x14ac:dyDescent="0.25">
      <c r="A6445" s="6">
        <v>6442</v>
      </c>
      <c r="B6445" s="6" t="str">
        <f>"00780619"</f>
        <v>00780619</v>
      </c>
    </row>
    <row r="6446" spans="1:2" x14ac:dyDescent="0.25">
      <c r="A6446" s="6">
        <v>6443</v>
      </c>
      <c r="B6446" s="6" t="str">
        <f>"00780678"</f>
        <v>00780678</v>
      </c>
    </row>
    <row r="6447" spans="1:2" x14ac:dyDescent="0.25">
      <c r="A6447" s="6">
        <v>6444</v>
      </c>
      <c r="B6447" s="6" t="str">
        <f>"00780707"</f>
        <v>00780707</v>
      </c>
    </row>
    <row r="6448" spans="1:2" x14ac:dyDescent="0.25">
      <c r="A6448" s="6">
        <v>6445</v>
      </c>
      <c r="B6448" s="6" t="str">
        <f>"00780744"</f>
        <v>00780744</v>
      </c>
    </row>
    <row r="6449" spans="1:2" x14ac:dyDescent="0.25">
      <c r="A6449" s="6">
        <v>6446</v>
      </c>
      <c r="B6449" s="6" t="str">
        <f>"00780787"</f>
        <v>00780787</v>
      </c>
    </row>
    <row r="6450" spans="1:2" x14ac:dyDescent="0.25">
      <c r="A6450" s="6">
        <v>6447</v>
      </c>
      <c r="B6450" s="6" t="str">
        <f>"00780853"</f>
        <v>00780853</v>
      </c>
    </row>
    <row r="6451" spans="1:2" x14ac:dyDescent="0.25">
      <c r="A6451" s="6">
        <v>6448</v>
      </c>
      <c r="B6451" s="6" t="str">
        <f>"00780873"</f>
        <v>00780873</v>
      </c>
    </row>
    <row r="6452" spans="1:2" x14ac:dyDescent="0.25">
      <c r="A6452" s="6">
        <v>6449</v>
      </c>
      <c r="B6452" s="6" t="str">
        <f>"00780900"</f>
        <v>00780900</v>
      </c>
    </row>
    <row r="6453" spans="1:2" x14ac:dyDescent="0.25">
      <c r="A6453" s="6">
        <v>6450</v>
      </c>
      <c r="B6453" s="6" t="str">
        <f>"00780920"</f>
        <v>00780920</v>
      </c>
    </row>
    <row r="6454" spans="1:2" x14ac:dyDescent="0.25">
      <c r="A6454" s="6">
        <v>6451</v>
      </c>
      <c r="B6454" s="6" t="str">
        <f>"00780928"</f>
        <v>00780928</v>
      </c>
    </row>
    <row r="6455" spans="1:2" x14ac:dyDescent="0.25">
      <c r="A6455" s="6">
        <v>6452</v>
      </c>
      <c r="B6455" s="6" t="str">
        <f>"00780947"</f>
        <v>00780947</v>
      </c>
    </row>
    <row r="6456" spans="1:2" x14ac:dyDescent="0.25">
      <c r="A6456" s="6">
        <v>6453</v>
      </c>
      <c r="B6456" s="6" t="str">
        <f>"00781090"</f>
        <v>00781090</v>
      </c>
    </row>
    <row r="6457" spans="1:2" x14ac:dyDescent="0.25">
      <c r="A6457" s="6">
        <v>6454</v>
      </c>
      <c r="B6457" s="6" t="str">
        <f>"00781102"</f>
        <v>00781102</v>
      </c>
    </row>
    <row r="6458" spans="1:2" x14ac:dyDescent="0.25">
      <c r="A6458" s="6">
        <v>6455</v>
      </c>
      <c r="B6458" s="6" t="str">
        <f>"00781158"</f>
        <v>00781158</v>
      </c>
    </row>
    <row r="6459" spans="1:2" x14ac:dyDescent="0.25">
      <c r="A6459" s="6">
        <v>6456</v>
      </c>
      <c r="B6459" s="6" t="str">
        <f>"00781292"</f>
        <v>00781292</v>
      </c>
    </row>
    <row r="6460" spans="1:2" x14ac:dyDescent="0.25">
      <c r="A6460" s="6">
        <v>6457</v>
      </c>
      <c r="B6460" s="6" t="str">
        <f>"00781447"</f>
        <v>00781447</v>
      </c>
    </row>
    <row r="6461" spans="1:2" x14ac:dyDescent="0.25">
      <c r="A6461" s="6">
        <v>6458</v>
      </c>
      <c r="B6461" s="6" t="str">
        <f>"00781477"</f>
        <v>00781477</v>
      </c>
    </row>
    <row r="6462" spans="1:2" x14ac:dyDescent="0.25">
      <c r="A6462" s="6">
        <v>6459</v>
      </c>
      <c r="B6462" s="6" t="str">
        <f>"00781670"</f>
        <v>00781670</v>
      </c>
    </row>
    <row r="6463" spans="1:2" x14ac:dyDescent="0.25">
      <c r="A6463" s="6">
        <v>6460</v>
      </c>
      <c r="B6463" s="6" t="str">
        <f>"00781720"</f>
        <v>00781720</v>
      </c>
    </row>
    <row r="6464" spans="1:2" x14ac:dyDescent="0.25">
      <c r="A6464" s="6">
        <v>6461</v>
      </c>
      <c r="B6464" s="6" t="str">
        <f>"00781752"</f>
        <v>00781752</v>
      </c>
    </row>
    <row r="6465" spans="1:2" x14ac:dyDescent="0.25">
      <c r="A6465" s="6">
        <v>6462</v>
      </c>
      <c r="B6465" s="6" t="str">
        <f>"00781838"</f>
        <v>00781838</v>
      </c>
    </row>
    <row r="6466" spans="1:2" x14ac:dyDescent="0.25">
      <c r="A6466" s="6">
        <v>6463</v>
      </c>
      <c r="B6466" s="6" t="str">
        <f>"00781839"</f>
        <v>00781839</v>
      </c>
    </row>
    <row r="6467" spans="1:2" x14ac:dyDescent="0.25">
      <c r="A6467" s="6">
        <v>6464</v>
      </c>
      <c r="B6467" s="6" t="str">
        <f>"00781946"</f>
        <v>00781946</v>
      </c>
    </row>
    <row r="6468" spans="1:2" x14ac:dyDescent="0.25">
      <c r="A6468" s="6">
        <v>6465</v>
      </c>
      <c r="B6468" s="6" t="str">
        <f>"00782019"</f>
        <v>00782019</v>
      </c>
    </row>
    <row r="6469" spans="1:2" x14ac:dyDescent="0.25">
      <c r="A6469" s="6">
        <v>6466</v>
      </c>
      <c r="B6469" s="6" t="str">
        <f>"00782279"</f>
        <v>00782279</v>
      </c>
    </row>
    <row r="6470" spans="1:2" x14ac:dyDescent="0.25">
      <c r="A6470" s="6">
        <v>6467</v>
      </c>
      <c r="B6470" s="6" t="str">
        <f>"00782287"</f>
        <v>00782287</v>
      </c>
    </row>
    <row r="6471" spans="1:2" x14ac:dyDescent="0.25">
      <c r="A6471" s="6">
        <v>6468</v>
      </c>
      <c r="B6471" s="6" t="str">
        <f>"00782303"</f>
        <v>00782303</v>
      </c>
    </row>
    <row r="6472" spans="1:2" x14ac:dyDescent="0.25">
      <c r="A6472" s="6">
        <v>6469</v>
      </c>
      <c r="B6472" s="6" t="str">
        <f>"00782353"</f>
        <v>00782353</v>
      </c>
    </row>
    <row r="6473" spans="1:2" x14ac:dyDescent="0.25">
      <c r="A6473" s="6">
        <v>6470</v>
      </c>
      <c r="B6473" s="6" t="str">
        <f>"00782403"</f>
        <v>00782403</v>
      </c>
    </row>
    <row r="6474" spans="1:2" x14ac:dyDescent="0.25">
      <c r="A6474" s="6">
        <v>6471</v>
      </c>
      <c r="B6474" s="6" t="str">
        <f>"00782416"</f>
        <v>00782416</v>
      </c>
    </row>
    <row r="6475" spans="1:2" x14ac:dyDescent="0.25">
      <c r="A6475" s="6">
        <v>6472</v>
      </c>
      <c r="B6475" s="6" t="str">
        <f>"00782436"</f>
        <v>00782436</v>
      </c>
    </row>
    <row r="6476" spans="1:2" x14ac:dyDescent="0.25">
      <c r="A6476" s="6">
        <v>6473</v>
      </c>
      <c r="B6476" s="6" t="str">
        <f>"00782476"</f>
        <v>00782476</v>
      </c>
    </row>
    <row r="6477" spans="1:2" x14ac:dyDescent="0.25">
      <c r="A6477" s="6">
        <v>6474</v>
      </c>
      <c r="B6477" s="6" t="str">
        <f>"00782552"</f>
        <v>00782552</v>
      </c>
    </row>
    <row r="6478" spans="1:2" x14ac:dyDescent="0.25">
      <c r="A6478" s="6">
        <v>6475</v>
      </c>
      <c r="B6478" s="6" t="str">
        <f>"00782683"</f>
        <v>00782683</v>
      </c>
    </row>
    <row r="6479" spans="1:2" x14ac:dyDescent="0.25">
      <c r="A6479" s="6">
        <v>6476</v>
      </c>
      <c r="B6479" s="6" t="str">
        <f>"00782685"</f>
        <v>00782685</v>
      </c>
    </row>
    <row r="6480" spans="1:2" x14ac:dyDescent="0.25">
      <c r="A6480" s="6">
        <v>6477</v>
      </c>
      <c r="B6480" s="6" t="str">
        <f>"00782761"</f>
        <v>00782761</v>
      </c>
    </row>
    <row r="6481" spans="1:2" x14ac:dyDescent="0.25">
      <c r="A6481" s="6">
        <v>6478</v>
      </c>
      <c r="B6481" s="6" t="str">
        <f>"00782765"</f>
        <v>00782765</v>
      </c>
    </row>
    <row r="6482" spans="1:2" x14ac:dyDescent="0.25">
      <c r="A6482" s="6">
        <v>6479</v>
      </c>
      <c r="B6482" s="6" t="str">
        <f>"00782772"</f>
        <v>00782772</v>
      </c>
    </row>
    <row r="6483" spans="1:2" x14ac:dyDescent="0.25">
      <c r="A6483" s="6">
        <v>6480</v>
      </c>
      <c r="B6483" s="6" t="str">
        <f>"00782837"</f>
        <v>00782837</v>
      </c>
    </row>
    <row r="6484" spans="1:2" x14ac:dyDescent="0.25">
      <c r="A6484" s="6">
        <v>6481</v>
      </c>
      <c r="B6484" s="6" t="str">
        <f>"00782895"</f>
        <v>00782895</v>
      </c>
    </row>
    <row r="6485" spans="1:2" x14ac:dyDescent="0.25">
      <c r="A6485" s="6">
        <v>6482</v>
      </c>
      <c r="B6485" s="6" t="str">
        <f>"00782947"</f>
        <v>00782947</v>
      </c>
    </row>
    <row r="6486" spans="1:2" x14ac:dyDescent="0.25">
      <c r="A6486" s="6">
        <v>6483</v>
      </c>
      <c r="B6486" s="6" t="str">
        <f>"00783010"</f>
        <v>00783010</v>
      </c>
    </row>
    <row r="6487" spans="1:2" x14ac:dyDescent="0.25">
      <c r="A6487" s="6">
        <v>6484</v>
      </c>
      <c r="B6487" s="6" t="str">
        <f>"00783065"</f>
        <v>00783065</v>
      </c>
    </row>
    <row r="6488" spans="1:2" x14ac:dyDescent="0.25">
      <c r="A6488" s="6">
        <v>6485</v>
      </c>
      <c r="B6488" s="6" t="str">
        <f>"00783074"</f>
        <v>00783074</v>
      </c>
    </row>
    <row r="6489" spans="1:2" x14ac:dyDescent="0.25">
      <c r="A6489" s="6">
        <v>6486</v>
      </c>
      <c r="B6489" s="6" t="str">
        <f>"00783210"</f>
        <v>00783210</v>
      </c>
    </row>
    <row r="6490" spans="1:2" x14ac:dyDescent="0.25">
      <c r="A6490" s="6">
        <v>6487</v>
      </c>
      <c r="B6490" s="6" t="str">
        <f>"00783230"</f>
        <v>00783230</v>
      </c>
    </row>
    <row r="6491" spans="1:2" x14ac:dyDescent="0.25">
      <c r="A6491" s="6">
        <v>6488</v>
      </c>
      <c r="B6491" s="6" t="str">
        <f>"00783246"</f>
        <v>00783246</v>
      </c>
    </row>
    <row r="6492" spans="1:2" x14ac:dyDescent="0.25">
      <c r="A6492" s="6">
        <v>6489</v>
      </c>
      <c r="B6492" s="6" t="str">
        <f>"00783261"</f>
        <v>00783261</v>
      </c>
    </row>
    <row r="6493" spans="1:2" x14ac:dyDescent="0.25">
      <c r="A6493" s="6">
        <v>6490</v>
      </c>
      <c r="B6493" s="6" t="str">
        <f>"00783262"</f>
        <v>00783262</v>
      </c>
    </row>
    <row r="6494" spans="1:2" x14ac:dyDescent="0.25">
      <c r="A6494" s="6">
        <v>6491</v>
      </c>
      <c r="B6494" s="6" t="str">
        <f>"00783330"</f>
        <v>00783330</v>
      </c>
    </row>
    <row r="6495" spans="1:2" x14ac:dyDescent="0.25">
      <c r="A6495" s="6">
        <v>6492</v>
      </c>
      <c r="B6495" s="6" t="str">
        <f>"00783438"</f>
        <v>00783438</v>
      </c>
    </row>
    <row r="6496" spans="1:2" x14ac:dyDescent="0.25">
      <c r="A6496" s="6">
        <v>6493</v>
      </c>
      <c r="B6496" s="6" t="str">
        <f>"00783458"</f>
        <v>00783458</v>
      </c>
    </row>
    <row r="6497" spans="1:2" x14ac:dyDescent="0.25">
      <c r="A6497" s="6">
        <v>6494</v>
      </c>
      <c r="B6497" s="6" t="str">
        <f>"00783510"</f>
        <v>00783510</v>
      </c>
    </row>
    <row r="6498" spans="1:2" x14ac:dyDescent="0.25">
      <c r="A6498" s="6">
        <v>6495</v>
      </c>
      <c r="B6498" s="6" t="str">
        <f>"00783519"</f>
        <v>00783519</v>
      </c>
    </row>
    <row r="6499" spans="1:2" x14ac:dyDescent="0.25">
      <c r="A6499" s="6">
        <v>6496</v>
      </c>
      <c r="B6499" s="6" t="str">
        <f>"00783536"</f>
        <v>00783536</v>
      </c>
    </row>
    <row r="6500" spans="1:2" x14ac:dyDescent="0.25">
      <c r="A6500" s="6">
        <v>6497</v>
      </c>
      <c r="B6500" s="6" t="str">
        <f>"00783551"</f>
        <v>00783551</v>
      </c>
    </row>
    <row r="6501" spans="1:2" x14ac:dyDescent="0.25">
      <c r="A6501" s="6">
        <v>6498</v>
      </c>
      <c r="B6501" s="6" t="str">
        <f>"00783577"</f>
        <v>00783577</v>
      </c>
    </row>
    <row r="6502" spans="1:2" x14ac:dyDescent="0.25">
      <c r="A6502" s="6">
        <v>6499</v>
      </c>
      <c r="B6502" s="6" t="str">
        <f>"00783717"</f>
        <v>00783717</v>
      </c>
    </row>
    <row r="6503" spans="1:2" x14ac:dyDescent="0.25">
      <c r="A6503" s="6">
        <v>6500</v>
      </c>
      <c r="B6503" s="6" t="str">
        <f>"00783754"</f>
        <v>00783754</v>
      </c>
    </row>
    <row r="6504" spans="1:2" x14ac:dyDescent="0.25">
      <c r="A6504" s="6">
        <v>6501</v>
      </c>
      <c r="B6504" s="6" t="str">
        <f>"00783802"</f>
        <v>00783802</v>
      </c>
    </row>
    <row r="6505" spans="1:2" x14ac:dyDescent="0.25">
      <c r="A6505" s="6">
        <v>6502</v>
      </c>
      <c r="B6505" s="6" t="str">
        <f>"00783820"</f>
        <v>00783820</v>
      </c>
    </row>
    <row r="6506" spans="1:2" x14ac:dyDescent="0.25">
      <c r="A6506" s="6">
        <v>6503</v>
      </c>
      <c r="B6506" s="6" t="str">
        <f>"00783830"</f>
        <v>00783830</v>
      </c>
    </row>
    <row r="6507" spans="1:2" x14ac:dyDescent="0.25">
      <c r="A6507" s="6">
        <v>6504</v>
      </c>
      <c r="B6507" s="6" t="str">
        <f>"00783845"</f>
        <v>00783845</v>
      </c>
    </row>
    <row r="6508" spans="1:2" x14ac:dyDescent="0.25">
      <c r="A6508" s="6">
        <v>6505</v>
      </c>
      <c r="B6508" s="6" t="str">
        <f>"00783849"</f>
        <v>00783849</v>
      </c>
    </row>
    <row r="6509" spans="1:2" x14ac:dyDescent="0.25">
      <c r="A6509" s="6">
        <v>6506</v>
      </c>
      <c r="B6509" s="6" t="str">
        <f>"00783896"</f>
        <v>00783896</v>
      </c>
    </row>
    <row r="6510" spans="1:2" x14ac:dyDescent="0.25">
      <c r="A6510" s="6">
        <v>6507</v>
      </c>
      <c r="B6510" s="6" t="str">
        <f>"00783906"</f>
        <v>00783906</v>
      </c>
    </row>
    <row r="6511" spans="1:2" x14ac:dyDescent="0.25">
      <c r="A6511" s="6">
        <v>6508</v>
      </c>
      <c r="B6511" s="6" t="str">
        <f>"00784058"</f>
        <v>00784058</v>
      </c>
    </row>
    <row r="6512" spans="1:2" x14ac:dyDescent="0.25">
      <c r="A6512" s="6">
        <v>6509</v>
      </c>
      <c r="B6512" s="6" t="str">
        <f>"00784088"</f>
        <v>00784088</v>
      </c>
    </row>
    <row r="6513" spans="1:2" x14ac:dyDescent="0.25">
      <c r="A6513" s="6">
        <v>6510</v>
      </c>
      <c r="B6513" s="6" t="str">
        <f>"00784089"</f>
        <v>00784089</v>
      </c>
    </row>
    <row r="6514" spans="1:2" x14ac:dyDescent="0.25">
      <c r="A6514" s="6">
        <v>6511</v>
      </c>
      <c r="B6514" s="6" t="str">
        <f>"00784306"</f>
        <v>00784306</v>
      </c>
    </row>
    <row r="6515" spans="1:2" x14ac:dyDescent="0.25">
      <c r="A6515" s="6">
        <v>6512</v>
      </c>
      <c r="B6515" s="6" t="str">
        <f>"00784311"</f>
        <v>00784311</v>
      </c>
    </row>
    <row r="6516" spans="1:2" x14ac:dyDescent="0.25">
      <c r="A6516" s="6">
        <v>6513</v>
      </c>
      <c r="B6516" s="6" t="str">
        <f>"00784334"</f>
        <v>00784334</v>
      </c>
    </row>
    <row r="6517" spans="1:2" x14ac:dyDescent="0.25">
      <c r="A6517" s="6">
        <v>6514</v>
      </c>
      <c r="B6517" s="6" t="str">
        <f>"00784389"</f>
        <v>00784389</v>
      </c>
    </row>
    <row r="6518" spans="1:2" x14ac:dyDescent="0.25">
      <c r="A6518" s="6">
        <v>6515</v>
      </c>
      <c r="B6518" s="6" t="str">
        <f>"00784408"</f>
        <v>00784408</v>
      </c>
    </row>
    <row r="6519" spans="1:2" x14ac:dyDescent="0.25">
      <c r="A6519" s="6">
        <v>6516</v>
      </c>
      <c r="B6519" s="6" t="str">
        <f>"00784443"</f>
        <v>00784443</v>
      </c>
    </row>
    <row r="6520" spans="1:2" x14ac:dyDescent="0.25">
      <c r="A6520" s="6">
        <v>6517</v>
      </c>
      <c r="B6520" s="6" t="str">
        <f>"00784499"</f>
        <v>00784499</v>
      </c>
    </row>
    <row r="6521" spans="1:2" x14ac:dyDescent="0.25">
      <c r="A6521" s="6">
        <v>6518</v>
      </c>
      <c r="B6521" s="6" t="str">
        <f>"00784599"</f>
        <v>00784599</v>
      </c>
    </row>
    <row r="6522" spans="1:2" x14ac:dyDescent="0.25">
      <c r="A6522" s="6">
        <v>6519</v>
      </c>
      <c r="B6522" s="6" t="str">
        <f>"00784663"</f>
        <v>00784663</v>
      </c>
    </row>
    <row r="6523" spans="1:2" x14ac:dyDescent="0.25">
      <c r="A6523" s="6">
        <v>6520</v>
      </c>
      <c r="B6523" s="6" t="str">
        <f>"00784758"</f>
        <v>00784758</v>
      </c>
    </row>
    <row r="6524" spans="1:2" x14ac:dyDescent="0.25">
      <c r="A6524" s="6">
        <v>6521</v>
      </c>
      <c r="B6524" s="6" t="str">
        <f>"00784785"</f>
        <v>00784785</v>
      </c>
    </row>
    <row r="6525" spans="1:2" x14ac:dyDescent="0.25">
      <c r="A6525" s="6">
        <v>6522</v>
      </c>
      <c r="B6525" s="6" t="str">
        <f>"00784862"</f>
        <v>00784862</v>
      </c>
    </row>
    <row r="6526" spans="1:2" x14ac:dyDescent="0.25">
      <c r="A6526" s="6">
        <v>6523</v>
      </c>
      <c r="B6526" s="6" t="str">
        <f>"00784892"</f>
        <v>00784892</v>
      </c>
    </row>
    <row r="6527" spans="1:2" x14ac:dyDescent="0.25">
      <c r="A6527" s="6">
        <v>6524</v>
      </c>
      <c r="B6527" s="6" t="str">
        <f>"00784910"</f>
        <v>00784910</v>
      </c>
    </row>
    <row r="6528" spans="1:2" x14ac:dyDescent="0.25">
      <c r="A6528" s="6">
        <v>6525</v>
      </c>
      <c r="B6528" s="6" t="str">
        <f>"00784948"</f>
        <v>00784948</v>
      </c>
    </row>
    <row r="6529" spans="1:2" x14ac:dyDescent="0.25">
      <c r="A6529" s="6">
        <v>6526</v>
      </c>
      <c r="B6529" s="6" t="str">
        <f>"00784995"</f>
        <v>00784995</v>
      </c>
    </row>
    <row r="6530" spans="1:2" x14ac:dyDescent="0.25">
      <c r="A6530" s="6">
        <v>6527</v>
      </c>
      <c r="B6530" s="6" t="str">
        <f>"00785001"</f>
        <v>00785001</v>
      </c>
    </row>
    <row r="6531" spans="1:2" x14ac:dyDescent="0.25">
      <c r="A6531" s="6">
        <v>6528</v>
      </c>
      <c r="B6531" s="6" t="str">
        <f>"00785007"</f>
        <v>00785007</v>
      </c>
    </row>
    <row r="6532" spans="1:2" x14ac:dyDescent="0.25">
      <c r="A6532" s="6">
        <v>6529</v>
      </c>
      <c r="B6532" s="6" t="str">
        <f>"00785018"</f>
        <v>00785018</v>
      </c>
    </row>
    <row r="6533" spans="1:2" x14ac:dyDescent="0.25">
      <c r="A6533" s="6">
        <v>6530</v>
      </c>
      <c r="B6533" s="6" t="str">
        <f>"00785026"</f>
        <v>00785026</v>
      </c>
    </row>
    <row r="6534" spans="1:2" x14ac:dyDescent="0.25">
      <c r="A6534" s="6">
        <v>6531</v>
      </c>
      <c r="B6534" s="6" t="str">
        <f>"00785077"</f>
        <v>00785077</v>
      </c>
    </row>
    <row r="6535" spans="1:2" x14ac:dyDescent="0.25">
      <c r="A6535" s="6">
        <v>6532</v>
      </c>
      <c r="B6535" s="6" t="str">
        <f>"00785136"</f>
        <v>00785136</v>
      </c>
    </row>
    <row r="6536" spans="1:2" x14ac:dyDescent="0.25">
      <c r="A6536" s="6">
        <v>6533</v>
      </c>
      <c r="B6536" s="6" t="str">
        <f>"00785175"</f>
        <v>00785175</v>
      </c>
    </row>
    <row r="6537" spans="1:2" x14ac:dyDescent="0.25">
      <c r="A6537" s="6">
        <v>6534</v>
      </c>
      <c r="B6537" s="6" t="str">
        <f>"00785203"</f>
        <v>00785203</v>
      </c>
    </row>
    <row r="6538" spans="1:2" x14ac:dyDescent="0.25">
      <c r="A6538" s="6">
        <v>6535</v>
      </c>
      <c r="B6538" s="6" t="str">
        <f>"00785266"</f>
        <v>00785266</v>
      </c>
    </row>
    <row r="6539" spans="1:2" x14ac:dyDescent="0.25">
      <c r="A6539" s="6">
        <v>6536</v>
      </c>
      <c r="B6539" s="6" t="str">
        <f>"00785303"</f>
        <v>00785303</v>
      </c>
    </row>
    <row r="6540" spans="1:2" x14ac:dyDescent="0.25">
      <c r="A6540" s="6">
        <v>6537</v>
      </c>
      <c r="B6540" s="6" t="str">
        <f>"00785446"</f>
        <v>00785446</v>
      </c>
    </row>
    <row r="6541" spans="1:2" x14ac:dyDescent="0.25">
      <c r="A6541" s="6">
        <v>6538</v>
      </c>
      <c r="B6541" s="6" t="str">
        <f>"00785481"</f>
        <v>00785481</v>
      </c>
    </row>
    <row r="6542" spans="1:2" x14ac:dyDescent="0.25">
      <c r="A6542" s="6">
        <v>6539</v>
      </c>
      <c r="B6542" s="6" t="str">
        <f>"00785562"</f>
        <v>00785562</v>
      </c>
    </row>
    <row r="6543" spans="1:2" x14ac:dyDescent="0.25">
      <c r="A6543" s="6">
        <v>6540</v>
      </c>
      <c r="B6543" s="6" t="str">
        <f>"00785565"</f>
        <v>00785565</v>
      </c>
    </row>
    <row r="6544" spans="1:2" x14ac:dyDescent="0.25">
      <c r="A6544" s="6">
        <v>6541</v>
      </c>
      <c r="B6544" s="6" t="str">
        <f>"00785569"</f>
        <v>00785569</v>
      </c>
    </row>
    <row r="6545" spans="1:2" x14ac:dyDescent="0.25">
      <c r="A6545" s="6">
        <v>6542</v>
      </c>
      <c r="B6545" s="6" t="str">
        <f>"00785574"</f>
        <v>00785574</v>
      </c>
    </row>
    <row r="6546" spans="1:2" x14ac:dyDescent="0.25">
      <c r="A6546" s="6">
        <v>6543</v>
      </c>
      <c r="B6546" s="6" t="str">
        <f>"00785614"</f>
        <v>00785614</v>
      </c>
    </row>
    <row r="6547" spans="1:2" x14ac:dyDescent="0.25">
      <c r="A6547" s="6">
        <v>6544</v>
      </c>
      <c r="B6547" s="6" t="str">
        <f>"00785622"</f>
        <v>00785622</v>
      </c>
    </row>
    <row r="6548" spans="1:2" x14ac:dyDescent="0.25">
      <c r="A6548" s="6">
        <v>6545</v>
      </c>
      <c r="B6548" s="6" t="str">
        <f>"00785628"</f>
        <v>00785628</v>
      </c>
    </row>
    <row r="6549" spans="1:2" x14ac:dyDescent="0.25">
      <c r="A6549" s="6">
        <v>6546</v>
      </c>
      <c r="B6549" s="6" t="str">
        <f>"00785659"</f>
        <v>00785659</v>
      </c>
    </row>
    <row r="6550" spans="1:2" x14ac:dyDescent="0.25">
      <c r="A6550" s="6">
        <v>6547</v>
      </c>
      <c r="B6550" s="6" t="str">
        <f>"00785824"</f>
        <v>00785824</v>
      </c>
    </row>
    <row r="6551" spans="1:2" x14ac:dyDescent="0.25">
      <c r="A6551" s="6">
        <v>6548</v>
      </c>
      <c r="B6551" s="6" t="str">
        <f>"00785899"</f>
        <v>00785899</v>
      </c>
    </row>
    <row r="6552" spans="1:2" x14ac:dyDescent="0.25">
      <c r="A6552" s="6">
        <v>6549</v>
      </c>
      <c r="B6552" s="6" t="str">
        <f>"00785928"</f>
        <v>00785928</v>
      </c>
    </row>
    <row r="6553" spans="1:2" x14ac:dyDescent="0.25">
      <c r="A6553" s="6">
        <v>6550</v>
      </c>
      <c r="B6553" s="6" t="str">
        <f>"00786021"</f>
        <v>00786021</v>
      </c>
    </row>
    <row r="6554" spans="1:2" x14ac:dyDescent="0.25">
      <c r="A6554" s="6">
        <v>6551</v>
      </c>
      <c r="B6554" s="6" t="str">
        <f>"00786070"</f>
        <v>00786070</v>
      </c>
    </row>
    <row r="6555" spans="1:2" x14ac:dyDescent="0.25">
      <c r="A6555" s="6">
        <v>6552</v>
      </c>
      <c r="B6555" s="6" t="str">
        <f>"00786077"</f>
        <v>00786077</v>
      </c>
    </row>
    <row r="6556" spans="1:2" x14ac:dyDescent="0.25">
      <c r="A6556" s="6">
        <v>6553</v>
      </c>
      <c r="B6556" s="6" t="str">
        <f>"00786101"</f>
        <v>00786101</v>
      </c>
    </row>
    <row r="6557" spans="1:2" x14ac:dyDescent="0.25">
      <c r="A6557" s="6">
        <v>6554</v>
      </c>
      <c r="B6557" s="6" t="str">
        <f>"00786129"</f>
        <v>00786129</v>
      </c>
    </row>
    <row r="6558" spans="1:2" x14ac:dyDescent="0.25">
      <c r="A6558" s="6">
        <v>6555</v>
      </c>
      <c r="B6558" s="6" t="str">
        <f>"00786168"</f>
        <v>00786168</v>
      </c>
    </row>
    <row r="6559" spans="1:2" x14ac:dyDescent="0.25">
      <c r="A6559" s="6">
        <v>6556</v>
      </c>
      <c r="B6559" s="6" t="str">
        <f>"00786181"</f>
        <v>00786181</v>
      </c>
    </row>
    <row r="6560" spans="1:2" x14ac:dyDescent="0.25">
      <c r="A6560" s="6">
        <v>6557</v>
      </c>
      <c r="B6560" s="6" t="str">
        <f>"00786199"</f>
        <v>00786199</v>
      </c>
    </row>
    <row r="6561" spans="1:2" x14ac:dyDescent="0.25">
      <c r="A6561" s="6">
        <v>6558</v>
      </c>
      <c r="B6561" s="6" t="str">
        <f>"00786202"</f>
        <v>00786202</v>
      </c>
    </row>
    <row r="6562" spans="1:2" x14ac:dyDescent="0.25">
      <c r="A6562" s="6">
        <v>6559</v>
      </c>
      <c r="B6562" s="6" t="str">
        <f>"00786228"</f>
        <v>00786228</v>
      </c>
    </row>
    <row r="6563" spans="1:2" x14ac:dyDescent="0.25">
      <c r="A6563" s="6">
        <v>6560</v>
      </c>
      <c r="B6563" s="6" t="str">
        <f>"00786271"</f>
        <v>00786271</v>
      </c>
    </row>
    <row r="6564" spans="1:2" x14ac:dyDescent="0.25">
      <c r="A6564" s="6">
        <v>6561</v>
      </c>
      <c r="B6564" s="6" t="str">
        <f>"00786288"</f>
        <v>00786288</v>
      </c>
    </row>
    <row r="6565" spans="1:2" x14ac:dyDescent="0.25">
      <c r="A6565" s="6">
        <v>6562</v>
      </c>
      <c r="B6565" s="6" t="str">
        <f>"00786434"</f>
        <v>00786434</v>
      </c>
    </row>
    <row r="6566" spans="1:2" x14ac:dyDescent="0.25">
      <c r="A6566" s="6">
        <v>6563</v>
      </c>
      <c r="B6566" s="6" t="str">
        <f>"00786589"</f>
        <v>00786589</v>
      </c>
    </row>
    <row r="6567" spans="1:2" x14ac:dyDescent="0.25">
      <c r="A6567" s="6">
        <v>6564</v>
      </c>
      <c r="B6567" s="6" t="str">
        <f>"00786687"</f>
        <v>00786687</v>
      </c>
    </row>
    <row r="6568" spans="1:2" x14ac:dyDescent="0.25">
      <c r="A6568" s="6">
        <v>6565</v>
      </c>
      <c r="B6568" s="6" t="str">
        <f>"00786735"</f>
        <v>00786735</v>
      </c>
    </row>
    <row r="6569" spans="1:2" x14ac:dyDescent="0.25">
      <c r="A6569" s="6">
        <v>6566</v>
      </c>
      <c r="B6569" s="6" t="str">
        <f>"00786846"</f>
        <v>00786846</v>
      </c>
    </row>
    <row r="6570" spans="1:2" x14ac:dyDescent="0.25">
      <c r="A6570" s="6">
        <v>6567</v>
      </c>
      <c r="B6570" s="6" t="str">
        <f>"00786925"</f>
        <v>00786925</v>
      </c>
    </row>
    <row r="6571" spans="1:2" x14ac:dyDescent="0.25">
      <c r="A6571" s="6">
        <v>6568</v>
      </c>
      <c r="B6571" s="6" t="str">
        <f>"00787143"</f>
        <v>00787143</v>
      </c>
    </row>
    <row r="6572" spans="1:2" x14ac:dyDescent="0.25">
      <c r="A6572" s="6">
        <v>6569</v>
      </c>
      <c r="B6572" s="6" t="str">
        <f>"00787162"</f>
        <v>00787162</v>
      </c>
    </row>
    <row r="6573" spans="1:2" x14ac:dyDescent="0.25">
      <c r="A6573" s="6">
        <v>6570</v>
      </c>
      <c r="B6573" s="6" t="str">
        <f>"00787279"</f>
        <v>00787279</v>
      </c>
    </row>
    <row r="6574" spans="1:2" x14ac:dyDescent="0.25">
      <c r="A6574" s="6">
        <v>6571</v>
      </c>
      <c r="B6574" s="6" t="str">
        <f>"00787306"</f>
        <v>00787306</v>
      </c>
    </row>
    <row r="6575" spans="1:2" x14ac:dyDescent="0.25">
      <c r="A6575" s="6">
        <v>6572</v>
      </c>
      <c r="B6575" s="6" t="str">
        <f>"00787381"</f>
        <v>00787381</v>
      </c>
    </row>
    <row r="6576" spans="1:2" x14ac:dyDescent="0.25">
      <c r="A6576" s="6">
        <v>6573</v>
      </c>
      <c r="B6576" s="6" t="str">
        <f>"00787426"</f>
        <v>00787426</v>
      </c>
    </row>
    <row r="6577" spans="1:2" x14ac:dyDescent="0.25">
      <c r="A6577" s="6">
        <v>6574</v>
      </c>
      <c r="B6577" s="6" t="str">
        <f>"00787487"</f>
        <v>00787487</v>
      </c>
    </row>
    <row r="6578" spans="1:2" x14ac:dyDescent="0.25">
      <c r="A6578" s="6">
        <v>6575</v>
      </c>
      <c r="B6578" s="6" t="str">
        <f>"00787587"</f>
        <v>00787587</v>
      </c>
    </row>
    <row r="6579" spans="1:2" x14ac:dyDescent="0.25">
      <c r="A6579" s="6">
        <v>6576</v>
      </c>
      <c r="B6579" s="6" t="str">
        <f>"00787635"</f>
        <v>00787635</v>
      </c>
    </row>
    <row r="6580" spans="1:2" x14ac:dyDescent="0.25">
      <c r="A6580" s="6">
        <v>6577</v>
      </c>
      <c r="B6580" s="6" t="str">
        <f>"00787675"</f>
        <v>00787675</v>
      </c>
    </row>
    <row r="6581" spans="1:2" x14ac:dyDescent="0.25">
      <c r="A6581" s="6">
        <v>6578</v>
      </c>
      <c r="B6581" s="6" t="str">
        <f>"00787702"</f>
        <v>00787702</v>
      </c>
    </row>
    <row r="6582" spans="1:2" x14ac:dyDescent="0.25">
      <c r="A6582" s="6">
        <v>6579</v>
      </c>
      <c r="B6582" s="6" t="str">
        <f>"00787762"</f>
        <v>00787762</v>
      </c>
    </row>
    <row r="6583" spans="1:2" x14ac:dyDescent="0.25">
      <c r="A6583" s="6">
        <v>6580</v>
      </c>
      <c r="B6583" s="6" t="str">
        <f>"00788021"</f>
        <v>00788021</v>
      </c>
    </row>
    <row r="6584" spans="1:2" x14ac:dyDescent="0.25">
      <c r="A6584" s="6">
        <v>6581</v>
      </c>
      <c r="B6584" s="6" t="str">
        <f>"00788210"</f>
        <v>00788210</v>
      </c>
    </row>
    <row r="6585" spans="1:2" x14ac:dyDescent="0.25">
      <c r="A6585" s="6">
        <v>6582</v>
      </c>
      <c r="B6585" s="6" t="str">
        <f>"00788220"</f>
        <v>00788220</v>
      </c>
    </row>
    <row r="6586" spans="1:2" x14ac:dyDescent="0.25">
      <c r="A6586" s="6">
        <v>6583</v>
      </c>
      <c r="B6586" s="6" t="str">
        <f>"00788221"</f>
        <v>00788221</v>
      </c>
    </row>
    <row r="6587" spans="1:2" x14ac:dyDescent="0.25">
      <c r="A6587" s="6">
        <v>6584</v>
      </c>
      <c r="B6587" s="6" t="str">
        <f>"00788402"</f>
        <v>00788402</v>
      </c>
    </row>
    <row r="6588" spans="1:2" x14ac:dyDescent="0.25">
      <c r="A6588" s="6">
        <v>6585</v>
      </c>
      <c r="B6588" s="6" t="str">
        <f>"00788437"</f>
        <v>00788437</v>
      </c>
    </row>
    <row r="6589" spans="1:2" x14ac:dyDescent="0.25">
      <c r="A6589" s="6">
        <v>6586</v>
      </c>
      <c r="B6589" s="6" t="str">
        <f>"00788483"</f>
        <v>00788483</v>
      </c>
    </row>
    <row r="6590" spans="1:2" x14ac:dyDescent="0.25">
      <c r="A6590" s="6">
        <v>6587</v>
      </c>
      <c r="B6590" s="6" t="str">
        <f>"00788913"</f>
        <v>00788913</v>
      </c>
    </row>
    <row r="6591" spans="1:2" x14ac:dyDescent="0.25">
      <c r="A6591" s="6">
        <v>6588</v>
      </c>
      <c r="B6591" s="6" t="str">
        <f>"00789494"</f>
        <v>00789494</v>
      </c>
    </row>
    <row r="6592" spans="1:2" x14ac:dyDescent="0.25">
      <c r="A6592" s="6">
        <v>6589</v>
      </c>
      <c r="B6592" s="6" t="str">
        <f>"00789623"</f>
        <v>00789623</v>
      </c>
    </row>
    <row r="6593" spans="1:2" x14ac:dyDescent="0.25">
      <c r="A6593" s="6">
        <v>6590</v>
      </c>
      <c r="B6593" s="6" t="str">
        <f>"00789848"</f>
        <v>00789848</v>
      </c>
    </row>
    <row r="6594" spans="1:2" x14ac:dyDescent="0.25">
      <c r="A6594" s="6">
        <v>6591</v>
      </c>
      <c r="B6594" s="6" t="str">
        <f>"00790062"</f>
        <v>00790062</v>
      </c>
    </row>
    <row r="6595" spans="1:2" x14ac:dyDescent="0.25">
      <c r="A6595" s="6">
        <v>6592</v>
      </c>
      <c r="B6595" s="6" t="str">
        <f>"00790155"</f>
        <v>00790155</v>
      </c>
    </row>
    <row r="6596" spans="1:2" x14ac:dyDescent="0.25">
      <c r="A6596" s="6">
        <v>6593</v>
      </c>
      <c r="B6596" s="6" t="str">
        <f>"00790276"</f>
        <v>00790276</v>
      </c>
    </row>
    <row r="6597" spans="1:2" x14ac:dyDescent="0.25">
      <c r="A6597" s="6">
        <v>6594</v>
      </c>
      <c r="B6597" s="6" t="str">
        <f>"00790327"</f>
        <v>00790327</v>
      </c>
    </row>
    <row r="6598" spans="1:2" x14ac:dyDescent="0.25">
      <c r="A6598" s="6">
        <v>6595</v>
      </c>
      <c r="B6598" s="6" t="str">
        <f>"00790417"</f>
        <v>00790417</v>
      </c>
    </row>
    <row r="6599" spans="1:2" x14ac:dyDescent="0.25">
      <c r="A6599" s="6">
        <v>6596</v>
      </c>
      <c r="B6599" s="6" t="str">
        <f>"00790424"</f>
        <v>00790424</v>
      </c>
    </row>
    <row r="6600" spans="1:2" x14ac:dyDescent="0.25">
      <c r="A6600" s="6">
        <v>6597</v>
      </c>
      <c r="B6600" s="6" t="str">
        <f>"00790496"</f>
        <v>00790496</v>
      </c>
    </row>
    <row r="6601" spans="1:2" x14ac:dyDescent="0.25">
      <c r="A6601" s="6">
        <v>6598</v>
      </c>
      <c r="B6601" s="6" t="str">
        <f>"00790746"</f>
        <v>00790746</v>
      </c>
    </row>
    <row r="6602" spans="1:2" x14ac:dyDescent="0.25">
      <c r="A6602" s="6">
        <v>6599</v>
      </c>
      <c r="B6602" s="6" t="str">
        <f>"00790986"</f>
        <v>00790986</v>
      </c>
    </row>
    <row r="6603" spans="1:2" x14ac:dyDescent="0.25">
      <c r="A6603" s="6">
        <v>6600</v>
      </c>
      <c r="B6603" s="6" t="str">
        <f>"00791105"</f>
        <v>00791105</v>
      </c>
    </row>
    <row r="6604" spans="1:2" x14ac:dyDescent="0.25">
      <c r="A6604" s="6">
        <v>6601</v>
      </c>
      <c r="B6604" s="6" t="str">
        <f>"00791207"</f>
        <v>00791207</v>
      </c>
    </row>
    <row r="6605" spans="1:2" x14ac:dyDescent="0.25">
      <c r="A6605" s="6">
        <v>6602</v>
      </c>
      <c r="B6605" s="6" t="str">
        <f>"00791289"</f>
        <v>00791289</v>
      </c>
    </row>
    <row r="6606" spans="1:2" x14ac:dyDescent="0.25">
      <c r="A6606" s="6">
        <v>6603</v>
      </c>
      <c r="B6606" s="6" t="str">
        <f>"00791608"</f>
        <v>00791608</v>
      </c>
    </row>
    <row r="6607" spans="1:2" x14ac:dyDescent="0.25">
      <c r="A6607" s="6">
        <v>6604</v>
      </c>
      <c r="B6607" s="6" t="str">
        <f>"00791753"</f>
        <v>00791753</v>
      </c>
    </row>
    <row r="6608" spans="1:2" x14ac:dyDescent="0.25">
      <c r="A6608" s="6">
        <v>6605</v>
      </c>
      <c r="B6608" s="6" t="str">
        <f>"00791869"</f>
        <v>00791869</v>
      </c>
    </row>
    <row r="6609" spans="1:2" x14ac:dyDescent="0.25">
      <c r="A6609" s="6">
        <v>6606</v>
      </c>
      <c r="B6609" s="6" t="str">
        <f>"00792312"</f>
        <v>00792312</v>
      </c>
    </row>
    <row r="6610" spans="1:2" x14ac:dyDescent="0.25">
      <c r="A6610" s="6">
        <v>6607</v>
      </c>
      <c r="B6610" s="6" t="str">
        <f>"00792359"</f>
        <v>00792359</v>
      </c>
    </row>
    <row r="6611" spans="1:2" x14ac:dyDescent="0.25">
      <c r="A6611" s="6">
        <v>6608</v>
      </c>
      <c r="B6611" s="6" t="str">
        <f>"00792466"</f>
        <v>00792466</v>
      </c>
    </row>
    <row r="6612" spans="1:2" x14ac:dyDescent="0.25">
      <c r="A6612" s="6">
        <v>6609</v>
      </c>
      <c r="B6612" s="6" t="str">
        <f>"00792535"</f>
        <v>00792535</v>
      </c>
    </row>
    <row r="6613" spans="1:2" x14ac:dyDescent="0.25">
      <c r="A6613" s="6">
        <v>6610</v>
      </c>
      <c r="B6613" s="6" t="str">
        <f>"00792591"</f>
        <v>00792591</v>
      </c>
    </row>
    <row r="6614" spans="1:2" x14ac:dyDescent="0.25">
      <c r="A6614" s="6">
        <v>6611</v>
      </c>
      <c r="B6614" s="6" t="str">
        <f>"00792634"</f>
        <v>00792634</v>
      </c>
    </row>
    <row r="6615" spans="1:2" x14ac:dyDescent="0.25">
      <c r="A6615" s="6">
        <v>6612</v>
      </c>
      <c r="B6615" s="6" t="str">
        <f>"00792712"</f>
        <v>00792712</v>
      </c>
    </row>
    <row r="6616" spans="1:2" x14ac:dyDescent="0.25">
      <c r="A6616" s="6">
        <v>6613</v>
      </c>
      <c r="B6616" s="6" t="str">
        <f>"00793089"</f>
        <v>00793089</v>
      </c>
    </row>
    <row r="6617" spans="1:2" x14ac:dyDescent="0.25">
      <c r="A6617" s="6">
        <v>6614</v>
      </c>
      <c r="B6617" s="6" t="str">
        <f>"00793165"</f>
        <v>00793165</v>
      </c>
    </row>
    <row r="6618" spans="1:2" x14ac:dyDescent="0.25">
      <c r="A6618" s="6">
        <v>6615</v>
      </c>
      <c r="B6618" s="6" t="str">
        <f>"00793414"</f>
        <v>00793414</v>
      </c>
    </row>
    <row r="6619" spans="1:2" x14ac:dyDescent="0.25">
      <c r="A6619" s="6">
        <v>6616</v>
      </c>
      <c r="B6619" s="6" t="str">
        <f>"00793418"</f>
        <v>00793418</v>
      </c>
    </row>
    <row r="6620" spans="1:2" x14ac:dyDescent="0.25">
      <c r="A6620" s="6">
        <v>6617</v>
      </c>
      <c r="B6620" s="6" t="str">
        <f>"00793594"</f>
        <v>00793594</v>
      </c>
    </row>
    <row r="6621" spans="1:2" x14ac:dyDescent="0.25">
      <c r="A6621" s="6">
        <v>6618</v>
      </c>
      <c r="B6621" s="6" t="str">
        <f>"00793636"</f>
        <v>00793636</v>
      </c>
    </row>
    <row r="6622" spans="1:2" x14ac:dyDescent="0.25">
      <c r="A6622" s="6">
        <v>6619</v>
      </c>
      <c r="B6622" s="6" t="str">
        <f>"00793654"</f>
        <v>00793654</v>
      </c>
    </row>
    <row r="6623" spans="1:2" x14ac:dyDescent="0.25">
      <c r="A6623" s="6">
        <v>6620</v>
      </c>
      <c r="B6623" s="6" t="str">
        <f>"00793668"</f>
        <v>00793668</v>
      </c>
    </row>
    <row r="6624" spans="1:2" x14ac:dyDescent="0.25">
      <c r="A6624" s="6">
        <v>6621</v>
      </c>
      <c r="B6624" s="6" t="str">
        <f>"00793772"</f>
        <v>00793772</v>
      </c>
    </row>
    <row r="6625" spans="1:2" x14ac:dyDescent="0.25">
      <c r="A6625" s="6">
        <v>6622</v>
      </c>
      <c r="B6625" s="6" t="str">
        <f>"00793866"</f>
        <v>00793866</v>
      </c>
    </row>
    <row r="6626" spans="1:2" x14ac:dyDescent="0.25">
      <c r="A6626" s="6">
        <v>6623</v>
      </c>
      <c r="B6626" s="6" t="str">
        <f>"00794022"</f>
        <v>00794022</v>
      </c>
    </row>
    <row r="6627" spans="1:2" x14ac:dyDescent="0.25">
      <c r="A6627" s="6">
        <v>6624</v>
      </c>
      <c r="B6627" s="6" t="str">
        <f>"00794037"</f>
        <v>00794037</v>
      </c>
    </row>
    <row r="6628" spans="1:2" x14ac:dyDescent="0.25">
      <c r="A6628" s="6">
        <v>6625</v>
      </c>
      <c r="B6628" s="6" t="str">
        <f>"00794188"</f>
        <v>00794188</v>
      </c>
    </row>
    <row r="6629" spans="1:2" x14ac:dyDescent="0.25">
      <c r="A6629" s="6">
        <v>6626</v>
      </c>
      <c r="B6629" s="6" t="str">
        <f>"00794268"</f>
        <v>00794268</v>
      </c>
    </row>
    <row r="6630" spans="1:2" x14ac:dyDescent="0.25">
      <c r="A6630" s="6">
        <v>6627</v>
      </c>
      <c r="B6630" s="6" t="str">
        <f>"00794319"</f>
        <v>00794319</v>
      </c>
    </row>
    <row r="6631" spans="1:2" x14ac:dyDescent="0.25">
      <c r="A6631" s="6">
        <v>6628</v>
      </c>
      <c r="B6631" s="6" t="str">
        <f>"00794336"</f>
        <v>00794336</v>
      </c>
    </row>
    <row r="6632" spans="1:2" x14ac:dyDescent="0.25">
      <c r="A6632" s="6">
        <v>6629</v>
      </c>
      <c r="B6632" s="6" t="str">
        <f>"00794437"</f>
        <v>00794437</v>
      </c>
    </row>
    <row r="6633" spans="1:2" x14ac:dyDescent="0.25">
      <c r="A6633" s="6">
        <v>6630</v>
      </c>
      <c r="B6633" s="6" t="str">
        <f>"00794999"</f>
        <v>00794999</v>
      </c>
    </row>
    <row r="6634" spans="1:2" x14ac:dyDescent="0.25">
      <c r="A6634" s="6">
        <v>6631</v>
      </c>
      <c r="B6634" s="6" t="str">
        <f>"00795145"</f>
        <v>00795145</v>
      </c>
    </row>
    <row r="6635" spans="1:2" x14ac:dyDescent="0.25">
      <c r="A6635" s="6">
        <v>6632</v>
      </c>
      <c r="B6635" s="6" t="str">
        <f>"00795330"</f>
        <v>00795330</v>
      </c>
    </row>
    <row r="6636" spans="1:2" x14ac:dyDescent="0.25">
      <c r="A6636" s="6">
        <v>6633</v>
      </c>
      <c r="B6636" s="6" t="str">
        <f>"00795401"</f>
        <v>00795401</v>
      </c>
    </row>
    <row r="6637" spans="1:2" x14ac:dyDescent="0.25">
      <c r="A6637" s="6">
        <v>6634</v>
      </c>
      <c r="B6637" s="6" t="str">
        <f>"00795514"</f>
        <v>00795514</v>
      </c>
    </row>
    <row r="6638" spans="1:2" x14ac:dyDescent="0.25">
      <c r="A6638" s="6">
        <v>6635</v>
      </c>
      <c r="B6638" s="6" t="str">
        <f>"00795747"</f>
        <v>00795747</v>
      </c>
    </row>
    <row r="6639" spans="1:2" x14ac:dyDescent="0.25">
      <c r="A6639" s="6">
        <v>6636</v>
      </c>
      <c r="B6639" s="6" t="str">
        <f>"00795863"</f>
        <v>00795863</v>
      </c>
    </row>
    <row r="6640" spans="1:2" x14ac:dyDescent="0.25">
      <c r="A6640" s="6">
        <v>6637</v>
      </c>
      <c r="B6640" s="6" t="str">
        <f>"00796015"</f>
        <v>00796015</v>
      </c>
    </row>
    <row r="6641" spans="1:2" x14ac:dyDescent="0.25">
      <c r="A6641" s="6">
        <v>6638</v>
      </c>
      <c r="B6641" s="6" t="str">
        <f>"00796017"</f>
        <v>00796017</v>
      </c>
    </row>
    <row r="6642" spans="1:2" x14ac:dyDescent="0.25">
      <c r="A6642" s="6">
        <v>6639</v>
      </c>
      <c r="B6642" s="6" t="str">
        <f>"00796078"</f>
        <v>00796078</v>
      </c>
    </row>
    <row r="6643" spans="1:2" x14ac:dyDescent="0.25">
      <c r="A6643" s="6">
        <v>6640</v>
      </c>
      <c r="B6643" s="6" t="str">
        <f>"00796083"</f>
        <v>00796083</v>
      </c>
    </row>
    <row r="6644" spans="1:2" x14ac:dyDescent="0.25">
      <c r="A6644" s="6">
        <v>6641</v>
      </c>
      <c r="B6644" s="6" t="str">
        <f>"00796118"</f>
        <v>00796118</v>
      </c>
    </row>
    <row r="6645" spans="1:2" x14ac:dyDescent="0.25">
      <c r="A6645" s="6">
        <v>6642</v>
      </c>
      <c r="B6645" s="6" t="str">
        <f>"00796259"</f>
        <v>00796259</v>
      </c>
    </row>
    <row r="6646" spans="1:2" x14ac:dyDescent="0.25">
      <c r="A6646" s="6">
        <v>6643</v>
      </c>
      <c r="B6646" s="6" t="str">
        <f>"00796338"</f>
        <v>00796338</v>
      </c>
    </row>
    <row r="6647" spans="1:2" x14ac:dyDescent="0.25">
      <c r="A6647" s="6">
        <v>6644</v>
      </c>
      <c r="B6647" s="6" t="str">
        <f>"00796349"</f>
        <v>00796349</v>
      </c>
    </row>
    <row r="6648" spans="1:2" x14ac:dyDescent="0.25">
      <c r="A6648" s="6">
        <v>6645</v>
      </c>
      <c r="B6648" s="6" t="str">
        <f>"00796430"</f>
        <v>00796430</v>
      </c>
    </row>
    <row r="6649" spans="1:2" x14ac:dyDescent="0.25">
      <c r="A6649" s="6">
        <v>6646</v>
      </c>
      <c r="B6649" s="6" t="str">
        <f>"00796486"</f>
        <v>00796486</v>
      </c>
    </row>
    <row r="6650" spans="1:2" x14ac:dyDescent="0.25">
      <c r="A6650" s="6">
        <v>6647</v>
      </c>
      <c r="B6650" s="6" t="str">
        <f>"00796491"</f>
        <v>00796491</v>
      </c>
    </row>
    <row r="6651" spans="1:2" x14ac:dyDescent="0.25">
      <c r="A6651" s="6">
        <v>6648</v>
      </c>
      <c r="B6651" s="6" t="str">
        <f>"00796686"</f>
        <v>00796686</v>
      </c>
    </row>
    <row r="6652" spans="1:2" x14ac:dyDescent="0.25">
      <c r="A6652" s="6">
        <v>6649</v>
      </c>
      <c r="B6652" s="6" t="str">
        <f>"00796737"</f>
        <v>00796737</v>
      </c>
    </row>
    <row r="6653" spans="1:2" x14ac:dyDescent="0.25">
      <c r="A6653" s="6">
        <v>6650</v>
      </c>
      <c r="B6653" s="6" t="str">
        <f>"00796774"</f>
        <v>00796774</v>
      </c>
    </row>
    <row r="6654" spans="1:2" x14ac:dyDescent="0.25">
      <c r="A6654" s="6">
        <v>6651</v>
      </c>
      <c r="B6654" s="6" t="str">
        <f>"00796858"</f>
        <v>00796858</v>
      </c>
    </row>
    <row r="6655" spans="1:2" x14ac:dyDescent="0.25">
      <c r="A6655" s="6">
        <v>6652</v>
      </c>
      <c r="B6655" s="6" t="str">
        <f>"00796901"</f>
        <v>00796901</v>
      </c>
    </row>
    <row r="6656" spans="1:2" x14ac:dyDescent="0.25">
      <c r="A6656" s="6">
        <v>6653</v>
      </c>
      <c r="B6656" s="6" t="str">
        <f>"00797060"</f>
        <v>00797060</v>
      </c>
    </row>
    <row r="6657" spans="1:2" x14ac:dyDescent="0.25">
      <c r="A6657" s="6">
        <v>6654</v>
      </c>
      <c r="B6657" s="6" t="str">
        <f>"00797138"</f>
        <v>00797138</v>
      </c>
    </row>
    <row r="6658" spans="1:2" x14ac:dyDescent="0.25">
      <c r="A6658" s="6">
        <v>6655</v>
      </c>
      <c r="B6658" s="6" t="str">
        <f>"00797205"</f>
        <v>00797205</v>
      </c>
    </row>
    <row r="6659" spans="1:2" x14ac:dyDescent="0.25">
      <c r="A6659" s="6">
        <v>6656</v>
      </c>
      <c r="B6659" s="6" t="str">
        <f>"00797253"</f>
        <v>00797253</v>
      </c>
    </row>
    <row r="6660" spans="1:2" x14ac:dyDescent="0.25">
      <c r="A6660" s="6">
        <v>6657</v>
      </c>
      <c r="B6660" s="6" t="str">
        <f>"00797263"</f>
        <v>00797263</v>
      </c>
    </row>
    <row r="6661" spans="1:2" x14ac:dyDescent="0.25">
      <c r="A6661" s="6">
        <v>6658</v>
      </c>
      <c r="B6661" s="6" t="str">
        <f>"00797298"</f>
        <v>00797298</v>
      </c>
    </row>
    <row r="6662" spans="1:2" x14ac:dyDescent="0.25">
      <c r="A6662" s="6">
        <v>6659</v>
      </c>
      <c r="B6662" s="6" t="str">
        <f>"00797393"</f>
        <v>00797393</v>
      </c>
    </row>
    <row r="6663" spans="1:2" x14ac:dyDescent="0.25">
      <c r="A6663" s="6">
        <v>6660</v>
      </c>
      <c r="B6663" s="6" t="str">
        <f>"00797397"</f>
        <v>00797397</v>
      </c>
    </row>
    <row r="6664" spans="1:2" x14ac:dyDescent="0.25">
      <c r="A6664" s="6">
        <v>6661</v>
      </c>
      <c r="B6664" s="6" t="str">
        <f>"00797536"</f>
        <v>00797536</v>
      </c>
    </row>
    <row r="6665" spans="1:2" x14ac:dyDescent="0.25">
      <c r="A6665" s="6">
        <v>6662</v>
      </c>
      <c r="B6665" s="6" t="str">
        <f>"00797689"</f>
        <v>00797689</v>
      </c>
    </row>
    <row r="6666" spans="1:2" x14ac:dyDescent="0.25">
      <c r="A6666" s="6">
        <v>6663</v>
      </c>
      <c r="B6666" s="6" t="str">
        <f>"00797764"</f>
        <v>00797764</v>
      </c>
    </row>
    <row r="6667" spans="1:2" x14ac:dyDescent="0.25">
      <c r="A6667" s="6">
        <v>6664</v>
      </c>
      <c r="B6667" s="6" t="str">
        <f>"00797874"</f>
        <v>00797874</v>
      </c>
    </row>
    <row r="6668" spans="1:2" x14ac:dyDescent="0.25">
      <c r="A6668" s="6">
        <v>6665</v>
      </c>
      <c r="B6668" s="6" t="str">
        <f>"00797892"</f>
        <v>00797892</v>
      </c>
    </row>
    <row r="6669" spans="1:2" x14ac:dyDescent="0.25">
      <c r="A6669" s="6">
        <v>6666</v>
      </c>
      <c r="B6669" s="6" t="str">
        <f>"00797895"</f>
        <v>00797895</v>
      </c>
    </row>
    <row r="6670" spans="1:2" x14ac:dyDescent="0.25">
      <c r="A6670" s="6">
        <v>6667</v>
      </c>
      <c r="B6670" s="6" t="str">
        <f>"00798011"</f>
        <v>00798011</v>
      </c>
    </row>
    <row r="6671" spans="1:2" x14ac:dyDescent="0.25">
      <c r="A6671" s="6">
        <v>6668</v>
      </c>
      <c r="B6671" s="6" t="str">
        <f>"00798038"</f>
        <v>00798038</v>
      </c>
    </row>
    <row r="6672" spans="1:2" x14ac:dyDescent="0.25">
      <c r="A6672" s="6">
        <v>6669</v>
      </c>
      <c r="B6672" s="6" t="str">
        <f>"00798293"</f>
        <v>00798293</v>
      </c>
    </row>
    <row r="6673" spans="1:2" x14ac:dyDescent="0.25">
      <c r="A6673" s="6">
        <v>6670</v>
      </c>
      <c r="B6673" s="6" t="str">
        <f>"00798386"</f>
        <v>00798386</v>
      </c>
    </row>
    <row r="6674" spans="1:2" x14ac:dyDescent="0.25">
      <c r="A6674" s="6">
        <v>6671</v>
      </c>
      <c r="B6674" s="6" t="str">
        <f>"00798437"</f>
        <v>00798437</v>
      </c>
    </row>
    <row r="6675" spans="1:2" x14ac:dyDescent="0.25">
      <c r="A6675" s="6">
        <v>6672</v>
      </c>
      <c r="B6675" s="6" t="str">
        <f>"00798510"</f>
        <v>00798510</v>
      </c>
    </row>
    <row r="6676" spans="1:2" x14ac:dyDescent="0.25">
      <c r="A6676" s="6">
        <v>6673</v>
      </c>
      <c r="B6676" s="6" t="str">
        <f>"00798788"</f>
        <v>00798788</v>
      </c>
    </row>
    <row r="6677" spans="1:2" x14ac:dyDescent="0.25">
      <c r="A6677" s="6">
        <v>6674</v>
      </c>
      <c r="B6677" s="6" t="str">
        <f>"00798994"</f>
        <v>00798994</v>
      </c>
    </row>
    <row r="6678" spans="1:2" x14ac:dyDescent="0.25">
      <c r="A6678" s="6">
        <v>6675</v>
      </c>
      <c r="B6678" s="6" t="str">
        <f>"00799131"</f>
        <v>00799131</v>
      </c>
    </row>
    <row r="6679" spans="1:2" x14ac:dyDescent="0.25">
      <c r="A6679" s="6">
        <v>6676</v>
      </c>
      <c r="B6679" s="6" t="str">
        <f>"00799204"</f>
        <v>00799204</v>
      </c>
    </row>
    <row r="6680" spans="1:2" x14ac:dyDescent="0.25">
      <c r="A6680" s="6">
        <v>6677</v>
      </c>
      <c r="B6680" s="6" t="str">
        <f>"00799335"</f>
        <v>00799335</v>
      </c>
    </row>
    <row r="6681" spans="1:2" x14ac:dyDescent="0.25">
      <c r="A6681" s="6">
        <v>6678</v>
      </c>
      <c r="B6681" s="6" t="str">
        <f>"00799339"</f>
        <v>00799339</v>
      </c>
    </row>
    <row r="6682" spans="1:2" x14ac:dyDescent="0.25">
      <c r="A6682" s="6">
        <v>6679</v>
      </c>
      <c r="B6682" s="6" t="str">
        <f>"00799836"</f>
        <v>00799836</v>
      </c>
    </row>
    <row r="6683" spans="1:2" x14ac:dyDescent="0.25">
      <c r="A6683" s="6">
        <v>6680</v>
      </c>
      <c r="B6683" s="6" t="str">
        <f>"00799840"</f>
        <v>00799840</v>
      </c>
    </row>
    <row r="6684" spans="1:2" x14ac:dyDescent="0.25">
      <c r="A6684" s="6">
        <v>6681</v>
      </c>
      <c r="B6684" s="6" t="str">
        <f>"00799844"</f>
        <v>00799844</v>
      </c>
    </row>
    <row r="6685" spans="1:2" x14ac:dyDescent="0.25">
      <c r="A6685" s="6">
        <v>6682</v>
      </c>
      <c r="B6685" s="6" t="str">
        <f>"00799951"</f>
        <v>00799951</v>
      </c>
    </row>
    <row r="6686" spans="1:2" x14ac:dyDescent="0.25">
      <c r="A6686" s="6">
        <v>6683</v>
      </c>
      <c r="B6686" s="6" t="str">
        <f>"00799996"</f>
        <v>00799996</v>
      </c>
    </row>
    <row r="6687" spans="1:2" x14ac:dyDescent="0.25">
      <c r="A6687" s="6">
        <v>6684</v>
      </c>
      <c r="B6687" s="6" t="str">
        <f>"00800004"</f>
        <v>00800004</v>
      </c>
    </row>
    <row r="6688" spans="1:2" x14ac:dyDescent="0.25">
      <c r="A6688" s="6">
        <v>6685</v>
      </c>
      <c r="B6688" s="6" t="str">
        <f>"00800089"</f>
        <v>00800089</v>
      </c>
    </row>
    <row r="6689" spans="1:2" x14ac:dyDescent="0.25">
      <c r="A6689" s="6">
        <v>6686</v>
      </c>
      <c r="B6689" s="6" t="str">
        <f>"00800203"</f>
        <v>00800203</v>
      </c>
    </row>
    <row r="6690" spans="1:2" x14ac:dyDescent="0.25">
      <c r="A6690" s="6">
        <v>6687</v>
      </c>
      <c r="B6690" s="6" t="str">
        <f>"00800233"</f>
        <v>00800233</v>
      </c>
    </row>
    <row r="6691" spans="1:2" x14ac:dyDescent="0.25">
      <c r="A6691" s="6">
        <v>6688</v>
      </c>
      <c r="B6691" s="6" t="str">
        <f>"00800394"</f>
        <v>00800394</v>
      </c>
    </row>
    <row r="6692" spans="1:2" x14ac:dyDescent="0.25">
      <c r="A6692" s="6">
        <v>6689</v>
      </c>
      <c r="B6692" s="6" t="str">
        <f>"00800451"</f>
        <v>00800451</v>
      </c>
    </row>
    <row r="6693" spans="1:2" x14ac:dyDescent="0.25">
      <c r="A6693" s="6">
        <v>6690</v>
      </c>
      <c r="B6693" s="6" t="str">
        <f>"00800499"</f>
        <v>00800499</v>
      </c>
    </row>
    <row r="6694" spans="1:2" x14ac:dyDescent="0.25">
      <c r="A6694" s="6">
        <v>6691</v>
      </c>
      <c r="B6694" s="6" t="str">
        <f>"00800502"</f>
        <v>00800502</v>
      </c>
    </row>
    <row r="6695" spans="1:2" x14ac:dyDescent="0.25">
      <c r="A6695" s="6">
        <v>6692</v>
      </c>
      <c r="B6695" s="6" t="str">
        <f>"00800573"</f>
        <v>00800573</v>
      </c>
    </row>
    <row r="6696" spans="1:2" x14ac:dyDescent="0.25">
      <c r="A6696" s="6">
        <v>6693</v>
      </c>
      <c r="B6696" s="6" t="str">
        <f>"00800590"</f>
        <v>00800590</v>
      </c>
    </row>
    <row r="6697" spans="1:2" x14ac:dyDescent="0.25">
      <c r="A6697" s="6">
        <v>6694</v>
      </c>
      <c r="B6697" s="6" t="str">
        <f>"00800608"</f>
        <v>00800608</v>
      </c>
    </row>
    <row r="6698" spans="1:2" x14ac:dyDescent="0.25">
      <c r="A6698" s="6">
        <v>6695</v>
      </c>
      <c r="B6698" s="6" t="str">
        <f>"00800940"</f>
        <v>00800940</v>
      </c>
    </row>
    <row r="6699" spans="1:2" x14ac:dyDescent="0.25">
      <c r="A6699" s="6">
        <v>6696</v>
      </c>
      <c r="B6699" s="6" t="str">
        <f>"00800989"</f>
        <v>00800989</v>
      </c>
    </row>
    <row r="6700" spans="1:2" x14ac:dyDescent="0.25">
      <c r="A6700" s="6">
        <v>6697</v>
      </c>
      <c r="B6700" s="6" t="str">
        <f>"00801111"</f>
        <v>00801111</v>
      </c>
    </row>
    <row r="6701" spans="1:2" x14ac:dyDescent="0.25">
      <c r="A6701" s="6">
        <v>6698</v>
      </c>
      <c r="B6701" s="6" t="str">
        <f>"00801132"</f>
        <v>00801132</v>
      </c>
    </row>
    <row r="6702" spans="1:2" x14ac:dyDescent="0.25">
      <c r="A6702" s="6">
        <v>6699</v>
      </c>
      <c r="B6702" s="6" t="str">
        <f>"00801191"</f>
        <v>00801191</v>
      </c>
    </row>
    <row r="6703" spans="1:2" x14ac:dyDescent="0.25">
      <c r="A6703" s="6">
        <v>6700</v>
      </c>
      <c r="B6703" s="6" t="str">
        <f>"00801291"</f>
        <v>00801291</v>
      </c>
    </row>
    <row r="6704" spans="1:2" x14ac:dyDescent="0.25">
      <c r="A6704" s="6">
        <v>6701</v>
      </c>
      <c r="B6704" s="6" t="str">
        <f>"00801298"</f>
        <v>00801298</v>
      </c>
    </row>
    <row r="6705" spans="1:2" x14ac:dyDescent="0.25">
      <c r="A6705" s="6">
        <v>6702</v>
      </c>
      <c r="B6705" s="6" t="str">
        <f>"00801332"</f>
        <v>00801332</v>
      </c>
    </row>
    <row r="6706" spans="1:2" x14ac:dyDescent="0.25">
      <c r="A6706" s="6">
        <v>6703</v>
      </c>
      <c r="B6706" s="6" t="str">
        <f>"00801443"</f>
        <v>00801443</v>
      </c>
    </row>
    <row r="6707" spans="1:2" x14ac:dyDescent="0.25">
      <c r="A6707" s="6">
        <v>6704</v>
      </c>
      <c r="B6707" s="6" t="str">
        <f>"00801527"</f>
        <v>00801527</v>
      </c>
    </row>
    <row r="6708" spans="1:2" x14ac:dyDescent="0.25">
      <c r="A6708" s="6">
        <v>6705</v>
      </c>
      <c r="B6708" s="6" t="str">
        <f>"00801590"</f>
        <v>00801590</v>
      </c>
    </row>
    <row r="6709" spans="1:2" x14ac:dyDescent="0.25">
      <c r="A6709" s="6">
        <v>6706</v>
      </c>
      <c r="B6709" s="6" t="str">
        <f>"00802084"</f>
        <v>00802084</v>
      </c>
    </row>
    <row r="6710" spans="1:2" x14ac:dyDescent="0.25">
      <c r="A6710" s="6">
        <v>6707</v>
      </c>
      <c r="B6710" s="6" t="str">
        <f>"00802088"</f>
        <v>00802088</v>
      </c>
    </row>
    <row r="6711" spans="1:2" x14ac:dyDescent="0.25">
      <c r="A6711" s="6">
        <v>6708</v>
      </c>
      <c r="B6711" s="6" t="str">
        <f>"00802147"</f>
        <v>00802147</v>
      </c>
    </row>
    <row r="6712" spans="1:2" x14ac:dyDescent="0.25">
      <c r="A6712" s="6">
        <v>6709</v>
      </c>
      <c r="B6712" s="6" t="str">
        <f>"00802304"</f>
        <v>00802304</v>
      </c>
    </row>
    <row r="6713" spans="1:2" x14ac:dyDescent="0.25">
      <c r="A6713" s="6">
        <v>6710</v>
      </c>
      <c r="B6713" s="6" t="str">
        <f>"00802484"</f>
        <v>00802484</v>
      </c>
    </row>
    <row r="6714" spans="1:2" x14ac:dyDescent="0.25">
      <c r="A6714" s="6">
        <v>6711</v>
      </c>
      <c r="B6714" s="6" t="str">
        <f>"00802595"</f>
        <v>00802595</v>
      </c>
    </row>
    <row r="6715" spans="1:2" x14ac:dyDescent="0.25">
      <c r="A6715" s="6">
        <v>6712</v>
      </c>
      <c r="B6715" s="6" t="str">
        <f>"00802795"</f>
        <v>00802795</v>
      </c>
    </row>
    <row r="6716" spans="1:2" x14ac:dyDescent="0.25">
      <c r="A6716" s="6">
        <v>6713</v>
      </c>
      <c r="B6716" s="6" t="str">
        <f>"00802832"</f>
        <v>00802832</v>
      </c>
    </row>
    <row r="6717" spans="1:2" x14ac:dyDescent="0.25">
      <c r="A6717" s="6">
        <v>6714</v>
      </c>
      <c r="B6717" s="6" t="str">
        <f>"00803025"</f>
        <v>00803025</v>
      </c>
    </row>
    <row r="6718" spans="1:2" x14ac:dyDescent="0.25">
      <c r="A6718" s="6">
        <v>6715</v>
      </c>
      <c r="B6718" s="6" t="str">
        <f>"00803092"</f>
        <v>00803092</v>
      </c>
    </row>
    <row r="6719" spans="1:2" x14ac:dyDescent="0.25">
      <c r="A6719" s="6">
        <v>6716</v>
      </c>
      <c r="B6719" s="6" t="str">
        <f>"00803138"</f>
        <v>00803138</v>
      </c>
    </row>
    <row r="6720" spans="1:2" x14ac:dyDescent="0.25">
      <c r="A6720" s="6">
        <v>6717</v>
      </c>
      <c r="B6720" s="6" t="str">
        <f>"00803521"</f>
        <v>00803521</v>
      </c>
    </row>
    <row r="6721" spans="1:2" x14ac:dyDescent="0.25">
      <c r="A6721" s="6">
        <v>6718</v>
      </c>
      <c r="B6721" s="6" t="str">
        <f>"00803591"</f>
        <v>00803591</v>
      </c>
    </row>
    <row r="6722" spans="1:2" x14ac:dyDescent="0.25">
      <c r="A6722" s="6">
        <v>6719</v>
      </c>
      <c r="B6722" s="6" t="str">
        <f>"00803706"</f>
        <v>00803706</v>
      </c>
    </row>
    <row r="6723" spans="1:2" x14ac:dyDescent="0.25">
      <c r="A6723" s="6">
        <v>6720</v>
      </c>
      <c r="B6723" s="6" t="str">
        <f>"00803752"</f>
        <v>00803752</v>
      </c>
    </row>
    <row r="6724" spans="1:2" x14ac:dyDescent="0.25">
      <c r="A6724" s="6">
        <v>6721</v>
      </c>
      <c r="B6724" s="6" t="str">
        <f>"00803781"</f>
        <v>00803781</v>
      </c>
    </row>
    <row r="6725" spans="1:2" x14ac:dyDescent="0.25">
      <c r="A6725" s="6">
        <v>6722</v>
      </c>
      <c r="B6725" s="6" t="str">
        <f>"00803817"</f>
        <v>00803817</v>
      </c>
    </row>
    <row r="6726" spans="1:2" x14ac:dyDescent="0.25">
      <c r="A6726" s="6">
        <v>6723</v>
      </c>
      <c r="B6726" s="6" t="str">
        <f>"00803862"</f>
        <v>00803862</v>
      </c>
    </row>
    <row r="6727" spans="1:2" x14ac:dyDescent="0.25">
      <c r="A6727" s="6">
        <v>6724</v>
      </c>
      <c r="B6727" s="6" t="str">
        <f>"00804012"</f>
        <v>00804012</v>
      </c>
    </row>
    <row r="6728" spans="1:2" x14ac:dyDescent="0.25">
      <c r="A6728" s="6">
        <v>6725</v>
      </c>
      <c r="B6728" s="6" t="str">
        <f>"00804226"</f>
        <v>00804226</v>
      </c>
    </row>
    <row r="6729" spans="1:2" x14ac:dyDescent="0.25">
      <c r="A6729" s="6">
        <v>6726</v>
      </c>
      <c r="B6729" s="6" t="str">
        <f>"00804233"</f>
        <v>00804233</v>
      </c>
    </row>
    <row r="6730" spans="1:2" x14ac:dyDescent="0.25">
      <c r="A6730" s="6">
        <v>6727</v>
      </c>
      <c r="B6730" s="6" t="str">
        <f>"00804312"</f>
        <v>00804312</v>
      </c>
    </row>
    <row r="6731" spans="1:2" x14ac:dyDescent="0.25">
      <c r="A6731" s="6">
        <v>6728</v>
      </c>
      <c r="B6731" s="6" t="str">
        <f>"00804480"</f>
        <v>00804480</v>
      </c>
    </row>
    <row r="6732" spans="1:2" x14ac:dyDescent="0.25">
      <c r="A6732" s="6">
        <v>6729</v>
      </c>
      <c r="B6732" s="6" t="str">
        <f>"00804608"</f>
        <v>00804608</v>
      </c>
    </row>
    <row r="6733" spans="1:2" x14ac:dyDescent="0.25">
      <c r="A6733" s="6">
        <v>6730</v>
      </c>
      <c r="B6733" s="6" t="str">
        <f>"00804665"</f>
        <v>00804665</v>
      </c>
    </row>
    <row r="6734" spans="1:2" x14ac:dyDescent="0.25">
      <c r="A6734" s="6">
        <v>6731</v>
      </c>
      <c r="B6734" s="6" t="str">
        <f>"00804704"</f>
        <v>00804704</v>
      </c>
    </row>
    <row r="6735" spans="1:2" x14ac:dyDescent="0.25">
      <c r="A6735" s="6">
        <v>6732</v>
      </c>
      <c r="B6735" s="6" t="str">
        <f>"00804769"</f>
        <v>00804769</v>
      </c>
    </row>
    <row r="6736" spans="1:2" x14ac:dyDescent="0.25">
      <c r="A6736" s="6">
        <v>6733</v>
      </c>
      <c r="B6736" s="6" t="str">
        <f>"00804814"</f>
        <v>00804814</v>
      </c>
    </row>
    <row r="6737" spans="1:2" x14ac:dyDescent="0.25">
      <c r="A6737" s="6">
        <v>6734</v>
      </c>
      <c r="B6737" s="6" t="str">
        <f>"00804897"</f>
        <v>00804897</v>
      </c>
    </row>
    <row r="6738" spans="1:2" x14ac:dyDescent="0.25">
      <c r="A6738" s="6">
        <v>6735</v>
      </c>
      <c r="B6738" s="6" t="str">
        <f>"00804942"</f>
        <v>00804942</v>
      </c>
    </row>
    <row r="6739" spans="1:2" x14ac:dyDescent="0.25">
      <c r="A6739" s="6">
        <v>6736</v>
      </c>
      <c r="B6739" s="6" t="str">
        <f>"00804946"</f>
        <v>00804946</v>
      </c>
    </row>
    <row r="6740" spans="1:2" x14ac:dyDescent="0.25">
      <c r="A6740" s="6">
        <v>6737</v>
      </c>
      <c r="B6740" s="6" t="str">
        <f>"00804963"</f>
        <v>00804963</v>
      </c>
    </row>
    <row r="6741" spans="1:2" x14ac:dyDescent="0.25">
      <c r="A6741" s="6">
        <v>6738</v>
      </c>
      <c r="B6741" s="6" t="str">
        <f>"00804986"</f>
        <v>00804986</v>
      </c>
    </row>
    <row r="6742" spans="1:2" x14ac:dyDescent="0.25">
      <c r="A6742" s="6">
        <v>6739</v>
      </c>
      <c r="B6742" s="6" t="str">
        <f>"00805059"</f>
        <v>00805059</v>
      </c>
    </row>
    <row r="6743" spans="1:2" x14ac:dyDescent="0.25">
      <c r="A6743" s="6">
        <v>6740</v>
      </c>
      <c r="B6743" s="6" t="str">
        <f>"00805212"</f>
        <v>00805212</v>
      </c>
    </row>
    <row r="6744" spans="1:2" x14ac:dyDescent="0.25">
      <c r="A6744" s="6">
        <v>6741</v>
      </c>
      <c r="B6744" s="6" t="str">
        <f>"00805226"</f>
        <v>00805226</v>
      </c>
    </row>
    <row r="6745" spans="1:2" x14ac:dyDescent="0.25">
      <c r="A6745" s="6">
        <v>6742</v>
      </c>
      <c r="B6745" s="6" t="str">
        <f>"00805257"</f>
        <v>00805257</v>
      </c>
    </row>
    <row r="6746" spans="1:2" x14ac:dyDescent="0.25">
      <c r="A6746" s="6">
        <v>6743</v>
      </c>
      <c r="B6746" s="6" t="str">
        <f>"00805293"</f>
        <v>00805293</v>
      </c>
    </row>
    <row r="6747" spans="1:2" x14ac:dyDescent="0.25">
      <c r="A6747" s="6">
        <v>6744</v>
      </c>
      <c r="B6747" s="6" t="str">
        <f>"00805294"</f>
        <v>00805294</v>
      </c>
    </row>
    <row r="6748" spans="1:2" x14ac:dyDescent="0.25">
      <c r="A6748" s="6">
        <v>6745</v>
      </c>
      <c r="B6748" s="6" t="str">
        <f>"00805399"</f>
        <v>00805399</v>
      </c>
    </row>
    <row r="6749" spans="1:2" x14ac:dyDescent="0.25">
      <c r="A6749" s="6">
        <v>6746</v>
      </c>
      <c r="B6749" s="6" t="str">
        <f>"00805461"</f>
        <v>00805461</v>
      </c>
    </row>
    <row r="6750" spans="1:2" x14ac:dyDescent="0.25">
      <c r="A6750" s="6">
        <v>6747</v>
      </c>
      <c r="B6750" s="6" t="str">
        <f>"00805462"</f>
        <v>00805462</v>
      </c>
    </row>
    <row r="6751" spans="1:2" x14ac:dyDescent="0.25">
      <c r="A6751" s="6">
        <v>6748</v>
      </c>
      <c r="B6751" s="6" t="str">
        <f>"00805583"</f>
        <v>00805583</v>
      </c>
    </row>
    <row r="6752" spans="1:2" x14ac:dyDescent="0.25">
      <c r="A6752" s="6">
        <v>6749</v>
      </c>
      <c r="B6752" s="6" t="str">
        <f>"00805599"</f>
        <v>00805599</v>
      </c>
    </row>
    <row r="6753" spans="1:2" x14ac:dyDescent="0.25">
      <c r="A6753" s="6">
        <v>6750</v>
      </c>
      <c r="B6753" s="6" t="str">
        <f>"00805635"</f>
        <v>00805635</v>
      </c>
    </row>
    <row r="6754" spans="1:2" x14ac:dyDescent="0.25">
      <c r="A6754" s="6">
        <v>6751</v>
      </c>
      <c r="B6754" s="6" t="str">
        <f>"00805659"</f>
        <v>00805659</v>
      </c>
    </row>
    <row r="6755" spans="1:2" x14ac:dyDescent="0.25">
      <c r="A6755" s="6">
        <v>6752</v>
      </c>
      <c r="B6755" s="6" t="str">
        <f>"00805743"</f>
        <v>00805743</v>
      </c>
    </row>
    <row r="6756" spans="1:2" x14ac:dyDescent="0.25">
      <c r="A6756" s="6">
        <v>6753</v>
      </c>
      <c r="B6756" s="6" t="str">
        <f>"00805765"</f>
        <v>00805765</v>
      </c>
    </row>
    <row r="6757" spans="1:2" x14ac:dyDescent="0.25">
      <c r="A6757" s="6">
        <v>6754</v>
      </c>
      <c r="B6757" s="6" t="str">
        <f>"00805787"</f>
        <v>00805787</v>
      </c>
    </row>
    <row r="6758" spans="1:2" x14ac:dyDescent="0.25">
      <c r="A6758" s="6">
        <v>6755</v>
      </c>
      <c r="B6758" s="6" t="str">
        <f>"00805859"</f>
        <v>00805859</v>
      </c>
    </row>
    <row r="6759" spans="1:2" x14ac:dyDescent="0.25">
      <c r="A6759" s="6">
        <v>6756</v>
      </c>
      <c r="B6759" s="6" t="str">
        <f>"00805901"</f>
        <v>00805901</v>
      </c>
    </row>
    <row r="6760" spans="1:2" x14ac:dyDescent="0.25">
      <c r="A6760" s="6">
        <v>6757</v>
      </c>
      <c r="B6760" s="6" t="str">
        <f>"00805947"</f>
        <v>00805947</v>
      </c>
    </row>
    <row r="6761" spans="1:2" x14ac:dyDescent="0.25">
      <c r="A6761" s="6">
        <v>6758</v>
      </c>
      <c r="B6761" s="6" t="str">
        <f>"00805995"</f>
        <v>00805995</v>
      </c>
    </row>
    <row r="6762" spans="1:2" x14ac:dyDescent="0.25">
      <c r="A6762" s="6">
        <v>6759</v>
      </c>
      <c r="B6762" s="6" t="str">
        <f>"00806023"</f>
        <v>00806023</v>
      </c>
    </row>
    <row r="6763" spans="1:2" x14ac:dyDescent="0.25">
      <c r="A6763" s="6">
        <v>6760</v>
      </c>
      <c r="B6763" s="6" t="str">
        <f>"00806082"</f>
        <v>00806082</v>
      </c>
    </row>
    <row r="6764" spans="1:2" x14ac:dyDescent="0.25">
      <c r="A6764" s="6">
        <v>6761</v>
      </c>
      <c r="B6764" s="6" t="str">
        <f>"00806185"</f>
        <v>00806185</v>
      </c>
    </row>
    <row r="6765" spans="1:2" x14ac:dyDescent="0.25">
      <c r="A6765" s="6">
        <v>6762</v>
      </c>
      <c r="B6765" s="6" t="str">
        <f>"00806228"</f>
        <v>00806228</v>
      </c>
    </row>
    <row r="6766" spans="1:2" x14ac:dyDescent="0.25">
      <c r="A6766" s="6">
        <v>6763</v>
      </c>
      <c r="B6766" s="6" t="str">
        <f>"00806261"</f>
        <v>00806261</v>
      </c>
    </row>
    <row r="6767" spans="1:2" x14ac:dyDescent="0.25">
      <c r="A6767" s="6">
        <v>6764</v>
      </c>
      <c r="B6767" s="6" t="str">
        <f>"00806303"</f>
        <v>00806303</v>
      </c>
    </row>
    <row r="6768" spans="1:2" x14ac:dyDescent="0.25">
      <c r="A6768" s="6">
        <v>6765</v>
      </c>
      <c r="B6768" s="6" t="str">
        <f>"00806356"</f>
        <v>00806356</v>
      </c>
    </row>
    <row r="6769" spans="1:2" x14ac:dyDescent="0.25">
      <c r="A6769" s="6">
        <v>6766</v>
      </c>
      <c r="B6769" s="6" t="str">
        <f>"00806370"</f>
        <v>00806370</v>
      </c>
    </row>
    <row r="6770" spans="1:2" x14ac:dyDescent="0.25">
      <c r="A6770" s="6">
        <v>6767</v>
      </c>
      <c r="B6770" s="6" t="str">
        <f>"00806513"</f>
        <v>00806513</v>
      </c>
    </row>
    <row r="6771" spans="1:2" x14ac:dyDescent="0.25">
      <c r="A6771" s="6">
        <v>6768</v>
      </c>
      <c r="B6771" s="6" t="str">
        <f>"00806607"</f>
        <v>00806607</v>
      </c>
    </row>
    <row r="6772" spans="1:2" x14ac:dyDescent="0.25">
      <c r="A6772" s="6">
        <v>6769</v>
      </c>
      <c r="B6772" s="6" t="str">
        <f>"00806613"</f>
        <v>00806613</v>
      </c>
    </row>
    <row r="6773" spans="1:2" x14ac:dyDescent="0.25">
      <c r="A6773" s="6">
        <v>6770</v>
      </c>
      <c r="B6773" s="6" t="str">
        <f>"00806658"</f>
        <v>00806658</v>
      </c>
    </row>
    <row r="6774" spans="1:2" x14ac:dyDescent="0.25">
      <c r="A6774" s="6">
        <v>6771</v>
      </c>
      <c r="B6774" s="6" t="str">
        <f>"00806662"</f>
        <v>00806662</v>
      </c>
    </row>
    <row r="6775" spans="1:2" x14ac:dyDescent="0.25">
      <c r="A6775" s="6">
        <v>6772</v>
      </c>
      <c r="B6775" s="6" t="str">
        <f>"00806698"</f>
        <v>00806698</v>
      </c>
    </row>
    <row r="6776" spans="1:2" x14ac:dyDescent="0.25">
      <c r="A6776" s="6">
        <v>6773</v>
      </c>
      <c r="B6776" s="6" t="str">
        <f>"00806719"</f>
        <v>00806719</v>
      </c>
    </row>
    <row r="6777" spans="1:2" x14ac:dyDescent="0.25">
      <c r="A6777" s="6">
        <v>6774</v>
      </c>
      <c r="B6777" s="6" t="str">
        <f>"00806737"</f>
        <v>00806737</v>
      </c>
    </row>
    <row r="6778" spans="1:2" x14ac:dyDescent="0.25">
      <c r="A6778" s="6">
        <v>6775</v>
      </c>
      <c r="B6778" s="6" t="str">
        <f>"00806753"</f>
        <v>00806753</v>
      </c>
    </row>
    <row r="6779" spans="1:2" x14ac:dyDescent="0.25">
      <c r="A6779" s="6">
        <v>6776</v>
      </c>
      <c r="B6779" s="6" t="str">
        <f>"00806916"</f>
        <v>00806916</v>
      </c>
    </row>
    <row r="6780" spans="1:2" x14ac:dyDescent="0.25">
      <c r="A6780" s="6">
        <v>6777</v>
      </c>
      <c r="B6780" s="6" t="str">
        <f>"00806957"</f>
        <v>00806957</v>
      </c>
    </row>
    <row r="6781" spans="1:2" x14ac:dyDescent="0.25">
      <c r="A6781" s="6">
        <v>6778</v>
      </c>
      <c r="B6781" s="6" t="str">
        <f>"00806966"</f>
        <v>00806966</v>
      </c>
    </row>
    <row r="6782" spans="1:2" x14ac:dyDescent="0.25">
      <c r="A6782" s="6">
        <v>6779</v>
      </c>
      <c r="B6782" s="6" t="str">
        <f>"00807023"</f>
        <v>00807023</v>
      </c>
    </row>
    <row r="6783" spans="1:2" x14ac:dyDescent="0.25">
      <c r="A6783" s="6">
        <v>6780</v>
      </c>
      <c r="B6783" s="6" t="str">
        <f>"00807185"</f>
        <v>00807185</v>
      </c>
    </row>
    <row r="6784" spans="1:2" x14ac:dyDescent="0.25">
      <c r="A6784" s="6">
        <v>6781</v>
      </c>
      <c r="B6784" s="6" t="str">
        <f>"00807288"</f>
        <v>00807288</v>
      </c>
    </row>
    <row r="6785" spans="1:2" x14ac:dyDescent="0.25">
      <c r="A6785" s="6">
        <v>6782</v>
      </c>
      <c r="B6785" s="6" t="str">
        <f>"00807324"</f>
        <v>00807324</v>
      </c>
    </row>
    <row r="6786" spans="1:2" x14ac:dyDescent="0.25">
      <c r="A6786" s="6">
        <v>6783</v>
      </c>
      <c r="B6786" s="6" t="str">
        <f>"00807400"</f>
        <v>00807400</v>
      </c>
    </row>
    <row r="6787" spans="1:2" x14ac:dyDescent="0.25">
      <c r="A6787" s="6">
        <v>6784</v>
      </c>
      <c r="B6787" s="6" t="str">
        <f>"00807417"</f>
        <v>00807417</v>
      </c>
    </row>
    <row r="6788" spans="1:2" x14ac:dyDescent="0.25">
      <c r="A6788" s="6">
        <v>6785</v>
      </c>
      <c r="B6788" s="6" t="str">
        <f>"00807509"</f>
        <v>00807509</v>
      </c>
    </row>
    <row r="6789" spans="1:2" x14ac:dyDescent="0.25">
      <c r="A6789" s="6">
        <v>6786</v>
      </c>
      <c r="B6789" s="6" t="str">
        <f>"00807569"</f>
        <v>00807569</v>
      </c>
    </row>
    <row r="6790" spans="1:2" x14ac:dyDescent="0.25">
      <c r="A6790" s="6">
        <v>6787</v>
      </c>
      <c r="B6790" s="6" t="str">
        <f>"00807605"</f>
        <v>00807605</v>
      </c>
    </row>
    <row r="6791" spans="1:2" x14ac:dyDescent="0.25">
      <c r="A6791" s="6">
        <v>6788</v>
      </c>
      <c r="B6791" s="6" t="str">
        <f>"00807726"</f>
        <v>00807726</v>
      </c>
    </row>
    <row r="6792" spans="1:2" x14ac:dyDescent="0.25">
      <c r="A6792" s="6">
        <v>6789</v>
      </c>
      <c r="B6792" s="6" t="str">
        <f>"00807801"</f>
        <v>00807801</v>
      </c>
    </row>
    <row r="6793" spans="1:2" x14ac:dyDescent="0.25">
      <c r="A6793" s="6">
        <v>6790</v>
      </c>
      <c r="B6793" s="6" t="str">
        <f>"00807865"</f>
        <v>00807865</v>
      </c>
    </row>
    <row r="6794" spans="1:2" x14ac:dyDescent="0.25">
      <c r="A6794" s="6">
        <v>6791</v>
      </c>
      <c r="B6794" s="6" t="str">
        <f>"00807894"</f>
        <v>00807894</v>
      </c>
    </row>
    <row r="6795" spans="1:2" x14ac:dyDescent="0.25">
      <c r="A6795" s="6">
        <v>6792</v>
      </c>
      <c r="B6795" s="6" t="str">
        <f>"00807934"</f>
        <v>00807934</v>
      </c>
    </row>
    <row r="6796" spans="1:2" x14ac:dyDescent="0.25">
      <c r="A6796" s="6">
        <v>6793</v>
      </c>
      <c r="B6796" s="6" t="str">
        <f>"00807967"</f>
        <v>00807967</v>
      </c>
    </row>
    <row r="6797" spans="1:2" x14ac:dyDescent="0.25">
      <c r="A6797" s="6">
        <v>6794</v>
      </c>
      <c r="B6797" s="6" t="str">
        <f>"00808005"</f>
        <v>00808005</v>
      </c>
    </row>
    <row r="6798" spans="1:2" x14ac:dyDescent="0.25">
      <c r="A6798" s="6">
        <v>6795</v>
      </c>
      <c r="B6798" s="6" t="str">
        <f>"00808052"</f>
        <v>00808052</v>
      </c>
    </row>
    <row r="6799" spans="1:2" x14ac:dyDescent="0.25">
      <c r="A6799" s="6">
        <v>6796</v>
      </c>
      <c r="B6799" s="6" t="str">
        <f>"00808201"</f>
        <v>00808201</v>
      </c>
    </row>
    <row r="6800" spans="1:2" x14ac:dyDescent="0.25">
      <c r="A6800" s="6">
        <v>6797</v>
      </c>
      <c r="B6800" s="6" t="str">
        <f>"00808216"</f>
        <v>00808216</v>
      </c>
    </row>
    <row r="6801" spans="1:2" x14ac:dyDescent="0.25">
      <c r="A6801" s="6">
        <v>6798</v>
      </c>
      <c r="B6801" s="6" t="str">
        <f>"00808224"</f>
        <v>00808224</v>
      </c>
    </row>
    <row r="6802" spans="1:2" x14ac:dyDescent="0.25">
      <c r="A6802" s="6">
        <v>6799</v>
      </c>
      <c r="B6802" s="6" t="str">
        <f>"00808271"</f>
        <v>00808271</v>
      </c>
    </row>
    <row r="6803" spans="1:2" x14ac:dyDescent="0.25">
      <c r="A6803" s="6">
        <v>6800</v>
      </c>
      <c r="B6803" s="6" t="str">
        <f>"00808272"</f>
        <v>00808272</v>
      </c>
    </row>
    <row r="6804" spans="1:2" x14ac:dyDescent="0.25">
      <c r="A6804" s="6">
        <v>6801</v>
      </c>
      <c r="B6804" s="6" t="str">
        <f>"00808325"</f>
        <v>00808325</v>
      </c>
    </row>
    <row r="6805" spans="1:2" x14ac:dyDescent="0.25">
      <c r="A6805" s="6">
        <v>6802</v>
      </c>
      <c r="B6805" s="6" t="str">
        <f>"00808363"</f>
        <v>00808363</v>
      </c>
    </row>
    <row r="6806" spans="1:2" x14ac:dyDescent="0.25">
      <c r="A6806" s="6">
        <v>6803</v>
      </c>
      <c r="B6806" s="6" t="str">
        <f>"00808455"</f>
        <v>00808455</v>
      </c>
    </row>
    <row r="6807" spans="1:2" x14ac:dyDescent="0.25">
      <c r="A6807" s="6">
        <v>6804</v>
      </c>
      <c r="B6807" s="6" t="str">
        <f>"00808507"</f>
        <v>00808507</v>
      </c>
    </row>
    <row r="6808" spans="1:2" x14ac:dyDescent="0.25">
      <c r="A6808" s="6">
        <v>6805</v>
      </c>
      <c r="B6808" s="6" t="str">
        <f>"00808611"</f>
        <v>00808611</v>
      </c>
    </row>
    <row r="6809" spans="1:2" x14ac:dyDescent="0.25">
      <c r="A6809" s="6">
        <v>6806</v>
      </c>
      <c r="B6809" s="6" t="str">
        <f>"00808618"</f>
        <v>00808618</v>
      </c>
    </row>
    <row r="6810" spans="1:2" x14ac:dyDescent="0.25">
      <c r="A6810" s="6">
        <v>6807</v>
      </c>
      <c r="B6810" s="6" t="str">
        <f>"00808683"</f>
        <v>00808683</v>
      </c>
    </row>
    <row r="6811" spans="1:2" x14ac:dyDescent="0.25">
      <c r="A6811" s="6">
        <v>6808</v>
      </c>
      <c r="B6811" s="6" t="str">
        <f>"00808708"</f>
        <v>00808708</v>
      </c>
    </row>
    <row r="6812" spans="1:2" x14ac:dyDescent="0.25">
      <c r="A6812" s="6">
        <v>6809</v>
      </c>
      <c r="B6812" s="6" t="str">
        <f>"00808722"</f>
        <v>00808722</v>
      </c>
    </row>
    <row r="6813" spans="1:2" x14ac:dyDescent="0.25">
      <c r="A6813" s="6">
        <v>6810</v>
      </c>
      <c r="B6813" s="6" t="str">
        <f>"00808741"</f>
        <v>00808741</v>
      </c>
    </row>
    <row r="6814" spans="1:2" x14ac:dyDescent="0.25">
      <c r="A6814" s="6">
        <v>6811</v>
      </c>
      <c r="B6814" s="6" t="str">
        <f>"00808815"</f>
        <v>00808815</v>
      </c>
    </row>
    <row r="6815" spans="1:2" x14ac:dyDescent="0.25">
      <c r="A6815" s="6">
        <v>6812</v>
      </c>
      <c r="B6815" s="6" t="str">
        <f>"00808891"</f>
        <v>00808891</v>
      </c>
    </row>
    <row r="6816" spans="1:2" x14ac:dyDescent="0.25">
      <c r="A6816" s="6">
        <v>6813</v>
      </c>
      <c r="B6816" s="6" t="str">
        <f>"00808914"</f>
        <v>00808914</v>
      </c>
    </row>
    <row r="6817" spans="1:2" x14ac:dyDescent="0.25">
      <c r="A6817" s="6">
        <v>6814</v>
      </c>
      <c r="B6817" s="6" t="str">
        <f>"00809016"</f>
        <v>00809016</v>
      </c>
    </row>
    <row r="6818" spans="1:2" x14ac:dyDescent="0.25">
      <c r="A6818" s="6">
        <v>6815</v>
      </c>
      <c r="B6818" s="6" t="str">
        <f>"00809074"</f>
        <v>00809074</v>
      </c>
    </row>
    <row r="6819" spans="1:2" x14ac:dyDescent="0.25">
      <c r="A6819" s="6">
        <v>6816</v>
      </c>
      <c r="B6819" s="6" t="str">
        <f>"00809121"</f>
        <v>00809121</v>
      </c>
    </row>
    <row r="6820" spans="1:2" x14ac:dyDescent="0.25">
      <c r="A6820" s="6">
        <v>6817</v>
      </c>
      <c r="B6820" s="6" t="str">
        <f>"00809183"</f>
        <v>00809183</v>
      </c>
    </row>
    <row r="6821" spans="1:2" x14ac:dyDescent="0.25">
      <c r="A6821" s="6">
        <v>6818</v>
      </c>
      <c r="B6821" s="6" t="str">
        <f>"00809231"</f>
        <v>00809231</v>
      </c>
    </row>
    <row r="6822" spans="1:2" x14ac:dyDescent="0.25">
      <c r="A6822" s="6">
        <v>6819</v>
      </c>
      <c r="B6822" s="6" t="str">
        <f>"00809259"</f>
        <v>00809259</v>
      </c>
    </row>
    <row r="6823" spans="1:2" x14ac:dyDescent="0.25">
      <c r="A6823" s="6">
        <v>6820</v>
      </c>
      <c r="B6823" s="6" t="str">
        <f>"00809322"</f>
        <v>00809322</v>
      </c>
    </row>
    <row r="6824" spans="1:2" x14ac:dyDescent="0.25">
      <c r="A6824" s="6">
        <v>6821</v>
      </c>
      <c r="B6824" s="6" t="str">
        <f>"00809440"</f>
        <v>00809440</v>
      </c>
    </row>
    <row r="6825" spans="1:2" x14ac:dyDescent="0.25">
      <c r="A6825" s="6">
        <v>6822</v>
      </c>
      <c r="B6825" s="6" t="str">
        <f>"00809604"</f>
        <v>00809604</v>
      </c>
    </row>
    <row r="6826" spans="1:2" x14ac:dyDescent="0.25">
      <c r="A6826" s="6">
        <v>6823</v>
      </c>
      <c r="B6826" s="6" t="str">
        <f>"00809608"</f>
        <v>00809608</v>
      </c>
    </row>
    <row r="6827" spans="1:2" x14ac:dyDescent="0.25">
      <c r="A6827" s="6">
        <v>6824</v>
      </c>
      <c r="B6827" s="6" t="str">
        <f>"00809645"</f>
        <v>00809645</v>
      </c>
    </row>
    <row r="6828" spans="1:2" x14ac:dyDescent="0.25">
      <c r="A6828" s="6">
        <v>6825</v>
      </c>
      <c r="B6828" s="6" t="str">
        <f>"00809654"</f>
        <v>00809654</v>
      </c>
    </row>
    <row r="6829" spans="1:2" x14ac:dyDescent="0.25">
      <c r="A6829" s="6">
        <v>6826</v>
      </c>
      <c r="B6829" s="6" t="str">
        <f>"00809724"</f>
        <v>00809724</v>
      </c>
    </row>
    <row r="6830" spans="1:2" x14ac:dyDescent="0.25">
      <c r="A6830" s="6">
        <v>6827</v>
      </c>
      <c r="B6830" s="6" t="str">
        <f>"00809764"</f>
        <v>00809764</v>
      </c>
    </row>
    <row r="6831" spans="1:2" x14ac:dyDescent="0.25">
      <c r="A6831" s="6">
        <v>6828</v>
      </c>
      <c r="B6831" s="6" t="str">
        <f>"00809773"</f>
        <v>00809773</v>
      </c>
    </row>
    <row r="6832" spans="1:2" x14ac:dyDescent="0.25">
      <c r="A6832" s="6">
        <v>6829</v>
      </c>
      <c r="B6832" s="6" t="str">
        <f>"00809801"</f>
        <v>00809801</v>
      </c>
    </row>
    <row r="6833" spans="1:2" x14ac:dyDescent="0.25">
      <c r="A6833" s="6">
        <v>6830</v>
      </c>
      <c r="B6833" s="6" t="str">
        <f>"00809852"</f>
        <v>00809852</v>
      </c>
    </row>
    <row r="6834" spans="1:2" x14ac:dyDescent="0.25">
      <c r="A6834" s="6">
        <v>6831</v>
      </c>
      <c r="B6834" s="6" t="str">
        <f>"00810045"</f>
        <v>00810045</v>
      </c>
    </row>
    <row r="6835" spans="1:2" x14ac:dyDescent="0.25">
      <c r="A6835" s="6">
        <v>6832</v>
      </c>
      <c r="B6835" s="6" t="str">
        <f>"00810110"</f>
        <v>00810110</v>
      </c>
    </row>
    <row r="6836" spans="1:2" x14ac:dyDescent="0.25">
      <c r="A6836" s="6">
        <v>6833</v>
      </c>
      <c r="B6836" s="6" t="str">
        <f>"00810261"</f>
        <v>00810261</v>
      </c>
    </row>
    <row r="6837" spans="1:2" x14ac:dyDescent="0.25">
      <c r="A6837" s="6">
        <v>6834</v>
      </c>
      <c r="B6837" s="6" t="str">
        <f>"00810279"</f>
        <v>00810279</v>
      </c>
    </row>
    <row r="6838" spans="1:2" x14ac:dyDescent="0.25">
      <c r="A6838" s="6">
        <v>6835</v>
      </c>
      <c r="B6838" s="6" t="str">
        <f>"00810294"</f>
        <v>00810294</v>
      </c>
    </row>
    <row r="6839" spans="1:2" x14ac:dyDescent="0.25">
      <c r="A6839" s="6">
        <v>6836</v>
      </c>
      <c r="B6839" s="6" t="str">
        <f>"00810325"</f>
        <v>00810325</v>
      </c>
    </row>
    <row r="6840" spans="1:2" x14ac:dyDescent="0.25">
      <c r="A6840" s="6">
        <v>6837</v>
      </c>
      <c r="B6840" s="6" t="str">
        <f>"00810330"</f>
        <v>00810330</v>
      </c>
    </row>
    <row r="6841" spans="1:2" x14ac:dyDescent="0.25">
      <c r="A6841" s="6">
        <v>6838</v>
      </c>
      <c r="B6841" s="6" t="str">
        <f>"00810497"</f>
        <v>00810497</v>
      </c>
    </row>
    <row r="6842" spans="1:2" x14ac:dyDescent="0.25">
      <c r="A6842" s="6">
        <v>6839</v>
      </c>
      <c r="B6842" s="6" t="str">
        <f>"00810671"</f>
        <v>00810671</v>
      </c>
    </row>
    <row r="6843" spans="1:2" x14ac:dyDescent="0.25">
      <c r="A6843" s="6">
        <v>6840</v>
      </c>
      <c r="B6843" s="6" t="str">
        <f>"00810732"</f>
        <v>00810732</v>
      </c>
    </row>
    <row r="6844" spans="1:2" x14ac:dyDescent="0.25">
      <c r="A6844" s="6">
        <v>6841</v>
      </c>
      <c r="B6844" s="6" t="str">
        <f>"00810816"</f>
        <v>00810816</v>
      </c>
    </row>
    <row r="6845" spans="1:2" x14ac:dyDescent="0.25">
      <c r="A6845" s="6">
        <v>6842</v>
      </c>
      <c r="B6845" s="6" t="str">
        <f>"00810852"</f>
        <v>00810852</v>
      </c>
    </row>
    <row r="6846" spans="1:2" x14ac:dyDescent="0.25">
      <c r="A6846" s="6">
        <v>6843</v>
      </c>
      <c r="B6846" s="6" t="str">
        <f>"00810872"</f>
        <v>00810872</v>
      </c>
    </row>
    <row r="6847" spans="1:2" x14ac:dyDescent="0.25">
      <c r="A6847" s="6">
        <v>6844</v>
      </c>
      <c r="B6847" s="6" t="str">
        <f>"00810894"</f>
        <v>00810894</v>
      </c>
    </row>
    <row r="6848" spans="1:2" x14ac:dyDescent="0.25">
      <c r="A6848" s="6">
        <v>6845</v>
      </c>
      <c r="B6848" s="6" t="str">
        <f>"00810943"</f>
        <v>00810943</v>
      </c>
    </row>
    <row r="6849" spans="1:2" x14ac:dyDescent="0.25">
      <c r="A6849" s="6">
        <v>6846</v>
      </c>
      <c r="B6849" s="6" t="str">
        <f>"00811053"</f>
        <v>00811053</v>
      </c>
    </row>
    <row r="6850" spans="1:2" x14ac:dyDescent="0.25">
      <c r="A6850" s="6">
        <v>6847</v>
      </c>
      <c r="B6850" s="6" t="str">
        <f>"00811070"</f>
        <v>00811070</v>
      </c>
    </row>
    <row r="6851" spans="1:2" x14ac:dyDescent="0.25">
      <c r="A6851" s="6">
        <v>6848</v>
      </c>
      <c r="B6851" s="6" t="str">
        <f>"00811176"</f>
        <v>00811176</v>
      </c>
    </row>
    <row r="6852" spans="1:2" x14ac:dyDescent="0.25">
      <c r="A6852" s="6">
        <v>6849</v>
      </c>
      <c r="B6852" s="6" t="str">
        <f>"00811241"</f>
        <v>00811241</v>
      </c>
    </row>
    <row r="6853" spans="1:2" x14ac:dyDescent="0.25">
      <c r="A6853" s="6">
        <v>6850</v>
      </c>
      <c r="B6853" s="6" t="str">
        <f>"00811262"</f>
        <v>00811262</v>
      </c>
    </row>
    <row r="6854" spans="1:2" x14ac:dyDescent="0.25">
      <c r="A6854" s="6">
        <v>6851</v>
      </c>
      <c r="B6854" s="6" t="str">
        <f>"00811302"</f>
        <v>00811302</v>
      </c>
    </row>
    <row r="6855" spans="1:2" x14ac:dyDescent="0.25">
      <c r="A6855" s="6">
        <v>6852</v>
      </c>
      <c r="B6855" s="6" t="str">
        <f>"00811310"</f>
        <v>00811310</v>
      </c>
    </row>
    <row r="6856" spans="1:2" x14ac:dyDescent="0.25">
      <c r="A6856" s="6">
        <v>6853</v>
      </c>
      <c r="B6856" s="6" t="str">
        <f>"00811314"</f>
        <v>00811314</v>
      </c>
    </row>
    <row r="6857" spans="1:2" x14ac:dyDescent="0.25">
      <c r="A6857" s="6">
        <v>6854</v>
      </c>
      <c r="B6857" s="6" t="str">
        <f>"00811340"</f>
        <v>00811340</v>
      </c>
    </row>
    <row r="6858" spans="1:2" x14ac:dyDescent="0.25">
      <c r="A6858" s="6">
        <v>6855</v>
      </c>
      <c r="B6858" s="6" t="str">
        <f>"00811495"</f>
        <v>00811495</v>
      </c>
    </row>
    <row r="6859" spans="1:2" x14ac:dyDescent="0.25">
      <c r="A6859" s="6">
        <v>6856</v>
      </c>
      <c r="B6859" s="6" t="str">
        <f>"00811535"</f>
        <v>00811535</v>
      </c>
    </row>
    <row r="6860" spans="1:2" x14ac:dyDescent="0.25">
      <c r="A6860" s="6">
        <v>6857</v>
      </c>
      <c r="B6860" s="6" t="str">
        <f>"00811585"</f>
        <v>00811585</v>
      </c>
    </row>
    <row r="6861" spans="1:2" x14ac:dyDescent="0.25">
      <c r="A6861" s="6">
        <v>6858</v>
      </c>
      <c r="B6861" s="6" t="str">
        <f>"00811622"</f>
        <v>00811622</v>
      </c>
    </row>
    <row r="6862" spans="1:2" x14ac:dyDescent="0.25">
      <c r="A6862" s="6">
        <v>6859</v>
      </c>
      <c r="B6862" s="6" t="str">
        <f>"00811661"</f>
        <v>00811661</v>
      </c>
    </row>
    <row r="6863" spans="1:2" x14ac:dyDescent="0.25">
      <c r="A6863" s="6">
        <v>6860</v>
      </c>
      <c r="B6863" s="6" t="str">
        <f>"00811796"</f>
        <v>00811796</v>
      </c>
    </row>
    <row r="6864" spans="1:2" x14ac:dyDescent="0.25">
      <c r="A6864" s="6">
        <v>6861</v>
      </c>
      <c r="B6864" s="6" t="str">
        <f>"00811800"</f>
        <v>00811800</v>
      </c>
    </row>
    <row r="6865" spans="1:2" x14ac:dyDescent="0.25">
      <c r="A6865" s="6">
        <v>6862</v>
      </c>
      <c r="B6865" s="6" t="str">
        <f>"00811869"</f>
        <v>00811869</v>
      </c>
    </row>
    <row r="6866" spans="1:2" x14ac:dyDescent="0.25">
      <c r="A6866" s="6">
        <v>6863</v>
      </c>
      <c r="B6866" s="6" t="str">
        <f>"00811875"</f>
        <v>00811875</v>
      </c>
    </row>
    <row r="6867" spans="1:2" x14ac:dyDescent="0.25">
      <c r="A6867" s="6">
        <v>6864</v>
      </c>
      <c r="B6867" s="6" t="str">
        <f>"00811927"</f>
        <v>00811927</v>
      </c>
    </row>
    <row r="6868" spans="1:2" x14ac:dyDescent="0.25">
      <c r="A6868" s="6">
        <v>6865</v>
      </c>
      <c r="B6868" s="6" t="str">
        <f>"00811966"</f>
        <v>00811966</v>
      </c>
    </row>
    <row r="6869" spans="1:2" x14ac:dyDescent="0.25">
      <c r="A6869" s="6">
        <v>6866</v>
      </c>
      <c r="B6869" s="6" t="str">
        <f>"00812042"</f>
        <v>00812042</v>
      </c>
    </row>
    <row r="6870" spans="1:2" x14ac:dyDescent="0.25">
      <c r="A6870" s="6">
        <v>6867</v>
      </c>
      <c r="B6870" s="6" t="str">
        <f>"00812124"</f>
        <v>00812124</v>
      </c>
    </row>
    <row r="6871" spans="1:2" x14ac:dyDescent="0.25">
      <c r="A6871" s="6">
        <v>6868</v>
      </c>
      <c r="B6871" s="6" t="str">
        <f>"00812159"</f>
        <v>00812159</v>
      </c>
    </row>
    <row r="6872" spans="1:2" x14ac:dyDescent="0.25">
      <c r="A6872" s="6">
        <v>6869</v>
      </c>
      <c r="B6872" s="6" t="str">
        <f>"00812278"</f>
        <v>00812278</v>
      </c>
    </row>
    <row r="6873" spans="1:2" x14ac:dyDescent="0.25">
      <c r="A6873" s="6">
        <v>6870</v>
      </c>
      <c r="B6873" s="6" t="str">
        <f>"00812314"</f>
        <v>00812314</v>
      </c>
    </row>
    <row r="6874" spans="1:2" x14ac:dyDescent="0.25">
      <c r="A6874" s="6">
        <v>6871</v>
      </c>
      <c r="B6874" s="6" t="str">
        <f>"00812336"</f>
        <v>00812336</v>
      </c>
    </row>
    <row r="6875" spans="1:2" x14ac:dyDescent="0.25">
      <c r="A6875" s="6">
        <v>6872</v>
      </c>
      <c r="B6875" s="6" t="str">
        <f>"00812337"</f>
        <v>00812337</v>
      </c>
    </row>
    <row r="6876" spans="1:2" x14ac:dyDescent="0.25">
      <c r="A6876" s="6">
        <v>6873</v>
      </c>
      <c r="B6876" s="6" t="str">
        <f>"00812375"</f>
        <v>00812375</v>
      </c>
    </row>
    <row r="6877" spans="1:2" x14ac:dyDescent="0.25">
      <c r="A6877" s="6">
        <v>6874</v>
      </c>
      <c r="B6877" s="6" t="str">
        <f>"00812514"</f>
        <v>00812514</v>
      </c>
    </row>
    <row r="6878" spans="1:2" x14ac:dyDescent="0.25">
      <c r="A6878" s="6">
        <v>6875</v>
      </c>
      <c r="B6878" s="6" t="str">
        <f>"00812517"</f>
        <v>00812517</v>
      </c>
    </row>
    <row r="6879" spans="1:2" x14ac:dyDescent="0.25">
      <c r="A6879" s="6">
        <v>6876</v>
      </c>
      <c r="B6879" s="6" t="str">
        <f>"00812521"</f>
        <v>00812521</v>
      </c>
    </row>
    <row r="6880" spans="1:2" x14ac:dyDescent="0.25">
      <c r="A6880" s="6">
        <v>6877</v>
      </c>
      <c r="B6880" s="6" t="str">
        <f>"00812551"</f>
        <v>00812551</v>
      </c>
    </row>
    <row r="6881" spans="1:2" x14ac:dyDescent="0.25">
      <c r="A6881" s="6">
        <v>6878</v>
      </c>
      <c r="B6881" s="6" t="str">
        <f>"00812596"</f>
        <v>00812596</v>
      </c>
    </row>
    <row r="6882" spans="1:2" x14ac:dyDescent="0.25">
      <c r="A6882" s="6">
        <v>6879</v>
      </c>
      <c r="B6882" s="6" t="str">
        <f>"00812627"</f>
        <v>00812627</v>
      </c>
    </row>
    <row r="6883" spans="1:2" x14ac:dyDescent="0.25">
      <c r="A6883" s="6">
        <v>6880</v>
      </c>
      <c r="B6883" s="6" t="str">
        <f>"00812632"</f>
        <v>00812632</v>
      </c>
    </row>
    <row r="6884" spans="1:2" x14ac:dyDescent="0.25">
      <c r="A6884" s="6">
        <v>6881</v>
      </c>
      <c r="B6884" s="6" t="str">
        <f>"00812636"</f>
        <v>00812636</v>
      </c>
    </row>
    <row r="6885" spans="1:2" x14ac:dyDescent="0.25">
      <c r="A6885" s="6">
        <v>6882</v>
      </c>
      <c r="B6885" s="6" t="str">
        <f>"00812709"</f>
        <v>00812709</v>
      </c>
    </row>
    <row r="6886" spans="1:2" x14ac:dyDescent="0.25">
      <c r="A6886" s="6">
        <v>6883</v>
      </c>
      <c r="B6886" s="6" t="str">
        <f>"00812747"</f>
        <v>00812747</v>
      </c>
    </row>
    <row r="6887" spans="1:2" x14ac:dyDescent="0.25">
      <c r="A6887" s="6">
        <v>6884</v>
      </c>
      <c r="B6887" s="6" t="str">
        <f>"00812803"</f>
        <v>00812803</v>
      </c>
    </row>
    <row r="6888" spans="1:2" x14ac:dyDescent="0.25">
      <c r="A6888" s="6">
        <v>6885</v>
      </c>
      <c r="B6888" s="6" t="str">
        <f>"00812837"</f>
        <v>00812837</v>
      </c>
    </row>
    <row r="6889" spans="1:2" x14ac:dyDescent="0.25">
      <c r="A6889" s="6">
        <v>6886</v>
      </c>
      <c r="B6889" s="6" t="str">
        <f>"00812845"</f>
        <v>00812845</v>
      </c>
    </row>
    <row r="6890" spans="1:2" x14ac:dyDescent="0.25">
      <c r="A6890" s="6">
        <v>6887</v>
      </c>
      <c r="B6890" s="6" t="str">
        <f>"00812882"</f>
        <v>00812882</v>
      </c>
    </row>
    <row r="6891" spans="1:2" x14ac:dyDescent="0.25">
      <c r="A6891" s="6">
        <v>6888</v>
      </c>
      <c r="B6891" s="6" t="str">
        <f>"00812954"</f>
        <v>00812954</v>
      </c>
    </row>
    <row r="6892" spans="1:2" x14ac:dyDescent="0.25">
      <c r="A6892" s="6">
        <v>6889</v>
      </c>
      <c r="B6892" s="6" t="str">
        <f>"00813065"</f>
        <v>00813065</v>
      </c>
    </row>
    <row r="6893" spans="1:2" x14ac:dyDescent="0.25">
      <c r="A6893" s="6">
        <v>6890</v>
      </c>
      <c r="B6893" s="6" t="str">
        <f>"00813098"</f>
        <v>00813098</v>
      </c>
    </row>
    <row r="6894" spans="1:2" x14ac:dyDescent="0.25">
      <c r="A6894" s="6">
        <v>6891</v>
      </c>
      <c r="B6894" s="6" t="str">
        <f>"00813113"</f>
        <v>00813113</v>
      </c>
    </row>
    <row r="6895" spans="1:2" x14ac:dyDescent="0.25">
      <c r="A6895" s="6">
        <v>6892</v>
      </c>
      <c r="B6895" s="6" t="str">
        <f>"00813248"</f>
        <v>00813248</v>
      </c>
    </row>
    <row r="6896" spans="1:2" x14ac:dyDescent="0.25">
      <c r="A6896" s="6">
        <v>6893</v>
      </c>
      <c r="B6896" s="6" t="str">
        <f>"00813291"</f>
        <v>00813291</v>
      </c>
    </row>
    <row r="6897" spans="1:2" x14ac:dyDescent="0.25">
      <c r="A6897" s="6">
        <v>6894</v>
      </c>
      <c r="B6897" s="6" t="str">
        <f>"00813344"</f>
        <v>00813344</v>
      </c>
    </row>
    <row r="6898" spans="1:2" x14ac:dyDescent="0.25">
      <c r="A6898" s="6">
        <v>6895</v>
      </c>
      <c r="B6898" s="6" t="str">
        <f>"00813386"</f>
        <v>00813386</v>
      </c>
    </row>
    <row r="6899" spans="1:2" x14ac:dyDescent="0.25">
      <c r="A6899" s="6">
        <v>6896</v>
      </c>
      <c r="B6899" s="6" t="str">
        <f>"00813414"</f>
        <v>00813414</v>
      </c>
    </row>
    <row r="6900" spans="1:2" x14ac:dyDescent="0.25">
      <c r="A6900" s="6">
        <v>6897</v>
      </c>
      <c r="B6900" s="6" t="str">
        <f>"00813417"</f>
        <v>00813417</v>
      </c>
    </row>
    <row r="6901" spans="1:2" x14ac:dyDescent="0.25">
      <c r="A6901" s="6">
        <v>6898</v>
      </c>
      <c r="B6901" s="6" t="str">
        <f>"00813424"</f>
        <v>00813424</v>
      </c>
    </row>
    <row r="6902" spans="1:2" x14ac:dyDescent="0.25">
      <c r="A6902" s="6">
        <v>6899</v>
      </c>
      <c r="B6902" s="6" t="str">
        <f>"00813427"</f>
        <v>00813427</v>
      </c>
    </row>
    <row r="6903" spans="1:2" x14ac:dyDescent="0.25">
      <c r="A6903" s="6">
        <v>6900</v>
      </c>
      <c r="B6903" s="6" t="str">
        <f>"00813439"</f>
        <v>00813439</v>
      </c>
    </row>
    <row r="6904" spans="1:2" x14ac:dyDescent="0.25">
      <c r="A6904" s="6">
        <v>6901</v>
      </c>
      <c r="B6904" s="6" t="str">
        <f>"00813540"</f>
        <v>00813540</v>
      </c>
    </row>
    <row r="6905" spans="1:2" x14ac:dyDescent="0.25">
      <c r="A6905" s="6">
        <v>6902</v>
      </c>
      <c r="B6905" s="6" t="str">
        <f>"00813564"</f>
        <v>00813564</v>
      </c>
    </row>
    <row r="6906" spans="1:2" x14ac:dyDescent="0.25">
      <c r="A6906" s="6">
        <v>6903</v>
      </c>
      <c r="B6906" s="6" t="str">
        <f>"00813574"</f>
        <v>00813574</v>
      </c>
    </row>
    <row r="6907" spans="1:2" x14ac:dyDescent="0.25">
      <c r="A6907" s="6">
        <v>6904</v>
      </c>
      <c r="B6907" s="6" t="str">
        <f>"00813667"</f>
        <v>00813667</v>
      </c>
    </row>
    <row r="6908" spans="1:2" x14ac:dyDescent="0.25">
      <c r="A6908" s="6">
        <v>6905</v>
      </c>
      <c r="B6908" s="6" t="str">
        <f>"00813668"</f>
        <v>00813668</v>
      </c>
    </row>
    <row r="6909" spans="1:2" x14ac:dyDescent="0.25">
      <c r="A6909" s="6">
        <v>6906</v>
      </c>
      <c r="B6909" s="6" t="str">
        <f>"00813698"</f>
        <v>00813698</v>
      </c>
    </row>
    <row r="6910" spans="1:2" x14ac:dyDescent="0.25">
      <c r="A6910" s="6">
        <v>6907</v>
      </c>
      <c r="B6910" s="6" t="str">
        <f>"00813729"</f>
        <v>00813729</v>
      </c>
    </row>
    <row r="6911" spans="1:2" x14ac:dyDescent="0.25">
      <c r="A6911" s="6">
        <v>6908</v>
      </c>
      <c r="B6911" s="6" t="str">
        <f>"00813859"</f>
        <v>00813859</v>
      </c>
    </row>
    <row r="6912" spans="1:2" x14ac:dyDescent="0.25">
      <c r="A6912" s="6">
        <v>6909</v>
      </c>
      <c r="B6912" s="6" t="str">
        <f>"00813903"</f>
        <v>00813903</v>
      </c>
    </row>
    <row r="6913" spans="1:2" x14ac:dyDescent="0.25">
      <c r="A6913" s="6">
        <v>6910</v>
      </c>
      <c r="B6913" s="6" t="str">
        <f>"00813923"</f>
        <v>00813923</v>
      </c>
    </row>
    <row r="6914" spans="1:2" x14ac:dyDescent="0.25">
      <c r="A6914" s="6">
        <v>6911</v>
      </c>
      <c r="B6914" s="6" t="str">
        <f>"00813996"</f>
        <v>00813996</v>
      </c>
    </row>
    <row r="6915" spans="1:2" x14ac:dyDescent="0.25">
      <c r="A6915" s="6">
        <v>6912</v>
      </c>
      <c r="B6915" s="6" t="str">
        <f>"00814002"</f>
        <v>00814002</v>
      </c>
    </row>
    <row r="6916" spans="1:2" x14ac:dyDescent="0.25">
      <c r="A6916" s="6">
        <v>6913</v>
      </c>
      <c r="B6916" s="6" t="str">
        <f>"00814016"</f>
        <v>00814016</v>
      </c>
    </row>
    <row r="6917" spans="1:2" x14ac:dyDescent="0.25">
      <c r="A6917" s="6">
        <v>6914</v>
      </c>
      <c r="B6917" s="6" t="str">
        <f>"00814108"</f>
        <v>00814108</v>
      </c>
    </row>
    <row r="6918" spans="1:2" x14ac:dyDescent="0.25">
      <c r="A6918" s="6">
        <v>6915</v>
      </c>
      <c r="B6918" s="6" t="str">
        <f>"00814135"</f>
        <v>00814135</v>
      </c>
    </row>
    <row r="6919" spans="1:2" x14ac:dyDescent="0.25">
      <c r="A6919" s="6">
        <v>6916</v>
      </c>
      <c r="B6919" s="6" t="str">
        <f>"00814167"</f>
        <v>00814167</v>
      </c>
    </row>
    <row r="6920" spans="1:2" x14ac:dyDescent="0.25">
      <c r="A6920" s="6">
        <v>6917</v>
      </c>
      <c r="B6920" s="6" t="str">
        <f>"00814170"</f>
        <v>00814170</v>
      </c>
    </row>
    <row r="6921" spans="1:2" x14ac:dyDescent="0.25">
      <c r="A6921" s="6">
        <v>6918</v>
      </c>
      <c r="B6921" s="6" t="str">
        <f>"00814190"</f>
        <v>00814190</v>
      </c>
    </row>
    <row r="6922" spans="1:2" x14ac:dyDescent="0.25">
      <c r="A6922" s="6">
        <v>6919</v>
      </c>
      <c r="B6922" s="6" t="str">
        <f>"00814199"</f>
        <v>00814199</v>
      </c>
    </row>
    <row r="6923" spans="1:2" x14ac:dyDescent="0.25">
      <c r="A6923" s="6">
        <v>6920</v>
      </c>
      <c r="B6923" s="6" t="str">
        <f>"00814244"</f>
        <v>00814244</v>
      </c>
    </row>
    <row r="6924" spans="1:2" x14ac:dyDescent="0.25">
      <c r="A6924" s="6">
        <v>6921</v>
      </c>
      <c r="B6924" s="6" t="str">
        <f>"00814269"</f>
        <v>00814269</v>
      </c>
    </row>
    <row r="6925" spans="1:2" x14ac:dyDescent="0.25">
      <c r="A6925" s="6">
        <v>6922</v>
      </c>
      <c r="B6925" s="6" t="str">
        <f>"00814366"</f>
        <v>00814366</v>
      </c>
    </row>
    <row r="6926" spans="1:2" x14ac:dyDescent="0.25">
      <c r="A6926" s="6">
        <v>6923</v>
      </c>
      <c r="B6926" s="6" t="str">
        <f>"00814386"</f>
        <v>00814386</v>
      </c>
    </row>
    <row r="6927" spans="1:2" x14ac:dyDescent="0.25">
      <c r="A6927" s="6">
        <v>6924</v>
      </c>
      <c r="B6927" s="6" t="str">
        <f>"00814396"</f>
        <v>00814396</v>
      </c>
    </row>
    <row r="6928" spans="1:2" x14ac:dyDescent="0.25">
      <c r="A6928" s="6">
        <v>6925</v>
      </c>
      <c r="B6928" s="6" t="str">
        <f>"00814414"</f>
        <v>00814414</v>
      </c>
    </row>
    <row r="6929" spans="1:2" x14ac:dyDescent="0.25">
      <c r="A6929" s="6">
        <v>6926</v>
      </c>
      <c r="B6929" s="6" t="str">
        <f>"00814471"</f>
        <v>00814471</v>
      </c>
    </row>
    <row r="6930" spans="1:2" x14ac:dyDescent="0.25">
      <c r="A6930" s="6">
        <v>6927</v>
      </c>
      <c r="B6930" s="6" t="str">
        <f>"00814491"</f>
        <v>00814491</v>
      </c>
    </row>
    <row r="6931" spans="1:2" x14ac:dyDescent="0.25">
      <c r="A6931" s="6">
        <v>6928</v>
      </c>
      <c r="B6931" s="6" t="str">
        <f>"00814506"</f>
        <v>00814506</v>
      </c>
    </row>
    <row r="6932" spans="1:2" x14ac:dyDescent="0.25">
      <c r="A6932" s="6">
        <v>6929</v>
      </c>
      <c r="B6932" s="6" t="str">
        <f>"00814509"</f>
        <v>00814509</v>
      </c>
    </row>
    <row r="6933" spans="1:2" x14ac:dyDescent="0.25">
      <c r="A6933" s="6">
        <v>6930</v>
      </c>
      <c r="B6933" s="6" t="str">
        <f>"00814531"</f>
        <v>00814531</v>
      </c>
    </row>
    <row r="6934" spans="1:2" x14ac:dyDescent="0.25">
      <c r="A6934" s="6">
        <v>6931</v>
      </c>
      <c r="B6934" s="6" t="str">
        <f>"00814636"</f>
        <v>00814636</v>
      </c>
    </row>
    <row r="6935" spans="1:2" x14ac:dyDescent="0.25">
      <c r="A6935" s="6">
        <v>6932</v>
      </c>
      <c r="B6935" s="6" t="str">
        <f>"00814659"</f>
        <v>00814659</v>
      </c>
    </row>
    <row r="6936" spans="1:2" x14ac:dyDescent="0.25">
      <c r="A6936" s="6">
        <v>6933</v>
      </c>
      <c r="B6936" s="6" t="str">
        <f>"00814678"</f>
        <v>00814678</v>
      </c>
    </row>
    <row r="6937" spans="1:2" x14ac:dyDescent="0.25">
      <c r="A6937" s="6">
        <v>6934</v>
      </c>
      <c r="B6937" s="6" t="str">
        <f>"00814748"</f>
        <v>00814748</v>
      </c>
    </row>
    <row r="6938" spans="1:2" x14ac:dyDescent="0.25">
      <c r="A6938" s="6">
        <v>6935</v>
      </c>
      <c r="B6938" s="6" t="str">
        <f>"00814765"</f>
        <v>00814765</v>
      </c>
    </row>
    <row r="6939" spans="1:2" x14ac:dyDescent="0.25">
      <c r="A6939" s="6">
        <v>6936</v>
      </c>
      <c r="B6939" s="6" t="str">
        <f>"00814803"</f>
        <v>00814803</v>
      </c>
    </row>
    <row r="6940" spans="1:2" x14ac:dyDescent="0.25">
      <c r="A6940" s="6">
        <v>6937</v>
      </c>
      <c r="B6940" s="6" t="str">
        <f>"00814838"</f>
        <v>00814838</v>
      </c>
    </row>
    <row r="6941" spans="1:2" x14ac:dyDescent="0.25">
      <c r="A6941" s="6">
        <v>6938</v>
      </c>
      <c r="B6941" s="6" t="str">
        <f>"00814841"</f>
        <v>00814841</v>
      </c>
    </row>
    <row r="6942" spans="1:2" x14ac:dyDescent="0.25">
      <c r="A6942" s="6">
        <v>6939</v>
      </c>
      <c r="B6942" s="6" t="str">
        <f>"00814919"</f>
        <v>00814919</v>
      </c>
    </row>
    <row r="6943" spans="1:2" x14ac:dyDescent="0.25">
      <c r="A6943" s="6">
        <v>6940</v>
      </c>
      <c r="B6943" s="6" t="str">
        <f>"00814965"</f>
        <v>00814965</v>
      </c>
    </row>
    <row r="6944" spans="1:2" x14ac:dyDescent="0.25">
      <c r="A6944" s="6">
        <v>6941</v>
      </c>
      <c r="B6944" s="6" t="str">
        <f>"00814969"</f>
        <v>00814969</v>
      </c>
    </row>
    <row r="6945" spans="1:2" x14ac:dyDescent="0.25">
      <c r="A6945" s="6">
        <v>6942</v>
      </c>
      <c r="B6945" s="6" t="str">
        <f>"00815030"</f>
        <v>00815030</v>
      </c>
    </row>
    <row r="6946" spans="1:2" x14ac:dyDescent="0.25">
      <c r="A6946" s="6">
        <v>6943</v>
      </c>
      <c r="B6946" s="6" t="str">
        <f>"00815058"</f>
        <v>00815058</v>
      </c>
    </row>
    <row r="6947" spans="1:2" x14ac:dyDescent="0.25">
      <c r="A6947" s="6">
        <v>6944</v>
      </c>
      <c r="B6947" s="6" t="str">
        <f>"00815092"</f>
        <v>00815092</v>
      </c>
    </row>
    <row r="6948" spans="1:2" x14ac:dyDescent="0.25">
      <c r="A6948" s="6">
        <v>6945</v>
      </c>
      <c r="B6948" s="6" t="str">
        <f>"00815106"</f>
        <v>00815106</v>
      </c>
    </row>
    <row r="6949" spans="1:2" x14ac:dyDescent="0.25">
      <c r="A6949" s="6">
        <v>6946</v>
      </c>
      <c r="B6949" s="6" t="str">
        <f>"00815149"</f>
        <v>00815149</v>
      </c>
    </row>
    <row r="6950" spans="1:2" x14ac:dyDescent="0.25">
      <c r="A6950" s="6">
        <v>6947</v>
      </c>
      <c r="B6950" s="6" t="str">
        <f>"00815152"</f>
        <v>00815152</v>
      </c>
    </row>
    <row r="6951" spans="1:2" x14ac:dyDescent="0.25">
      <c r="A6951" s="6">
        <v>6948</v>
      </c>
      <c r="B6951" s="6" t="str">
        <f>"00815166"</f>
        <v>00815166</v>
      </c>
    </row>
    <row r="6952" spans="1:2" x14ac:dyDescent="0.25">
      <c r="A6952" s="6">
        <v>6949</v>
      </c>
      <c r="B6952" s="6" t="str">
        <f>"00815168"</f>
        <v>00815168</v>
      </c>
    </row>
    <row r="6953" spans="1:2" x14ac:dyDescent="0.25">
      <c r="A6953" s="6">
        <v>6950</v>
      </c>
      <c r="B6953" s="6" t="str">
        <f>"00815266"</f>
        <v>00815266</v>
      </c>
    </row>
    <row r="6954" spans="1:2" x14ac:dyDescent="0.25">
      <c r="A6954" s="6">
        <v>6951</v>
      </c>
      <c r="B6954" s="6" t="str">
        <f>"00815288"</f>
        <v>00815288</v>
      </c>
    </row>
    <row r="6955" spans="1:2" x14ac:dyDescent="0.25">
      <c r="A6955" s="6">
        <v>6952</v>
      </c>
      <c r="B6955" s="6" t="str">
        <f>"00815296"</f>
        <v>00815296</v>
      </c>
    </row>
    <row r="6956" spans="1:2" x14ac:dyDescent="0.25">
      <c r="A6956" s="6">
        <v>6953</v>
      </c>
      <c r="B6956" s="6" t="str">
        <f>"00815313"</f>
        <v>00815313</v>
      </c>
    </row>
    <row r="6957" spans="1:2" x14ac:dyDescent="0.25">
      <c r="A6957" s="6">
        <v>6954</v>
      </c>
      <c r="B6957" s="6" t="str">
        <f>"00815365"</f>
        <v>00815365</v>
      </c>
    </row>
    <row r="6958" spans="1:2" x14ac:dyDescent="0.25">
      <c r="A6958" s="6">
        <v>6955</v>
      </c>
      <c r="B6958" s="6" t="str">
        <f>"00815376"</f>
        <v>00815376</v>
      </c>
    </row>
    <row r="6959" spans="1:2" x14ac:dyDescent="0.25">
      <c r="A6959" s="6">
        <v>6956</v>
      </c>
      <c r="B6959" s="6" t="str">
        <f>"00815386"</f>
        <v>00815386</v>
      </c>
    </row>
    <row r="6960" spans="1:2" x14ac:dyDescent="0.25">
      <c r="A6960" s="6">
        <v>6957</v>
      </c>
      <c r="B6960" s="6" t="str">
        <f>"00815389"</f>
        <v>00815389</v>
      </c>
    </row>
    <row r="6961" spans="1:2" x14ac:dyDescent="0.25">
      <c r="A6961" s="6">
        <v>6958</v>
      </c>
      <c r="B6961" s="6" t="str">
        <f>"00815397"</f>
        <v>00815397</v>
      </c>
    </row>
    <row r="6962" spans="1:2" x14ac:dyDescent="0.25">
      <c r="A6962" s="6">
        <v>6959</v>
      </c>
      <c r="B6962" s="6" t="str">
        <f>"00815404"</f>
        <v>00815404</v>
      </c>
    </row>
    <row r="6963" spans="1:2" x14ac:dyDescent="0.25">
      <c r="A6963" s="6">
        <v>6960</v>
      </c>
      <c r="B6963" s="6" t="str">
        <f>"00815405"</f>
        <v>00815405</v>
      </c>
    </row>
    <row r="6964" spans="1:2" x14ac:dyDescent="0.25">
      <c r="A6964" s="6">
        <v>6961</v>
      </c>
      <c r="B6964" s="6" t="str">
        <f>"00815413"</f>
        <v>00815413</v>
      </c>
    </row>
    <row r="6965" spans="1:2" x14ac:dyDescent="0.25">
      <c r="A6965" s="6">
        <v>6962</v>
      </c>
      <c r="B6965" s="6" t="str">
        <f>"00815423"</f>
        <v>00815423</v>
      </c>
    </row>
    <row r="6966" spans="1:2" x14ac:dyDescent="0.25">
      <c r="A6966" s="6">
        <v>6963</v>
      </c>
      <c r="B6966" s="6" t="str">
        <f>"00815444"</f>
        <v>00815444</v>
      </c>
    </row>
    <row r="6967" spans="1:2" x14ac:dyDescent="0.25">
      <c r="A6967" s="6">
        <v>6964</v>
      </c>
      <c r="B6967" s="6" t="str">
        <f>"00815448"</f>
        <v>00815448</v>
      </c>
    </row>
    <row r="6968" spans="1:2" x14ac:dyDescent="0.25">
      <c r="A6968" s="6">
        <v>6965</v>
      </c>
      <c r="B6968" s="6" t="str">
        <f>"00815449"</f>
        <v>00815449</v>
      </c>
    </row>
    <row r="6969" spans="1:2" x14ac:dyDescent="0.25">
      <c r="A6969" s="6">
        <v>6966</v>
      </c>
      <c r="B6969" s="6" t="str">
        <f>"00815474"</f>
        <v>00815474</v>
      </c>
    </row>
    <row r="6970" spans="1:2" x14ac:dyDescent="0.25">
      <c r="A6970" s="6">
        <v>6967</v>
      </c>
      <c r="B6970" s="6" t="str">
        <f>"00815480"</f>
        <v>00815480</v>
      </c>
    </row>
    <row r="6971" spans="1:2" x14ac:dyDescent="0.25">
      <c r="A6971" s="6">
        <v>6968</v>
      </c>
      <c r="B6971" s="6" t="str">
        <f>"00815500"</f>
        <v>00815500</v>
      </c>
    </row>
    <row r="6972" spans="1:2" x14ac:dyDescent="0.25">
      <c r="A6972" s="6">
        <v>6969</v>
      </c>
      <c r="B6972" s="6" t="str">
        <f>"00815626"</f>
        <v>00815626</v>
      </c>
    </row>
    <row r="6973" spans="1:2" x14ac:dyDescent="0.25">
      <c r="A6973" s="6">
        <v>6970</v>
      </c>
      <c r="B6973" s="6" t="str">
        <f>"00815638"</f>
        <v>00815638</v>
      </c>
    </row>
    <row r="6974" spans="1:2" x14ac:dyDescent="0.25">
      <c r="A6974" s="6">
        <v>6971</v>
      </c>
      <c r="B6974" s="6" t="str">
        <f>"00815687"</f>
        <v>00815687</v>
      </c>
    </row>
    <row r="6975" spans="1:2" x14ac:dyDescent="0.25">
      <c r="A6975" s="6">
        <v>6972</v>
      </c>
      <c r="B6975" s="6" t="str">
        <f>"00815736"</f>
        <v>00815736</v>
      </c>
    </row>
    <row r="6976" spans="1:2" x14ac:dyDescent="0.25">
      <c r="A6976" s="6">
        <v>6973</v>
      </c>
      <c r="B6976" s="6" t="str">
        <f>"00815752"</f>
        <v>00815752</v>
      </c>
    </row>
    <row r="6977" spans="1:2" x14ac:dyDescent="0.25">
      <c r="A6977" s="6">
        <v>6974</v>
      </c>
      <c r="B6977" s="6" t="str">
        <f>"00815769"</f>
        <v>00815769</v>
      </c>
    </row>
    <row r="6978" spans="1:2" x14ac:dyDescent="0.25">
      <c r="A6978" s="6">
        <v>6975</v>
      </c>
      <c r="B6978" s="6" t="str">
        <f>"00815851"</f>
        <v>00815851</v>
      </c>
    </row>
    <row r="6979" spans="1:2" x14ac:dyDescent="0.25">
      <c r="A6979" s="6">
        <v>6976</v>
      </c>
      <c r="B6979" s="6" t="str">
        <f>"00815886"</f>
        <v>00815886</v>
      </c>
    </row>
    <row r="6980" spans="1:2" x14ac:dyDescent="0.25">
      <c r="A6980" s="6">
        <v>6977</v>
      </c>
      <c r="B6980" s="6" t="str">
        <f>"00815948"</f>
        <v>00815948</v>
      </c>
    </row>
    <row r="6981" spans="1:2" x14ac:dyDescent="0.25">
      <c r="A6981" s="6">
        <v>6978</v>
      </c>
      <c r="B6981" s="6" t="str">
        <f>"00815982"</f>
        <v>00815982</v>
      </c>
    </row>
    <row r="6982" spans="1:2" x14ac:dyDescent="0.25">
      <c r="A6982" s="6">
        <v>6979</v>
      </c>
      <c r="B6982" s="6" t="str">
        <f>"00816008"</f>
        <v>00816008</v>
      </c>
    </row>
    <row r="6983" spans="1:2" x14ac:dyDescent="0.25">
      <c r="A6983" s="6">
        <v>6980</v>
      </c>
      <c r="B6983" s="6" t="str">
        <f>"00816404"</f>
        <v>00816404</v>
      </c>
    </row>
    <row r="6984" spans="1:2" x14ac:dyDescent="0.25">
      <c r="A6984" s="6">
        <v>6981</v>
      </c>
      <c r="B6984" s="6" t="str">
        <f>"00816623"</f>
        <v>00816623</v>
      </c>
    </row>
    <row r="6985" spans="1:2" x14ac:dyDescent="0.25">
      <c r="A6985" s="6">
        <v>6982</v>
      </c>
      <c r="B6985" s="6" t="str">
        <f>"00816749"</f>
        <v>00816749</v>
      </c>
    </row>
    <row r="6986" spans="1:2" x14ac:dyDescent="0.25">
      <c r="A6986" s="6">
        <v>6983</v>
      </c>
      <c r="B6986" s="6" t="str">
        <f>"00816806"</f>
        <v>00816806</v>
      </c>
    </row>
    <row r="6987" spans="1:2" x14ac:dyDescent="0.25">
      <c r="A6987" s="6">
        <v>6984</v>
      </c>
      <c r="B6987" s="6" t="str">
        <f>"00816900"</f>
        <v>00816900</v>
      </c>
    </row>
    <row r="6988" spans="1:2" x14ac:dyDescent="0.25">
      <c r="A6988" s="6">
        <v>6985</v>
      </c>
      <c r="B6988" s="6" t="str">
        <f>"00817239"</f>
        <v>00817239</v>
      </c>
    </row>
    <row r="6989" spans="1:2" x14ac:dyDescent="0.25">
      <c r="A6989" s="6">
        <v>6986</v>
      </c>
      <c r="B6989" s="6" t="str">
        <f>"00817416"</f>
        <v>00817416</v>
      </c>
    </row>
    <row r="6990" spans="1:2" x14ac:dyDescent="0.25">
      <c r="A6990" s="6">
        <v>6987</v>
      </c>
      <c r="B6990" s="6" t="str">
        <f>"00817534"</f>
        <v>00817534</v>
      </c>
    </row>
    <row r="6991" spans="1:2" x14ac:dyDescent="0.25">
      <c r="A6991" s="6">
        <v>6988</v>
      </c>
      <c r="B6991" s="6" t="str">
        <f>"00817903"</f>
        <v>00817903</v>
      </c>
    </row>
    <row r="6992" spans="1:2" x14ac:dyDescent="0.25">
      <c r="A6992" s="6">
        <v>6989</v>
      </c>
      <c r="B6992" s="6" t="str">
        <f>"00818384"</f>
        <v>00818384</v>
      </c>
    </row>
    <row r="6993" spans="1:2" x14ac:dyDescent="0.25">
      <c r="A6993" s="6">
        <v>6990</v>
      </c>
      <c r="B6993" s="6" t="str">
        <f>"00818428"</f>
        <v>00818428</v>
      </c>
    </row>
    <row r="6994" spans="1:2" x14ac:dyDescent="0.25">
      <c r="A6994" s="6">
        <v>6991</v>
      </c>
      <c r="B6994" s="6" t="str">
        <f>"00818433"</f>
        <v>00818433</v>
      </c>
    </row>
    <row r="6995" spans="1:2" x14ac:dyDescent="0.25">
      <c r="A6995" s="6">
        <v>6992</v>
      </c>
      <c r="B6995" s="6" t="str">
        <f>"00818532"</f>
        <v>00818532</v>
      </c>
    </row>
    <row r="6996" spans="1:2" x14ac:dyDescent="0.25">
      <c r="A6996" s="6">
        <v>6993</v>
      </c>
      <c r="B6996" s="6" t="str">
        <f>"00818748"</f>
        <v>00818748</v>
      </c>
    </row>
    <row r="6997" spans="1:2" x14ac:dyDescent="0.25">
      <c r="A6997" s="6">
        <v>6994</v>
      </c>
      <c r="B6997" s="6" t="str">
        <f>"00818957"</f>
        <v>00818957</v>
      </c>
    </row>
    <row r="6998" spans="1:2" x14ac:dyDescent="0.25">
      <c r="A6998" s="6">
        <v>6995</v>
      </c>
      <c r="B6998" s="6" t="str">
        <f>"00819233"</f>
        <v>00819233</v>
      </c>
    </row>
    <row r="6999" spans="1:2" x14ac:dyDescent="0.25">
      <c r="A6999" s="6">
        <v>6996</v>
      </c>
      <c r="B6999" s="6" t="str">
        <f>"00819344"</f>
        <v>00819344</v>
      </c>
    </row>
    <row r="7000" spans="1:2" x14ac:dyDescent="0.25">
      <c r="A7000" s="6">
        <v>6997</v>
      </c>
      <c r="B7000" s="6" t="str">
        <f>"00819389"</f>
        <v>00819389</v>
      </c>
    </row>
    <row r="7001" spans="1:2" x14ac:dyDescent="0.25">
      <c r="A7001" s="6">
        <v>6998</v>
      </c>
      <c r="B7001" s="6" t="str">
        <f>"00819399"</f>
        <v>00819399</v>
      </c>
    </row>
    <row r="7002" spans="1:2" x14ac:dyDescent="0.25">
      <c r="A7002" s="6">
        <v>6999</v>
      </c>
      <c r="B7002" s="6" t="str">
        <f>"00819411"</f>
        <v>00819411</v>
      </c>
    </row>
    <row r="7003" spans="1:2" x14ac:dyDescent="0.25">
      <c r="A7003" s="6">
        <v>7000</v>
      </c>
      <c r="B7003" s="6" t="str">
        <f>"00819437"</f>
        <v>00819437</v>
      </c>
    </row>
    <row r="7004" spans="1:2" x14ac:dyDescent="0.25">
      <c r="A7004" s="6">
        <v>7001</v>
      </c>
      <c r="B7004" s="6" t="str">
        <f>"00819438"</f>
        <v>00819438</v>
      </c>
    </row>
    <row r="7005" spans="1:2" x14ac:dyDescent="0.25">
      <c r="A7005" s="6">
        <v>7002</v>
      </c>
      <c r="B7005" s="6" t="str">
        <f>"00819482"</f>
        <v>00819482</v>
      </c>
    </row>
    <row r="7006" spans="1:2" x14ac:dyDescent="0.25">
      <c r="A7006" s="6">
        <v>7003</v>
      </c>
      <c r="B7006" s="6" t="str">
        <f>"00819607"</f>
        <v>00819607</v>
      </c>
    </row>
    <row r="7007" spans="1:2" x14ac:dyDescent="0.25">
      <c r="A7007" s="6">
        <v>7004</v>
      </c>
      <c r="B7007" s="6" t="str">
        <f>"00819609"</f>
        <v>00819609</v>
      </c>
    </row>
    <row r="7008" spans="1:2" x14ac:dyDescent="0.25">
      <c r="A7008" s="6">
        <v>7005</v>
      </c>
      <c r="B7008" s="6" t="str">
        <f>"00819633"</f>
        <v>00819633</v>
      </c>
    </row>
    <row r="7009" spans="1:2" x14ac:dyDescent="0.25">
      <c r="A7009" s="6">
        <v>7006</v>
      </c>
      <c r="B7009" s="6" t="str">
        <f>"00819638"</f>
        <v>00819638</v>
      </c>
    </row>
    <row r="7010" spans="1:2" x14ac:dyDescent="0.25">
      <c r="A7010" s="6">
        <v>7007</v>
      </c>
      <c r="B7010" s="6" t="str">
        <f>"00819671"</f>
        <v>00819671</v>
      </c>
    </row>
    <row r="7011" spans="1:2" x14ac:dyDescent="0.25">
      <c r="A7011" s="6">
        <v>7008</v>
      </c>
      <c r="B7011" s="6" t="str">
        <f>"00819679"</f>
        <v>00819679</v>
      </c>
    </row>
    <row r="7012" spans="1:2" x14ac:dyDescent="0.25">
      <c r="A7012" s="6">
        <v>7009</v>
      </c>
      <c r="B7012" s="6" t="str">
        <f>"00819716"</f>
        <v>00819716</v>
      </c>
    </row>
    <row r="7013" spans="1:2" x14ac:dyDescent="0.25">
      <c r="A7013" s="6">
        <v>7010</v>
      </c>
      <c r="B7013" s="6" t="str">
        <f>"00819724"</f>
        <v>00819724</v>
      </c>
    </row>
    <row r="7014" spans="1:2" x14ac:dyDescent="0.25">
      <c r="A7014" s="6">
        <v>7011</v>
      </c>
      <c r="B7014" s="6" t="str">
        <f>"00819745"</f>
        <v>00819745</v>
      </c>
    </row>
    <row r="7015" spans="1:2" x14ac:dyDescent="0.25">
      <c r="A7015" s="6">
        <v>7012</v>
      </c>
      <c r="B7015" s="6" t="str">
        <f>"00819848"</f>
        <v>00819848</v>
      </c>
    </row>
    <row r="7016" spans="1:2" x14ac:dyDescent="0.25">
      <c r="A7016" s="6">
        <v>7013</v>
      </c>
      <c r="B7016" s="6" t="str">
        <f>"00819850"</f>
        <v>00819850</v>
      </c>
    </row>
    <row r="7017" spans="1:2" x14ac:dyDescent="0.25">
      <c r="A7017" s="6">
        <v>7014</v>
      </c>
      <c r="B7017" s="6" t="str">
        <f>"00819862"</f>
        <v>00819862</v>
      </c>
    </row>
    <row r="7018" spans="1:2" x14ac:dyDescent="0.25">
      <c r="A7018" s="6">
        <v>7015</v>
      </c>
      <c r="B7018" s="6" t="str">
        <f>"00819883"</f>
        <v>00819883</v>
      </c>
    </row>
    <row r="7019" spans="1:2" x14ac:dyDescent="0.25">
      <c r="A7019" s="6">
        <v>7016</v>
      </c>
      <c r="B7019" s="6" t="str">
        <f>"00819942"</f>
        <v>00819942</v>
      </c>
    </row>
    <row r="7020" spans="1:2" x14ac:dyDescent="0.25">
      <c r="A7020" s="6">
        <v>7017</v>
      </c>
      <c r="B7020" s="6" t="str">
        <f>"00819997"</f>
        <v>00819997</v>
      </c>
    </row>
    <row r="7021" spans="1:2" x14ac:dyDescent="0.25">
      <c r="A7021" s="6">
        <v>7018</v>
      </c>
      <c r="B7021" s="6" t="str">
        <f>"00820027"</f>
        <v>00820027</v>
      </c>
    </row>
    <row r="7022" spans="1:2" x14ac:dyDescent="0.25">
      <c r="A7022" s="6">
        <v>7019</v>
      </c>
      <c r="B7022" s="6" t="str">
        <f>"00820034"</f>
        <v>00820034</v>
      </c>
    </row>
    <row r="7023" spans="1:2" x14ac:dyDescent="0.25">
      <c r="A7023" s="6">
        <v>7020</v>
      </c>
      <c r="B7023" s="6" t="str">
        <f>"00820041"</f>
        <v>00820041</v>
      </c>
    </row>
    <row r="7024" spans="1:2" x14ac:dyDescent="0.25">
      <c r="A7024" s="6">
        <v>7021</v>
      </c>
      <c r="B7024" s="6" t="str">
        <f>"00820085"</f>
        <v>00820085</v>
      </c>
    </row>
    <row r="7025" spans="1:2" x14ac:dyDescent="0.25">
      <c r="A7025" s="6">
        <v>7022</v>
      </c>
      <c r="B7025" s="6" t="str">
        <f>"00820086"</f>
        <v>00820086</v>
      </c>
    </row>
    <row r="7026" spans="1:2" x14ac:dyDescent="0.25">
      <c r="A7026" s="6">
        <v>7023</v>
      </c>
      <c r="B7026" s="6" t="str">
        <f>"00820097"</f>
        <v>00820097</v>
      </c>
    </row>
    <row r="7027" spans="1:2" x14ac:dyDescent="0.25">
      <c r="A7027" s="6">
        <v>7024</v>
      </c>
      <c r="B7027" s="6" t="str">
        <f>"00820145"</f>
        <v>00820145</v>
      </c>
    </row>
    <row r="7028" spans="1:2" x14ac:dyDescent="0.25">
      <c r="A7028" s="6">
        <v>7025</v>
      </c>
      <c r="B7028" s="6" t="str">
        <f>"00820156"</f>
        <v>00820156</v>
      </c>
    </row>
    <row r="7029" spans="1:2" x14ac:dyDescent="0.25">
      <c r="A7029" s="6">
        <v>7026</v>
      </c>
      <c r="B7029" s="6" t="str">
        <f>"00820180"</f>
        <v>00820180</v>
      </c>
    </row>
    <row r="7030" spans="1:2" x14ac:dyDescent="0.25">
      <c r="A7030" s="6">
        <v>7027</v>
      </c>
      <c r="B7030" s="6" t="str">
        <f>"00820190"</f>
        <v>00820190</v>
      </c>
    </row>
    <row r="7031" spans="1:2" x14ac:dyDescent="0.25">
      <c r="A7031" s="6">
        <v>7028</v>
      </c>
      <c r="B7031" s="6" t="str">
        <f>"00820221"</f>
        <v>00820221</v>
      </c>
    </row>
    <row r="7032" spans="1:2" x14ac:dyDescent="0.25">
      <c r="A7032" s="6">
        <v>7029</v>
      </c>
      <c r="B7032" s="6" t="str">
        <f>"00820236"</f>
        <v>00820236</v>
      </c>
    </row>
    <row r="7033" spans="1:2" x14ac:dyDescent="0.25">
      <c r="A7033" s="6">
        <v>7030</v>
      </c>
      <c r="B7033" s="6" t="str">
        <f>"00820238"</f>
        <v>00820238</v>
      </c>
    </row>
    <row r="7034" spans="1:2" x14ac:dyDescent="0.25">
      <c r="A7034" s="6">
        <v>7031</v>
      </c>
      <c r="B7034" s="6" t="str">
        <f>"00820252"</f>
        <v>00820252</v>
      </c>
    </row>
    <row r="7035" spans="1:2" x14ac:dyDescent="0.25">
      <c r="A7035" s="6">
        <v>7032</v>
      </c>
      <c r="B7035" s="6" t="str">
        <f>"00820253"</f>
        <v>00820253</v>
      </c>
    </row>
    <row r="7036" spans="1:2" x14ac:dyDescent="0.25">
      <c r="A7036" s="6">
        <v>7033</v>
      </c>
      <c r="B7036" s="6" t="str">
        <f>"00820271"</f>
        <v>00820271</v>
      </c>
    </row>
    <row r="7037" spans="1:2" x14ac:dyDescent="0.25">
      <c r="A7037" s="6">
        <v>7034</v>
      </c>
      <c r="B7037" s="6" t="str">
        <f>"00820283"</f>
        <v>00820283</v>
      </c>
    </row>
    <row r="7038" spans="1:2" x14ac:dyDescent="0.25">
      <c r="A7038" s="6">
        <v>7035</v>
      </c>
      <c r="B7038" s="6" t="str">
        <f>"00820285"</f>
        <v>00820285</v>
      </c>
    </row>
    <row r="7039" spans="1:2" x14ac:dyDescent="0.25">
      <c r="A7039" s="6">
        <v>7036</v>
      </c>
      <c r="B7039" s="6" t="str">
        <f>"00820455"</f>
        <v>00820455</v>
      </c>
    </row>
    <row r="7040" spans="1:2" x14ac:dyDescent="0.25">
      <c r="A7040" s="6">
        <v>7037</v>
      </c>
      <c r="B7040" s="6" t="str">
        <f>"00820483"</f>
        <v>00820483</v>
      </c>
    </row>
    <row r="7041" spans="1:2" x14ac:dyDescent="0.25">
      <c r="A7041" s="6">
        <v>7038</v>
      </c>
      <c r="B7041" s="6" t="str">
        <f>"00820516"</f>
        <v>00820516</v>
      </c>
    </row>
    <row r="7042" spans="1:2" x14ac:dyDescent="0.25">
      <c r="A7042" s="6">
        <v>7039</v>
      </c>
      <c r="B7042" s="6" t="str">
        <f>"00820519"</f>
        <v>00820519</v>
      </c>
    </row>
    <row r="7043" spans="1:2" x14ac:dyDescent="0.25">
      <c r="A7043" s="6">
        <v>7040</v>
      </c>
      <c r="B7043" s="6" t="str">
        <f>"00820547"</f>
        <v>00820547</v>
      </c>
    </row>
    <row r="7044" spans="1:2" x14ac:dyDescent="0.25">
      <c r="A7044" s="6">
        <v>7041</v>
      </c>
      <c r="B7044" s="6" t="str">
        <f>"00820586"</f>
        <v>00820586</v>
      </c>
    </row>
    <row r="7045" spans="1:2" x14ac:dyDescent="0.25">
      <c r="A7045" s="6">
        <v>7042</v>
      </c>
      <c r="B7045" s="6" t="str">
        <f>"00820595"</f>
        <v>00820595</v>
      </c>
    </row>
    <row r="7046" spans="1:2" x14ac:dyDescent="0.25">
      <c r="A7046" s="6">
        <v>7043</v>
      </c>
      <c r="B7046" s="6" t="str">
        <f>"00820612"</f>
        <v>00820612</v>
      </c>
    </row>
    <row r="7047" spans="1:2" x14ac:dyDescent="0.25">
      <c r="A7047" s="6">
        <v>7044</v>
      </c>
      <c r="B7047" s="6" t="str">
        <f>"00820625"</f>
        <v>00820625</v>
      </c>
    </row>
    <row r="7048" spans="1:2" x14ac:dyDescent="0.25">
      <c r="A7048" s="6">
        <v>7045</v>
      </c>
      <c r="B7048" s="6" t="str">
        <f>"00820646"</f>
        <v>00820646</v>
      </c>
    </row>
    <row r="7049" spans="1:2" x14ac:dyDescent="0.25">
      <c r="A7049" s="6">
        <v>7046</v>
      </c>
      <c r="B7049" s="6" t="str">
        <f>"00820733"</f>
        <v>00820733</v>
      </c>
    </row>
    <row r="7050" spans="1:2" x14ac:dyDescent="0.25">
      <c r="A7050" s="6">
        <v>7047</v>
      </c>
      <c r="B7050" s="6" t="str">
        <f>"00820759"</f>
        <v>00820759</v>
      </c>
    </row>
    <row r="7051" spans="1:2" x14ac:dyDescent="0.25">
      <c r="A7051" s="6">
        <v>7048</v>
      </c>
      <c r="B7051" s="6" t="str">
        <f>"00820773"</f>
        <v>00820773</v>
      </c>
    </row>
    <row r="7052" spans="1:2" x14ac:dyDescent="0.25">
      <c r="A7052" s="6">
        <v>7049</v>
      </c>
      <c r="B7052" s="6" t="str">
        <f>"00820823"</f>
        <v>00820823</v>
      </c>
    </row>
    <row r="7053" spans="1:2" x14ac:dyDescent="0.25">
      <c r="A7053" s="6">
        <v>7050</v>
      </c>
      <c r="B7053" s="6" t="str">
        <f>"00820842"</f>
        <v>00820842</v>
      </c>
    </row>
    <row r="7054" spans="1:2" x14ac:dyDescent="0.25">
      <c r="A7054" s="6">
        <v>7051</v>
      </c>
      <c r="B7054" s="6" t="str">
        <f>"00820849"</f>
        <v>00820849</v>
      </c>
    </row>
    <row r="7055" spans="1:2" x14ac:dyDescent="0.25">
      <c r="A7055" s="6">
        <v>7052</v>
      </c>
      <c r="B7055" s="6" t="str">
        <f>"00820863"</f>
        <v>00820863</v>
      </c>
    </row>
    <row r="7056" spans="1:2" x14ac:dyDescent="0.25">
      <c r="A7056" s="6">
        <v>7053</v>
      </c>
      <c r="B7056" s="6" t="str">
        <f>"00820869"</f>
        <v>00820869</v>
      </c>
    </row>
    <row r="7057" spans="1:2" x14ac:dyDescent="0.25">
      <c r="A7057" s="6">
        <v>7054</v>
      </c>
      <c r="B7057" s="6" t="str">
        <f>"00820883"</f>
        <v>00820883</v>
      </c>
    </row>
    <row r="7058" spans="1:2" x14ac:dyDescent="0.25">
      <c r="A7058" s="6">
        <v>7055</v>
      </c>
      <c r="B7058" s="6" t="str">
        <f>"00820909"</f>
        <v>00820909</v>
      </c>
    </row>
    <row r="7059" spans="1:2" x14ac:dyDescent="0.25">
      <c r="A7059" s="6">
        <v>7056</v>
      </c>
      <c r="B7059" s="6" t="str">
        <f>"00820923"</f>
        <v>00820923</v>
      </c>
    </row>
    <row r="7060" spans="1:2" x14ac:dyDescent="0.25">
      <c r="A7060" s="6">
        <v>7057</v>
      </c>
      <c r="B7060" s="6" t="str">
        <f>"00820946"</f>
        <v>00820946</v>
      </c>
    </row>
    <row r="7061" spans="1:2" x14ac:dyDescent="0.25">
      <c r="A7061" s="6">
        <v>7058</v>
      </c>
      <c r="B7061" s="6" t="str">
        <f>"00821004"</f>
        <v>00821004</v>
      </c>
    </row>
    <row r="7062" spans="1:2" x14ac:dyDescent="0.25">
      <c r="A7062" s="6">
        <v>7059</v>
      </c>
      <c r="B7062" s="6" t="str">
        <f>"00821042"</f>
        <v>00821042</v>
      </c>
    </row>
    <row r="7063" spans="1:2" x14ac:dyDescent="0.25">
      <c r="A7063" s="6">
        <v>7060</v>
      </c>
      <c r="B7063" s="6" t="str">
        <f>"00821044"</f>
        <v>00821044</v>
      </c>
    </row>
    <row r="7064" spans="1:2" x14ac:dyDescent="0.25">
      <c r="A7064" s="6">
        <v>7061</v>
      </c>
      <c r="B7064" s="6" t="str">
        <f>"00821081"</f>
        <v>00821081</v>
      </c>
    </row>
    <row r="7065" spans="1:2" x14ac:dyDescent="0.25">
      <c r="A7065" s="6">
        <v>7062</v>
      </c>
      <c r="B7065" s="6" t="str">
        <f>"00821098"</f>
        <v>00821098</v>
      </c>
    </row>
    <row r="7066" spans="1:2" x14ac:dyDescent="0.25">
      <c r="A7066" s="6">
        <v>7063</v>
      </c>
      <c r="B7066" s="6" t="str">
        <f>"00821119"</f>
        <v>00821119</v>
      </c>
    </row>
    <row r="7067" spans="1:2" x14ac:dyDescent="0.25">
      <c r="A7067" s="6">
        <v>7064</v>
      </c>
      <c r="B7067" s="6" t="str">
        <f>"00821129"</f>
        <v>00821129</v>
      </c>
    </row>
    <row r="7068" spans="1:2" x14ac:dyDescent="0.25">
      <c r="A7068" s="6">
        <v>7065</v>
      </c>
      <c r="B7068" s="6" t="str">
        <f>"00821139"</f>
        <v>00821139</v>
      </c>
    </row>
    <row r="7069" spans="1:2" x14ac:dyDescent="0.25">
      <c r="A7069" s="6">
        <v>7066</v>
      </c>
      <c r="B7069" s="6" t="str">
        <f>"00821186"</f>
        <v>00821186</v>
      </c>
    </row>
    <row r="7070" spans="1:2" x14ac:dyDescent="0.25">
      <c r="A7070" s="6">
        <v>7067</v>
      </c>
      <c r="B7070" s="6" t="str">
        <f>"00821212"</f>
        <v>00821212</v>
      </c>
    </row>
    <row r="7071" spans="1:2" x14ac:dyDescent="0.25">
      <c r="A7071" s="6">
        <v>7068</v>
      </c>
      <c r="B7071" s="6" t="str">
        <f>"00821247"</f>
        <v>00821247</v>
      </c>
    </row>
    <row r="7072" spans="1:2" x14ac:dyDescent="0.25">
      <c r="A7072" s="6">
        <v>7069</v>
      </c>
      <c r="B7072" s="6" t="str">
        <f>"00821249"</f>
        <v>00821249</v>
      </c>
    </row>
    <row r="7073" spans="1:2" x14ac:dyDescent="0.25">
      <c r="A7073" s="6">
        <v>7070</v>
      </c>
      <c r="B7073" s="6" t="str">
        <f>"00821270"</f>
        <v>00821270</v>
      </c>
    </row>
    <row r="7074" spans="1:2" x14ac:dyDescent="0.25">
      <c r="A7074" s="6">
        <v>7071</v>
      </c>
      <c r="B7074" s="6" t="str">
        <f>"00821272"</f>
        <v>00821272</v>
      </c>
    </row>
    <row r="7075" spans="1:2" x14ac:dyDescent="0.25">
      <c r="A7075" s="6">
        <v>7072</v>
      </c>
      <c r="B7075" s="6" t="str">
        <f>"00821286"</f>
        <v>00821286</v>
      </c>
    </row>
    <row r="7076" spans="1:2" x14ac:dyDescent="0.25">
      <c r="A7076" s="6">
        <v>7073</v>
      </c>
      <c r="B7076" s="6" t="str">
        <f>"00821335"</f>
        <v>00821335</v>
      </c>
    </row>
    <row r="7077" spans="1:2" x14ac:dyDescent="0.25">
      <c r="A7077" s="6">
        <v>7074</v>
      </c>
      <c r="B7077" s="6" t="str">
        <f>"00821401"</f>
        <v>00821401</v>
      </c>
    </row>
    <row r="7078" spans="1:2" x14ac:dyDescent="0.25">
      <c r="A7078" s="6">
        <v>7075</v>
      </c>
      <c r="B7078" s="6" t="str">
        <f>"00821402"</f>
        <v>00821402</v>
      </c>
    </row>
    <row r="7079" spans="1:2" x14ac:dyDescent="0.25">
      <c r="A7079" s="6">
        <v>7076</v>
      </c>
      <c r="B7079" s="6" t="str">
        <f>"00821440"</f>
        <v>00821440</v>
      </c>
    </row>
    <row r="7080" spans="1:2" x14ac:dyDescent="0.25">
      <c r="A7080" s="6">
        <v>7077</v>
      </c>
      <c r="B7080" s="6" t="str">
        <f>"00821448"</f>
        <v>00821448</v>
      </c>
    </row>
    <row r="7081" spans="1:2" x14ac:dyDescent="0.25">
      <c r="A7081" s="6">
        <v>7078</v>
      </c>
      <c r="B7081" s="6" t="str">
        <f>"00821454"</f>
        <v>00821454</v>
      </c>
    </row>
    <row r="7082" spans="1:2" x14ac:dyDescent="0.25">
      <c r="A7082" s="6">
        <v>7079</v>
      </c>
      <c r="B7082" s="6" t="str">
        <f>"00821482"</f>
        <v>00821482</v>
      </c>
    </row>
    <row r="7083" spans="1:2" x14ac:dyDescent="0.25">
      <c r="A7083" s="6">
        <v>7080</v>
      </c>
      <c r="B7083" s="6" t="str">
        <f>"00821500"</f>
        <v>00821500</v>
      </c>
    </row>
    <row r="7084" spans="1:2" x14ac:dyDescent="0.25">
      <c r="A7084" s="6">
        <v>7081</v>
      </c>
      <c r="B7084" s="6" t="str">
        <f>"00821508"</f>
        <v>00821508</v>
      </c>
    </row>
    <row r="7085" spans="1:2" x14ac:dyDescent="0.25">
      <c r="A7085" s="6">
        <v>7082</v>
      </c>
      <c r="B7085" s="6" t="str">
        <f>"00821511"</f>
        <v>00821511</v>
      </c>
    </row>
    <row r="7086" spans="1:2" x14ac:dyDescent="0.25">
      <c r="A7086" s="6">
        <v>7083</v>
      </c>
      <c r="B7086" s="6" t="str">
        <f>"00821516"</f>
        <v>00821516</v>
      </c>
    </row>
    <row r="7087" spans="1:2" x14ac:dyDescent="0.25">
      <c r="A7087" s="6">
        <v>7084</v>
      </c>
      <c r="B7087" s="6" t="str">
        <f>"00821520"</f>
        <v>00821520</v>
      </c>
    </row>
    <row r="7088" spans="1:2" x14ac:dyDescent="0.25">
      <c r="A7088" s="6">
        <v>7085</v>
      </c>
      <c r="B7088" s="6" t="str">
        <f>"00821532"</f>
        <v>00821532</v>
      </c>
    </row>
    <row r="7089" spans="1:2" x14ac:dyDescent="0.25">
      <c r="A7089" s="6">
        <v>7086</v>
      </c>
      <c r="B7089" s="6" t="str">
        <f>"00821544"</f>
        <v>00821544</v>
      </c>
    </row>
    <row r="7090" spans="1:2" x14ac:dyDescent="0.25">
      <c r="A7090" s="6">
        <v>7087</v>
      </c>
      <c r="B7090" s="6" t="str">
        <f>"00821551"</f>
        <v>00821551</v>
      </c>
    </row>
    <row r="7091" spans="1:2" x14ac:dyDescent="0.25">
      <c r="A7091" s="6">
        <v>7088</v>
      </c>
      <c r="B7091" s="6" t="str">
        <f>"00821553"</f>
        <v>00821553</v>
      </c>
    </row>
    <row r="7092" spans="1:2" x14ac:dyDescent="0.25">
      <c r="A7092" s="6">
        <v>7089</v>
      </c>
      <c r="B7092" s="6" t="str">
        <f>"00821562"</f>
        <v>00821562</v>
      </c>
    </row>
    <row r="7093" spans="1:2" x14ac:dyDescent="0.25">
      <c r="A7093" s="6">
        <v>7090</v>
      </c>
      <c r="B7093" s="6" t="str">
        <f>"00821565"</f>
        <v>00821565</v>
      </c>
    </row>
    <row r="7094" spans="1:2" x14ac:dyDescent="0.25">
      <c r="A7094" s="6">
        <v>7091</v>
      </c>
      <c r="B7094" s="6" t="str">
        <f>"00821581"</f>
        <v>00821581</v>
      </c>
    </row>
    <row r="7095" spans="1:2" x14ac:dyDescent="0.25">
      <c r="A7095" s="6">
        <v>7092</v>
      </c>
      <c r="B7095" s="6" t="str">
        <f>"00821594"</f>
        <v>00821594</v>
      </c>
    </row>
    <row r="7096" spans="1:2" x14ac:dyDescent="0.25">
      <c r="A7096" s="6">
        <v>7093</v>
      </c>
      <c r="B7096" s="6" t="str">
        <f>"00821596"</f>
        <v>00821596</v>
      </c>
    </row>
    <row r="7097" spans="1:2" x14ac:dyDescent="0.25">
      <c r="A7097" s="6">
        <v>7094</v>
      </c>
      <c r="B7097" s="6" t="str">
        <f>"00821623"</f>
        <v>00821623</v>
      </c>
    </row>
    <row r="7098" spans="1:2" x14ac:dyDescent="0.25">
      <c r="A7098" s="6">
        <v>7095</v>
      </c>
      <c r="B7098" s="6" t="str">
        <f>"00821629"</f>
        <v>00821629</v>
      </c>
    </row>
    <row r="7099" spans="1:2" x14ac:dyDescent="0.25">
      <c r="A7099" s="6">
        <v>7096</v>
      </c>
      <c r="B7099" s="6" t="str">
        <f>"00821630"</f>
        <v>00821630</v>
      </c>
    </row>
    <row r="7100" spans="1:2" x14ac:dyDescent="0.25">
      <c r="A7100" s="6">
        <v>7097</v>
      </c>
      <c r="B7100" s="6" t="str">
        <f>"00821639"</f>
        <v>00821639</v>
      </c>
    </row>
    <row r="7101" spans="1:2" x14ac:dyDescent="0.25">
      <c r="A7101" s="6">
        <v>7098</v>
      </c>
      <c r="B7101" s="6" t="str">
        <f>"00821666"</f>
        <v>00821666</v>
      </c>
    </row>
    <row r="7102" spans="1:2" x14ac:dyDescent="0.25">
      <c r="A7102" s="6">
        <v>7099</v>
      </c>
      <c r="B7102" s="6" t="str">
        <f>"00821688"</f>
        <v>00821688</v>
      </c>
    </row>
    <row r="7103" spans="1:2" x14ac:dyDescent="0.25">
      <c r="A7103" s="6">
        <v>7100</v>
      </c>
      <c r="B7103" s="6" t="str">
        <f>"00821692"</f>
        <v>00821692</v>
      </c>
    </row>
    <row r="7104" spans="1:2" x14ac:dyDescent="0.25">
      <c r="A7104" s="6">
        <v>7101</v>
      </c>
      <c r="B7104" s="6" t="str">
        <f>"00821699"</f>
        <v>00821699</v>
      </c>
    </row>
    <row r="7105" spans="1:2" x14ac:dyDescent="0.25">
      <c r="A7105" s="6">
        <v>7102</v>
      </c>
      <c r="B7105" s="6" t="str">
        <f>"00821700"</f>
        <v>00821700</v>
      </c>
    </row>
    <row r="7106" spans="1:2" x14ac:dyDescent="0.25">
      <c r="A7106" s="6">
        <v>7103</v>
      </c>
      <c r="B7106" s="6" t="str">
        <f>"00821702"</f>
        <v>00821702</v>
      </c>
    </row>
    <row r="7107" spans="1:2" x14ac:dyDescent="0.25">
      <c r="A7107" s="6">
        <v>7104</v>
      </c>
      <c r="B7107" s="6" t="str">
        <f>"00821705"</f>
        <v>00821705</v>
      </c>
    </row>
    <row r="7108" spans="1:2" x14ac:dyDescent="0.25">
      <c r="A7108" s="6">
        <v>7105</v>
      </c>
      <c r="B7108" s="6" t="str">
        <f>"00821721"</f>
        <v>00821721</v>
      </c>
    </row>
    <row r="7109" spans="1:2" x14ac:dyDescent="0.25">
      <c r="A7109" s="6">
        <v>7106</v>
      </c>
      <c r="B7109" s="6" t="str">
        <f>"00821726"</f>
        <v>00821726</v>
      </c>
    </row>
    <row r="7110" spans="1:2" x14ac:dyDescent="0.25">
      <c r="A7110" s="6">
        <v>7107</v>
      </c>
      <c r="B7110" s="6" t="str">
        <f>"00821729"</f>
        <v>00821729</v>
      </c>
    </row>
    <row r="7111" spans="1:2" x14ac:dyDescent="0.25">
      <c r="A7111" s="6">
        <v>7108</v>
      </c>
      <c r="B7111" s="6" t="str">
        <f>"00821737"</f>
        <v>00821737</v>
      </c>
    </row>
    <row r="7112" spans="1:2" x14ac:dyDescent="0.25">
      <c r="A7112" s="6">
        <v>7109</v>
      </c>
      <c r="B7112" s="6" t="str">
        <f>"00821742"</f>
        <v>00821742</v>
      </c>
    </row>
    <row r="7113" spans="1:2" x14ac:dyDescent="0.25">
      <c r="A7113" s="6">
        <v>7110</v>
      </c>
      <c r="B7113" s="6" t="str">
        <f>"00821746"</f>
        <v>00821746</v>
      </c>
    </row>
    <row r="7114" spans="1:2" x14ac:dyDescent="0.25">
      <c r="A7114" s="6">
        <v>7111</v>
      </c>
      <c r="B7114" s="6" t="str">
        <f>"00821766"</f>
        <v>00821766</v>
      </c>
    </row>
    <row r="7115" spans="1:2" x14ac:dyDescent="0.25">
      <c r="A7115" s="6">
        <v>7112</v>
      </c>
      <c r="B7115" s="6" t="str">
        <f>"00821770"</f>
        <v>00821770</v>
      </c>
    </row>
    <row r="7116" spans="1:2" x14ac:dyDescent="0.25">
      <c r="A7116" s="6">
        <v>7113</v>
      </c>
      <c r="B7116" s="6" t="str">
        <f>"00821789"</f>
        <v>00821789</v>
      </c>
    </row>
    <row r="7117" spans="1:2" x14ac:dyDescent="0.25">
      <c r="A7117" s="6">
        <v>7114</v>
      </c>
      <c r="B7117" s="6" t="str">
        <f>"00821792"</f>
        <v>00821792</v>
      </c>
    </row>
    <row r="7118" spans="1:2" x14ac:dyDescent="0.25">
      <c r="A7118" s="6">
        <v>7115</v>
      </c>
      <c r="B7118" s="6" t="str">
        <f>"00821802"</f>
        <v>00821802</v>
      </c>
    </row>
    <row r="7119" spans="1:2" x14ac:dyDescent="0.25">
      <c r="A7119" s="6">
        <v>7116</v>
      </c>
      <c r="B7119" s="6" t="str">
        <f>"00821803"</f>
        <v>00821803</v>
      </c>
    </row>
    <row r="7120" spans="1:2" x14ac:dyDescent="0.25">
      <c r="A7120" s="6">
        <v>7117</v>
      </c>
      <c r="B7120" s="6" t="str">
        <f>"00821831"</f>
        <v>00821831</v>
      </c>
    </row>
    <row r="7121" spans="1:2" x14ac:dyDescent="0.25">
      <c r="A7121" s="6">
        <v>7118</v>
      </c>
      <c r="B7121" s="6" t="str">
        <f>"00821833"</f>
        <v>00821833</v>
      </c>
    </row>
    <row r="7122" spans="1:2" x14ac:dyDescent="0.25">
      <c r="A7122" s="6">
        <v>7119</v>
      </c>
      <c r="B7122" s="6" t="str">
        <f>"00821838"</f>
        <v>00821838</v>
      </c>
    </row>
    <row r="7123" spans="1:2" x14ac:dyDescent="0.25">
      <c r="A7123" s="6">
        <v>7120</v>
      </c>
      <c r="B7123" s="6" t="str">
        <f>"00821843"</f>
        <v>00821843</v>
      </c>
    </row>
    <row r="7124" spans="1:2" x14ac:dyDescent="0.25">
      <c r="A7124" s="6">
        <v>7121</v>
      </c>
      <c r="B7124" s="6" t="str">
        <f>"00821854"</f>
        <v>00821854</v>
      </c>
    </row>
    <row r="7125" spans="1:2" x14ac:dyDescent="0.25">
      <c r="A7125" s="6">
        <v>7122</v>
      </c>
      <c r="B7125" s="6" t="str">
        <f>"00821856"</f>
        <v>00821856</v>
      </c>
    </row>
    <row r="7126" spans="1:2" x14ac:dyDescent="0.25">
      <c r="A7126" s="6">
        <v>7123</v>
      </c>
      <c r="B7126" s="6" t="str">
        <f>"00821864"</f>
        <v>00821864</v>
      </c>
    </row>
    <row r="7127" spans="1:2" x14ac:dyDescent="0.25">
      <c r="A7127" s="6">
        <v>7124</v>
      </c>
      <c r="B7127" s="6" t="str">
        <f>"00821865"</f>
        <v>00821865</v>
      </c>
    </row>
    <row r="7128" spans="1:2" x14ac:dyDescent="0.25">
      <c r="A7128" s="6">
        <v>7125</v>
      </c>
      <c r="B7128" s="6" t="str">
        <f>"00821895"</f>
        <v>00821895</v>
      </c>
    </row>
    <row r="7129" spans="1:2" x14ac:dyDescent="0.25">
      <c r="A7129" s="6">
        <v>7126</v>
      </c>
      <c r="B7129" s="6" t="str">
        <f>"00821910"</f>
        <v>00821910</v>
      </c>
    </row>
    <row r="7130" spans="1:2" x14ac:dyDescent="0.25">
      <c r="A7130" s="6">
        <v>7127</v>
      </c>
      <c r="B7130" s="6" t="str">
        <f>"00821912"</f>
        <v>00821912</v>
      </c>
    </row>
    <row r="7131" spans="1:2" x14ac:dyDescent="0.25">
      <c r="A7131" s="6">
        <v>7128</v>
      </c>
      <c r="B7131" s="6" t="str">
        <f>"00821916"</f>
        <v>00821916</v>
      </c>
    </row>
    <row r="7132" spans="1:2" x14ac:dyDescent="0.25">
      <c r="A7132" s="6">
        <v>7129</v>
      </c>
      <c r="B7132" s="6" t="str">
        <f>"00821917"</f>
        <v>00821917</v>
      </c>
    </row>
    <row r="7133" spans="1:2" x14ac:dyDescent="0.25">
      <c r="A7133" s="6">
        <v>7130</v>
      </c>
      <c r="B7133" s="6" t="str">
        <f>"00821926"</f>
        <v>00821926</v>
      </c>
    </row>
    <row r="7134" spans="1:2" x14ac:dyDescent="0.25">
      <c r="A7134" s="6">
        <v>7131</v>
      </c>
      <c r="B7134" s="6" t="str">
        <f>"00821954"</f>
        <v>00821954</v>
      </c>
    </row>
    <row r="7135" spans="1:2" x14ac:dyDescent="0.25">
      <c r="A7135" s="6">
        <v>7132</v>
      </c>
      <c r="B7135" s="6" t="str">
        <f>"00821970"</f>
        <v>00821970</v>
      </c>
    </row>
    <row r="7136" spans="1:2" x14ac:dyDescent="0.25">
      <c r="A7136" s="6">
        <v>7133</v>
      </c>
      <c r="B7136" s="6" t="str">
        <f>"00821974"</f>
        <v>00821974</v>
      </c>
    </row>
    <row r="7137" spans="1:2" x14ac:dyDescent="0.25">
      <c r="A7137" s="6">
        <v>7134</v>
      </c>
      <c r="B7137" s="6" t="str">
        <f>"00821978"</f>
        <v>00821978</v>
      </c>
    </row>
    <row r="7138" spans="1:2" x14ac:dyDescent="0.25">
      <c r="A7138" s="6">
        <v>7135</v>
      </c>
      <c r="B7138" s="6" t="str">
        <f>"00821982"</f>
        <v>00821982</v>
      </c>
    </row>
    <row r="7139" spans="1:2" x14ac:dyDescent="0.25">
      <c r="A7139" s="6">
        <v>7136</v>
      </c>
      <c r="B7139" s="6" t="str">
        <f>"00822012"</f>
        <v>00822012</v>
      </c>
    </row>
    <row r="7140" spans="1:2" x14ac:dyDescent="0.25">
      <c r="A7140" s="6">
        <v>7137</v>
      </c>
      <c r="B7140" s="6" t="str">
        <f>"00822016"</f>
        <v>00822016</v>
      </c>
    </row>
    <row r="7141" spans="1:2" x14ac:dyDescent="0.25">
      <c r="A7141" s="6">
        <v>7138</v>
      </c>
      <c r="B7141" s="6" t="str">
        <f>"00822028"</f>
        <v>00822028</v>
      </c>
    </row>
    <row r="7142" spans="1:2" x14ac:dyDescent="0.25">
      <c r="A7142" s="6">
        <v>7139</v>
      </c>
      <c r="B7142" s="6" t="str">
        <f>"00822029"</f>
        <v>00822029</v>
      </c>
    </row>
    <row r="7143" spans="1:2" x14ac:dyDescent="0.25">
      <c r="A7143" s="6">
        <v>7140</v>
      </c>
      <c r="B7143" s="6" t="str">
        <f>"00822036"</f>
        <v>00822036</v>
      </c>
    </row>
    <row r="7144" spans="1:2" x14ac:dyDescent="0.25">
      <c r="A7144" s="6">
        <v>7141</v>
      </c>
      <c r="B7144" s="6" t="str">
        <f>"00822047"</f>
        <v>00822047</v>
      </c>
    </row>
    <row r="7145" spans="1:2" x14ac:dyDescent="0.25">
      <c r="A7145" s="6">
        <v>7142</v>
      </c>
      <c r="B7145" s="6" t="str">
        <f>"00822053"</f>
        <v>00822053</v>
      </c>
    </row>
    <row r="7146" spans="1:2" x14ac:dyDescent="0.25">
      <c r="A7146" s="6">
        <v>7143</v>
      </c>
      <c r="B7146" s="6" t="str">
        <f>"00822065"</f>
        <v>00822065</v>
      </c>
    </row>
    <row r="7147" spans="1:2" x14ac:dyDescent="0.25">
      <c r="A7147" s="6">
        <v>7144</v>
      </c>
      <c r="B7147" s="6" t="str">
        <f>"00822069"</f>
        <v>00822069</v>
      </c>
    </row>
    <row r="7148" spans="1:2" x14ac:dyDescent="0.25">
      <c r="A7148" s="6">
        <v>7145</v>
      </c>
      <c r="B7148" s="6" t="str">
        <f>"00822073"</f>
        <v>00822073</v>
      </c>
    </row>
    <row r="7149" spans="1:2" x14ac:dyDescent="0.25">
      <c r="A7149" s="6">
        <v>7146</v>
      </c>
      <c r="B7149" s="6" t="str">
        <f>"00822074"</f>
        <v>00822074</v>
      </c>
    </row>
    <row r="7150" spans="1:2" x14ac:dyDescent="0.25">
      <c r="A7150" s="6">
        <v>7147</v>
      </c>
      <c r="B7150" s="6" t="str">
        <f>"00822089"</f>
        <v>00822089</v>
      </c>
    </row>
    <row r="7151" spans="1:2" x14ac:dyDescent="0.25">
      <c r="A7151" s="6">
        <v>7148</v>
      </c>
      <c r="B7151" s="6" t="str">
        <f>"00822091"</f>
        <v>00822091</v>
      </c>
    </row>
    <row r="7152" spans="1:2" x14ac:dyDescent="0.25">
      <c r="A7152" s="6">
        <v>7149</v>
      </c>
      <c r="B7152" s="6" t="str">
        <f>"00822101"</f>
        <v>00822101</v>
      </c>
    </row>
    <row r="7153" spans="1:2" x14ac:dyDescent="0.25">
      <c r="A7153" s="6">
        <v>7150</v>
      </c>
      <c r="B7153" s="6" t="str">
        <f>"00822106"</f>
        <v>00822106</v>
      </c>
    </row>
    <row r="7154" spans="1:2" x14ac:dyDescent="0.25">
      <c r="A7154" s="6">
        <v>7151</v>
      </c>
      <c r="B7154" s="6" t="str">
        <f>"00822107"</f>
        <v>00822107</v>
      </c>
    </row>
    <row r="7155" spans="1:2" x14ac:dyDescent="0.25">
      <c r="A7155" s="6">
        <v>7152</v>
      </c>
      <c r="B7155" s="6" t="str">
        <f>"00822110"</f>
        <v>00822110</v>
      </c>
    </row>
    <row r="7156" spans="1:2" x14ac:dyDescent="0.25">
      <c r="A7156" s="6">
        <v>7153</v>
      </c>
      <c r="B7156" s="6" t="str">
        <f>"00822117"</f>
        <v>00822117</v>
      </c>
    </row>
    <row r="7157" spans="1:2" x14ac:dyDescent="0.25">
      <c r="A7157" s="6">
        <v>7154</v>
      </c>
      <c r="B7157" s="6" t="str">
        <f>"00822124"</f>
        <v>00822124</v>
      </c>
    </row>
    <row r="7158" spans="1:2" x14ac:dyDescent="0.25">
      <c r="A7158" s="6">
        <v>7155</v>
      </c>
      <c r="B7158" s="6" t="str">
        <f>"00822128"</f>
        <v>00822128</v>
      </c>
    </row>
    <row r="7159" spans="1:2" x14ac:dyDescent="0.25">
      <c r="A7159" s="6">
        <v>7156</v>
      </c>
      <c r="B7159" s="6" t="str">
        <f>"00822129"</f>
        <v>00822129</v>
      </c>
    </row>
    <row r="7160" spans="1:2" x14ac:dyDescent="0.25">
      <c r="A7160" s="6">
        <v>7157</v>
      </c>
      <c r="B7160" s="6" t="str">
        <f>"00822139"</f>
        <v>00822139</v>
      </c>
    </row>
    <row r="7161" spans="1:2" x14ac:dyDescent="0.25">
      <c r="A7161" s="6">
        <v>7158</v>
      </c>
      <c r="B7161" s="6" t="str">
        <f>"00822165"</f>
        <v>00822165</v>
      </c>
    </row>
    <row r="7162" spans="1:2" x14ac:dyDescent="0.25">
      <c r="A7162" s="6">
        <v>7159</v>
      </c>
      <c r="B7162" s="6" t="str">
        <f>"00822176"</f>
        <v>00822176</v>
      </c>
    </row>
    <row r="7163" spans="1:2" x14ac:dyDescent="0.25">
      <c r="A7163" s="6">
        <v>7160</v>
      </c>
      <c r="B7163" s="6" t="str">
        <f>"00822192"</f>
        <v>00822192</v>
      </c>
    </row>
    <row r="7164" spans="1:2" x14ac:dyDescent="0.25">
      <c r="A7164" s="6">
        <v>7161</v>
      </c>
      <c r="B7164" s="6" t="str">
        <f>"00822203"</f>
        <v>00822203</v>
      </c>
    </row>
    <row r="7165" spans="1:2" x14ac:dyDescent="0.25">
      <c r="A7165" s="6">
        <v>7162</v>
      </c>
      <c r="B7165" s="6" t="str">
        <f>"00822206"</f>
        <v>00822206</v>
      </c>
    </row>
    <row r="7166" spans="1:2" x14ac:dyDescent="0.25">
      <c r="A7166" s="6">
        <v>7163</v>
      </c>
      <c r="B7166" s="6" t="str">
        <f>"00822245"</f>
        <v>00822245</v>
      </c>
    </row>
    <row r="7167" spans="1:2" x14ac:dyDescent="0.25">
      <c r="A7167" s="6">
        <v>7164</v>
      </c>
      <c r="B7167" s="6" t="str">
        <f>"00822261"</f>
        <v>00822261</v>
      </c>
    </row>
    <row r="7168" spans="1:2" x14ac:dyDescent="0.25">
      <c r="A7168" s="6">
        <v>7165</v>
      </c>
      <c r="B7168" s="6" t="str">
        <f>"00822274"</f>
        <v>00822274</v>
      </c>
    </row>
    <row r="7169" spans="1:2" x14ac:dyDescent="0.25">
      <c r="A7169" s="6">
        <v>7166</v>
      </c>
      <c r="B7169" s="6" t="str">
        <f>"00822280"</f>
        <v>00822280</v>
      </c>
    </row>
    <row r="7170" spans="1:2" x14ac:dyDescent="0.25">
      <c r="A7170" s="6">
        <v>7167</v>
      </c>
      <c r="B7170" s="6" t="str">
        <f>"00822282"</f>
        <v>00822282</v>
      </c>
    </row>
    <row r="7171" spans="1:2" x14ac:dyDescent="0.25">
      <c r="A7171" s="6">
        <v>7168</v>
      </c>
      <c r="B7171" s="6" t="str">
        <f>"00822288"</f>
        <v>00822288</v>
      </c>
    </row>
    <row r="7172" spans="1:2" x14ac:dyDescent="0.25">
      <c r="A7172" s="6">
        <v>7169</v>
      </c>
      <c r="B7172" s="6" t="str">
        <f>"00822291"</f>
        <v>00822291</v>
      </c>
    </row>
    <row r="7173" spans="1:2" x14ac:dyDescent="0.25">
      <c r="A7173" s="6">
        <v>7170</v>
      </c>
      <c r="B7173" s="6" t="str">
        <f>"00822308"</f>
        <v>00822308</v>
      </c>
    </row>
    <row r="7174" spans="1:2" x14ac:dyDescent="0.25">
      <c r="A7174" s="6">
        <v>7171</v>
      </c>
      <c r="B7174" s="6" t="str">
        <f>"00822321"</f>
        <v>00822321</v>
      </c>
    </row>
    <row r="7175" spans="1:2" x14ac:dyDescent="0.25">
      <c r="A7175" s="6">
        <v>7172</v>
      </c>
      <c r="B7175" s="6" t="str">
        <f>"00822322"</f>
        <v>00822322</v>
      </c>
    </row>
    <row r="7176" spans="1:2" x14ac:dyDescent="0.25">
      <c r="A7176" s="6">
        <v>7173</v>
      </c>
      <c r="B7176" s="6" t="str">
        <f>"00822326"</f>
        <v>00822326</v>
      </c>
    </row>
    <row r="7177" spans="1:2" x14ac:dyDescent="0.25">
      <c r="A7177" s="6">
        <v>7174</v>
      </c>
      <c r="B7177" s="6" t="str">
        <f>"00822354"</f>
        <v>00822354</v>
      </c>
    </row>
    <row r="7178" spans="1:2" x14ac:dyDescent="0.25">
      <c r="A7178" s="6">
        <v>7175</v>
      </c>
      <c r="B7178" s="6" t="str">
        <f>"00822364"</f>
        <v>00822364</v>
      </c>
    </row>
    <row r="7179" spans="1:2" x14ac:dyDescent="0.25">
      <c r="A7179" s="6">
        <v>7176</v>
      </c>
      <c r="B7179" s="6" t="str">
        <f>"00822389"</f>
        <v>00822389</v>
      </c>
    </row>
    <row r="7180" spans="1:2" x14ac:dyDescent="0.25">
      <c r="A7180" s="6">
        <v>7177</v>
      </c>
      <c r="B7180" s="6" t="str">
        <f>"00822429"</f>
        <v>00822429</v>
      </c>
    </row>
    <row r="7181" spans="1:2" x14ac:dyDescent="0.25">
      <c r="A7181" s="6">
        <v>7178</v>
      </c>
      <c r="B7181" s="6" t="str">
        <f>"00822443"</f>
        <v>00822443</v>
      </c>
    </row>
    <row r="7182" spans="1:2" x14ac:dyDescent="0.25">
      <c r="A7182" s="6">
        <v>7179</v>
      </c>
      <c r="B7182" s="6" t="str">
        <f>"00822446"</f>
        <v>00822446</v>
      </c>
    </row>
    <row r="7183" spans="1:2" x14ac:dyDescent="0.25">
      <c r="A7183" s="6">
        <v>7180</v>
      </c>
      <c r="B7183" s="6" t="str">
        <f>"00822455"</f>
        <v>00822455</v>
      </c>
    </row>
    <row r="7184" spans="1:2" x14ac:dyDescent="0.25">
      <c r="A7184" s="6">
        <v>7181</v>
      </c>
      <c r="B7184" s="6" t="str">
        <f>"00822465"</f>
        <v>00822465</v>
      </c>
    </row>
    <row r="7185" spans="1:2" x14ac:dyDescent="0.25">
      <c r="A7185" s="6">
        <v>7182</v>
      </c>
      <c r="B7185" s="6" t="str">
        <f>"00822483"</f>
        <v>00822483</v>
      </c>
    </row>
    <row r="7186" spans="1:2" x14ac:dyDescent="0.25">
      <c r="A7186" s="6">
        <v>7183</v>
      </c>
      <c r="B7186" s="6" t="str">
        <f>"00822506"</f>
        <v>00822506</v>
      </c>
    </row>
    <row r="7187" spans="1:2" x14ac:dyDescent="0.25">
      <c r="A7187" s="6">
        <v>7184</v>
      </c>
      <c r="B7187" s="6" t="str">
        <f>"00822522"</f>
        <v>00822522</v>
      </c>
    </row>
    <row r="7188" spans="1:2" x14ac:dyDescent="0.25">
      <c r="A7188" s="6">
        <v>7185</v>
      </c>
      <c r="B7188" s="6" t="str">
        <f>"00822531"</f>
        <v>00822531</v>
      </c>
    </row>
    <row r="7189" spans="1:2" x14ac:dyDescent="0.25">
      <c r="A7189" s="6">
        <v>7186</v>
      </c>
      <c r="B7189" s="6" t="str">
        <f>"00822534"</f>
        <v>00822534</v>
      </c>
    </row>
    <row r="7190" spans="1:2" x14ac:dyDescent="0.25">
      <c r="A7190" s="6">
        <v>7187</v>
      </c>
      <c r="B7190" s="6" t="str">
        <f>"00822557"</f>
        <v>00822557</v>
      </c>
    </row>
    <row r="7191" spans="1:2" x14ac:dyDescent="0.25">
      <c r="A7191" s="6">
        <v>7188</v>
      </c>
      <c r="B7191" s="6" t="str">
        <f>"00822558"</f>
        <v>00822558</v>
      </c>
    </row>
    <row r="7192" spans="1:2" x14ac:dyDescent="0.25">
      <c r="A7192" s="6">
        <v>7189</v>
      </c>
      <c r="B7192" s="6" t="str">
        <f>"00822568"</f>
        <v>00822568</v>
      </c>
    </row>
    <row r="7193" spans="1:2" x14ac:dyDescent="0.25">
      <c r="A7193" s="6">
        <v>7190</v>
      </c>
      <c r="B7193" s="6" t="str">
        <f>"00822579"</f>
        <v>00822579</v>
      </c>
    </row>
    <row r="7194" spans="1:2" x14ac:dyDescent="0.25">
      <c r="A7194" s="6">
        <v>7191</v>
      </c>
      <c r="B7194" s="6" t="str">
        <f>"00822584"</f>
        <v>00822584</v>
      </c>
    </row>
    <row r="7195" spans="1:2" x14ac:dyDescent="0.25">
      <c r="A7195" s="6">
        <v>7192</v>
      </c>
      <c r="B7195" s="6" t="str">
        <f>"00822588"</f>
        <v>00822588</v>
      </c>
    </row>
    <row r="7196" spans="1:2" x14ac:dyDescent="0.25">
      <c r="A7196" s="6">
        <v>7193</v>
      </c>
      <c r="B7196" s="6" t="str">
        <f>"00822599"</f>
        <v>00822599</v>
      </c>
    </row>
    <row r="7197" spans="1:2" x14ac:dyDescent="0.25">
      <c r="A7197" s="6">
        <v>7194</v>
      </c>
      <c r="B7197" s="6" t="str">
        <f>"00822605"</f>
        <v>00822605</v>
      </c>
    </row>
    <row r="7198" spans="1:2" x14ac:dyDescent="0.25">
      <c r="A7198" s="6">
        <v>7195</v>
      </c>
      <c r="B7198" s="6" t="str">
        <f>"00822615"</f>
        <v>00822615</v>
      </c>
    </row>
    <row r="7199" spans="1:2" x14ac:dyDescent="0.25">
      <c r="A7199" s="6">
        <v>7196</v>
      </c>
      <c r="B7199" s="6" t="str">
        <f>"00822627"</f>
        <v>00822627</v>
      </c>
    </row>
    <row r="7200" spans="1:2" x14ac:dyDescent="0.25">
      <c r="A7200" s="6">
        <v>7197</v>
      </c>
      <c r="B7200" s="6" t="str">
        <f>"00822642"</f>
        <v>00822642</v>
      </c>
    </row>
    <row r="7201" spans="1:2" x14ac:dyDescent="0.25">
      <c r="A7201" s="6">
        <v>7198</v>
      </c>
      <c r="B7201" s="6" t="str">
        <f>"00822643"</f>
        <v>00822643</v>
      </c>
    </row>
    <row r="7202" spans="1:2" x14ac:dyDescent="0.25">
      <c r="A7202" s="6">
        <v>7199</v>
      </c>
      <c r="B7202" s="6" t="str">
        <f>"00822645"</f>
        <v>00822645</v>
      </c>
    </row>
    <row r="7203" spans="1:2" x14ac:dyDescent="0.25">
      <c r="A7203" s="6">
        <v>7200</v>
      </c>
      <c r="B7203" s="6" t="str">
        <f>"00822681"</f>
        <v>00822681</v>
      </c>
    </row>
    <row r="7204" spans="1:2" x14ac:dyDescent="0.25">
      <c r="A7204" s="6">
        <v>7201</v>
      </c>
      <c r="B7204" s="6" t="str">
        <f>"00822683"</f>
        <v>00822683</v>
      </c>
    </row>
    <row r="7205" spans="1:2" x14ac:dyDescent="0.25">
      <c r="A7205" s="6">
        <v>7202</v>
      </c>
      <c r="B7205" s="6" t="str">
        <f>"00822696"</f>
        <v>00822696</v>
      </c>
    </row>
    <row r="7206" spans="1:2" x14ac:dyDescent="0.25">
      <c r="A7206" s="6">
        <v>7203</v>
      </c>
      <c r="B7206" s="6" t="str">
        <f>"00822712"</f>
        <v>00822712</v>
      </c>
    </row>
    <row r="7207" spans="1:2" x14ac:dyDescent="0.25">
      <c r="A7207" s="6">
        <v>7204</v>
      </c>
      <c r="B7207" s="6" t="str">
        <f>"00822735"</f>
        <v>00822735</v>
      </c>
    </row>
    <row r="7208" spans="1:2" x14ac:dyDescent="0.25">
      <c r="A7208" s="6">
        <v>7205</v>
      </c>
      <c r="B7208" s="6" t="str">
        <f>"00822752"</f>
        <v>00822752</v>
      </c>
    </row>
    <row r="7209" spans="1:2" x14ac:dyDescent="0.25">
      <c r="A7209" s="6">
        <v>7206</v>
      </c>
      <c r="B7209" s="6" t="str">
        <f>"00822765"</f>
        <v>00822765</v>
      </c>
    </row>
    <row r="7210" spans="1:2" x14ac:dyDescent="0.25">
      <c r="A7210" s="6">
        <v>7207</v>
      </c>
      <c r="B7210" s="6" t="str">
        <f>"00822772"</f>
        <v>00822772</v>
      </c>
    </row>
    <row r="7211" spans="1:2" x14ac:dyDescent="0.25">
      <c r="A7211" s="6">
        <v>7208</v>
      </c>
      <c r="B7211" s="6" t="str">
        <f>"00822779"</f>
        <v>00822779</v>
      </c>
    </row>
    <row r="7212" spans="1:2" x14ac:dyDescent="0.25">
      <c r="A7212" s="6">
        <v>7209</v>
      </c>
      <c r="B7212" s="6" t="str">
        <f>"00822791"</f>
        <v>00822791</v>
      </c>
    </row>
    <row r="7213" spans="1:2" x14ac:dyDescent="0.25">
      <c r="A7213" s="6">
        <v>7210</v>
      </c>
      <c r="B7213" s="6" t="str">
        <f>"00822822"</f>
        <v>00822822</v>
      </c>
    </row>
    <row r="7214" spans="1:2" x14ac:dyDescent="0.25">
      <c r="A7214" s="6">
        <v>7211</v>
      </c>
      <c r="B7214" s="6" t="str">
        <f>"00822842"</f>
        <v>00822842</v>
      </c>
    </row>
    <row r="7215" spans="1:2" x14ac:dyDescent="0.25">
      <c r="A7215" s="6">
        <v>7212</v>
      </c>
      <c r="B7215" s="6" t="str">
        <f>"00822853"</f>
        <v>00822853</v>
      </c>
    </row>
    <row r="7216" spans="1:2" x14ac:dyDescent="0.25">
      <c r="A7216" s="6">
        <v>7213</v>
      </c>
      <c r="B7216" s="6" t="str">
        <f>"00822855"</f>
        <v>00822855</v>
      </c>
    </row>
    <row r="7217" spans="1:2" x14ac:dyDescent="0.25">
      <c r="A7217" s="6">
        <v>7214</v>
      </c>
      <c r="B7217" s="6" t="str">
        <f>"00822866"</f>
        <v>00822866</v>
      </c>
    </row>
    <row r="7218" spans="1:2" x14ac:dyDescent="0.25">
      <c r="A7218" s="6">
        <v>7215</v>
      </c>
      <c r="B7218" s="6" t="str">
        <f>"00822874"</f>
        <v>00822874</v>
      </c>
    </row>
    <row r="7219" spans="1:2" x14ac:dyDescent="0.25">
      <c r="A7219" s="6">
        <v>7216</v>
      </c>
      <c r="B7219" s="6" t="str">
        <f>"00822895"</f>
        <v>00822895</v>
      </c>
    </row>
    <row r="7220" spans="1:2" x14ac:dyDescent="0.25">
      <c r="A7220" s="6">
        <v>7217</v>
      </c>
      <c r="B7220" s="6" t="str">
        <f>"00822898"</f>
        <v>00822898</v>
      </c>
    </row>
    <row r="7221" spans="1:2" x14ac:dyDescent="0.25">
      <c r="A7221" s="6">
        <v>7218</v>
      </c>
      <c r="B7221" s="6" t="str">
        <f>"00822901"</f>
        <v>00822901</v>
      </c>
    </row>
    <row r="7222" spans="1:2" x14ac:dyDescent="0.25">
      <c r="A7222" s="6">
        <v>7219</v>
      </c>
      <c r="B7222" s="6" t="str">
        <f>"00822917"</f>
        <v>00822917</v>
      </c>
    </row>
    <row r="7223" spans="1:2" x14ac:dyDescent="0.25">
      <c r="A7223" s="6">
        <v>7220</v>
      </c>
      <c r="B7223" s="6" t="str">
        <f>"00822923"</f>
        <v>00822923</v>
      </c>
    </row>
    <row r="7224" spans="1:2" x14ac:dyDescent="0.25">
      <c r="A7224" s="6">
        <v>7221</v>
      </c>
      <c r="B7224" s="6" t="str">
        <f>"00822928"</f>
        <v>00822928</v>
      </c>
    </row>
    <row r="7225" spans="1:2" x14ac:dyDescent="0.25">
      <c r="A7225" s="6">
        <v>7222</v>
      </c>
      <c r="B7225" s="6" t="str">
        <f>"00822930"</f>
        <v>00822930</v>
      </c>
    </row>
    <row r="7226" spans="1:2" x14ac:dyDescent="0.25">
      <c r="A7226" s="6">
        <v>7223</v>
      </c>
      <c r="B7226" s="6" t="str">
        <f>"00822933"</f>
        <v>00822933</v>
      </c>
    </row>
    <row r="7227" spans="1:2" x14ac:dyDescent="0.25">
      <c r="A7227" s="6">
        <v>7224</v>
      </c>
      <c r="B7227" s="6" t="str">
        <f>"00822936"</f>
        <v>00822936</v>
      </c>
    </row>
    <row r="7228" spans="1:2" x14ac:dyDescent="0.25">
      <c r="A7228" s="6">
        <v>7225</v>
      </c>
      <c r="B7228" s="6" t="str">
        <f>"00822942"</f>
        <v>00822942</v>
      </c>
    </row>
    <row r="7229" spans="1:2" x14ac:dyDescent="0.25">
      <c r="A7229" s="6">
        <v>7226</v>
      </c>
      <c r="B7229" s="6" t="str">
        <f>"00822961"</f>
        <v>00822961</v>
      </c>
    </row>
    <row r="7230" spans="1:2" x14ac:dyDescent="0.25">
      <c r="A7230" s="6">
        <v>7227</v>
      </c>
      <c r="B7230" s="6" t="str">
        <f>"00822975"</f>
        <v>00822975</v>
      </c>
    </row>
    <row r="7231" spans="1:2" x14ac:dyDescent="0.25">
      <c r="A7231" s="6">
        <v>7228</v>
      </c>
      <c r="B7231" s="6" t="str">
        <f>"00822976"</f>
        <v>00822976</v>
      </c>
    </row>
    <row r="7232" spans="1:2" x14ac:dyDescent="0.25">
      <c r="A7232" s="6">
        <v>7229</v>
      </c>
      <c r="B7232" s="6" t="str">
        <f>"00822988"</f>
        <v>00822988</v>
      </c>
    </row>
    <row r="7233" spans="1:2" x14ac:dyDescent="0.25">
      <c r="A7233" s="6">
        <v>7230</v>
      </c>
      <c r="B7233" s="6" t="str">
        <f>"00822991"</f>
        <v>00822991</v>
      </c>
    </row>
    <row r="7234" spans="1:2" x14ac:dyDescent="0.25">
      <c r="A7234" s="6">
        <v>7231</v>
      </c>
      <c r="B7234" s="6" t="str">
        <f>"00822998"</f>
        <v>00822998</v>
      </c>
    </row>
    <row r="7235" spans="1:2" x14ac:dyDescent="0.25">
      <c r="A7235" s="6">
        <v>7232</v>
      </c>
      <c r="B7235" s="6" t="str">
        <f>"00823000"</f>
        <v>00823000</v>
      </c>
    </row>
    <row r="7236" spans="1:2" x14ac:dyDescent="0.25">
      <c r="A7236" s="6">
        <v>7233</v>
      </c>
      <c r="B7236" s="6" t="str">
        <f>"00823010"</f>
        <v>00823010</v>
      </c>
    </row>
    <row r="7237" spans="1:2" x14ac:dyDescent="0.25">
      <c r="A7237" s="6">
        <v>7234</v>
      </c>
      <c r="B7237" s="6" t="str">
        <f>"00823018"</f>
        <v>00823018</v>
      </c>
    </row>
    <row r="7238" spans="1:2" x14ac:dyDescent="0.25">
      <c r="A7238" s="6">
        <v>7235</v>
      </c>
      <c r="B7238" s="6" t="str">
        <f>"00823020"</f>
        <v>00823020</v>
      </c>
    </row>
    <row r="7239" spans="1:2" x14ac:dyDescent="0.25">
      <c r="A7239" s="6">
        <v>7236</v>
      </c>
      <c r="B7239" s="6" t="str">
        <f>"00823029"</f>
        <v>00823029</v>
      </c>
    </row>
    <row r="7240" spans="1:2" x14ac:dyDescent="0.25">
      <c r="A7240" s="6">
        <v>7237</v>
      </c>
      <c r="B7240" s="6" t="str">
        <f>"00823035"</f>
        <v>00823035</v>
      </c>
    </row>
    <row r="7241" spans="1:2" x14ac:dyDescent="0.25">
      <c r="A7241" s="6">
        <v>7238</v>
      </c>
      <c r="B7241" s="6" t="str">
        <f>"00823040"</f>
        <v>00823040</v>
      </c>
    </row>
    <row r="7242" spans="1:2" x14ac:dyDescent="0.25">
      <c r="A7242" s="6">
        <v>7239</v>
      </c>
      <c r="B7242" s="6" t="str">
        <f>"00823052"</f>
        <v>00823052</v>
      </c>
    </row>
    <row r="7243" spans="1:2" x14ac:dyDescent="0.25">
      <c r="A7243" s="6">
        <v>7240</v>
      </c>
      <c r="B7243" s="6" t="str">
        <f>"00823058"</f>
        <v>00823058</v>
      </c>
    </row>
    <row r="7244" spans="1:2" x14ac:dyDescent="0.25">
      <c r="A7244" s="6">
        <v>7241</v>
      </c>
      <c r="B7244" s="6" t="str">
        <f>"00823061"</f>
        <v>00823061</v>
      </c>
    </row>
    <row r="7245" spans="1:2" x14ac:dyDescent="0.25">
      <c r="A7245" s="6">
        <v>7242</v>
      </c>
      <c r="B7245" s="6" t="str">
        <f>"00823063"</f>
        <v>00823063</v>
      </c>
    </row>
    <row r="7246" spans="1:2" x14ac:dyDescent="0.25">
      <c r="A7246" s="6">
        <v>7243</v>
      </c>
      <c r="B7246" s="6" t="str">
        <f>"00823064"</f>
        <v>00823064</v>
      </c>
    </row>
    <row r="7247" spans="1:2" x14ac:dyDescent="0.25">
      <c r="A7247" s="6">
        <v>7244</v>
      </c>
      <c r="B7247" s="6" t="str">
        <f>"00823072"</f>
        <v>00823072</v>
      </c>
    </row>
    <row r="7248" spans="1:2" x14ac:dyDescent="0.25">
      <c r="A7248" s="6">
        <v>7245</v>
      </c>
      <c r="B7248" s="6" t="str">
        <f>"00823074"</f>
        <v>00823074</v>
      </c>
    </row>
    <row r="7249" spans="1:2" x14ac:dyDescent="0.25">
      <c r="A7249" s="6">
        <v>7246</v>
      </c>
      <c r="B7249" s="6" t="str">
        <f>"00823082"</f>
        <v>00823082</v>
      </c>
    </row>
    <row r="7250" spans="1:2" x14ac:dyDescent="0.25">
      <c r="A7250" s="6">
        <v>7247</v>
      </c>
      <c r="B7250" s="6" t="str">
        <f>"00823087"</f>
        <v>00823087</v>
      </c>
    </row>
    <row r="7251" spans="1:2" x14ac:dyDescent="0.25">
      <c r="A7251" s="6">
        <v>7248</v>
      </c>
      <c r="B7251" s="6" t="str">
        <f>"00823097"</f>
        <v>00823097</v>
      </c>
    </row>
    <row r="7252" spans="1:2" x14ac:dyDescent="0.25">
      <c r="A7252" s="6">
        <v>7249</v>
      </c>
      <c r="B7252" s="6" t="str">
        <f>"00823106"</f>
        <v>00823106</v>
      </c>
    </row>
    <row r="7253" spans="1:2" x14ac:dyDescent="0.25">
      <c r="A7253" s="6">
        <v>7250</v>
      </c>
      <c r="B7253" s="6" t="str">
        <f>"00823125"</f>
        <v>00823125</v>
      </c>
    </row>
    <row r="7254" spans="1:2" x14ac:dyDescent="0.25">
      <c r="A7254" s="6">
        <v>7251</v>
      </c>
      <c r="B7254" s="6" t="str">
        <f>"00823126"</f>
        <v>00823126</v>
      </c>
    </row>
    <row r="7255" spans="1:2" x14ac:dyDescent="0.25">
      <c r="A7255" s="6">
        <v>7252</v>
      </c>
      <c r="B7255" s="6" t="str">
        <f>"00823127"</f>
        <v>00823127</v>
      </c>
    </row>
    <row r="7256" spans="1:2" x14ac:dyDescent="0.25">
      <c r="A7256" s="6">
        <v>7253</v>
      </c>
      <c r="B7256" s="6" t="str">
        <f>"00823136"</f>
        <v>00823136</v>
      </c>
    </row>
    <row r="7257" spans="1:2" x14ac:dyDescent="0.25">
      <c r="A7257" s="6">
        <v>7254</v>
      </c>
      <c r="B7257" s="6" t="str">
        <f>"00823142"</f>
        <v>00823142</v>
      </c>
    </row>
    <row r="7258" spans="1:2" x14ac:dyDescent="0.25">
      <c r="A7258" s="6">
        <v>7255</v>
      </c>
      <c r="B7258" s="6" t="str">
        <f>"00823145"</f>
        <v>00823145</v>
      </c>
    </row>
    <row r="7259" spans="1:2" x14ac:dyDescent="0.25">
      <c r="A7259" s="6">
        <v>7256</v>
      </c>
      <c r="B7259" s="6" t="str">
        <f>"00823148"</f>
        <v>00823148</v>
      </c>
    </row>
    <row r="7260" spans="1:2" x14ac:dyDescent="0.25">
      <c r="A7260" s="6">
        <v>7257</v>
      </c>
      <c r="B7260" s="6" t="str">
        <f>"00823155"</f>
        <v>00823155</v>
      </c>
    </row>
    <row r="7261" spans="1:2" x14ac:dyDescent="0.25">
      <c r="A7261" s="6">
        <v>7258</v>
      </c>
      <c r="B7261" s="6" t="str">
        <f>"00823160"</f>
        <v>00823160</v>
      </c>
    </row>
    <row r="7262" spans="1:2" x14ac:dyDescent="0.25">
      <c r="A7262" s="6">
        <v>7259</v>
      </c>
      <c r="B7262" s="6" t="str">
        <f>"00823167"</f>
        <v>00823167</v>
      </c>
    </row>
    <row r="7263" spans="1:2" x14ac:dyDescent="0.25">
      <c r="A7263" s="6">
        <v>7260</v>
      </c>
      <c r="B7263" s="6" t="str">
        <f>"00823172"</f>
        <v>00823172</v>
      </c>
    </row>
    <row r="7264" spans="1:2" x14ac:dyDescent="0.25">
      <c r="A7264" s="6">
        <v>7261</v>
      </c>
      <c r="B7264" s="6" t="str">
        <f>"00823175"</f>
        <v>00823175</v>
      </c>
    </row>
    <row r="7265" spans="1:2" x14ac:dyDescent="0.25">
      <c r="A7265" s="6">
        <v>7262</v>
      </c>
      <c r="B7265" s="6" t="str">
        <f>"00823200"</f>
        <v>00823200</v>
      </c>
    </row>
    <row r="7266" spans="1:2" x14ac:dyDescent="0.25">
      <c r="A7266" s="6">
        <v>7263</v>
      </c>
      <c r="B7266" s="6" t="str">
        <f>"00823221"</f>
        <v>00823221</v>
      </c>
    </row>
    <row r="7267" spans="1:2" x14ac:dyDescent="0.25">
      <c r="A7267" s="6">
        <v>7264</v>
      </c>
      <c r="B7267" s="6" t="str">
        <f>"00823227"</f>
        <v>00823227</v>
      </c>
    </row>
    <row r="7268" spans="1:2" x14ac:dyDescent="0.25">
      <c r="A7268" s="6">
        <v>7265</v>
      </c>
      <c r="B7268" s="6" t="str">
        <f>"00823232"</f>
        <v>00823232</v>
      </c>
    </row>
    <row r="7269" spans="1:2" x14ac:dyDescent="0.25">
      <c r="A7269" s="6">
        <v>7266</v>
      </c>
      <c r="B7269" s="6" t="str">
        <f>"00823233"</f>
        <v>00823233</v>
      </c>
    </row>
    <row r="7270" spans="1:2" x14ac:dyDescent="0.25">
      <c r="A7270" s="6">
        <v>7267</v>
      </c>
      <c r="B7270" s="6" t="str">
        <f>"00823249"</f>
        <v>00823249</v>
      </c>
    </row>
    <row r="7271" spans="1:2" x14ac:dyDescent="0.25">
      <c r="A7271" s="6">
        <v>7268</v>
      </c>
      <c r="B7271" s="6" t="str">
        <f>"00823253"</f>
        <v>00823253</v>
      </c>
    </row>
    <row r="7272" spans="1:2" x14ac:dyDescent="0.25">
      <c r="A7272" s="6">
        <v>7269</v>
      </c>
      <c r="B7272" s="6" t="str">
        <f>"00823254"</f>
        <v>00823254</v>
      </c>
    </row>
    <row r="7273" spans="1:2" x14ac:dyDescent="0.25">
      <c r="A7273" s="6">
        <v>7270</v>
      </c>
      <c r="B7273" s="6" t="str">
        <f>"00823260"</f>
        <v>00823260</v>
      </c>
    </row>
    <row r="7274" spans="1:2" x14ac:dyDescent="0.25">
      <c r="A7274" s="6">
        <v>7271</v>
      </c>
      <c r="B7274" s="6" t="str">
        <f>"00823267"</f>
        <v>00823267</v>
      </c>
    </row>
    <row r="7275" spans="1:2" x14ac:dyDescent="0.25">
      <c r="A7275" s="6">
        <v>7272</v>
      </c>
      <c r="B7275" s="6" t="str">
        <f>"00823295"</f>
        <v>00823295</v>
      </c>
    </row>
    <row r="7276" spans="1:2" x14ac:dyDescent="0.25">
      <c r="A7276" s="6">
        <v>7273</v>
      </c>
      <c r="B7276" s="6" t="str">
        <f>"00823296"</f>
        <v>00823296</v>
      </c>
    </row>
    <row r="7277" spans="1:2" x14ac:dyDescent="0.25">
      <c r="A7277" s="6">
        <v>7274</v>
      </c>
      <c r="B7277" s="6" t="str">
        <f>"00823297"</f>
        <v>00823297</v>
      </c>
    </row>
    <row r="7278" spans="1:2" x14ac:dyDescent="0.25">
      <c r="A7278" s="6">
        <v>7275</v>
      </c>
      <c r="B7278" s="6" t="str">
        <f>"00823313"</f>
        <v>00823313</v>
      </c>
    </row>
    <row r="7279" spans="1:2" x14ac:dyDescent="0.25">
      <c r="A7279" s="6">
        <v>7276</v>
      </c>
      <c r="B7279" s="6" t="str">
        <f>"00823334"</f>
        <v>00823334</v>
      </c>
    </row>
    <row r="7280" spans="1:2" x14ac:dyDescent="0.25">
      <c r="A7280" s="6">
        <v>7277</v>
      </c>
      <c r="B7280" s="6" t="str">
        <f>"00823365"</f>
        <v>00823365</v>
      </c>
    </row>
    <row r="7281" spans="1:2" x14ac:dyDescent="0.25">
      <c r="A7281" s="6">
        <v>7278</v>
      </c>
      <c r="B7281" s="6" t="str">
        <f>"00823370"</f>
        <v>00823370</v>
      </c>
    </row>
    <row r="7282" spans="1:2" x14ac:dyDescent="0.25">
      <c r="A7282" s="6">
        <v>7279</v>
      </c>
      <c r="B7282" s="6" t="str">
        <f>"00823377"</f>
        <v>00823377</v>
      </c>
    </row>
    <row r="7283" spans="1:2" x14ac:dyDescent="0.25">
      <c r="A7283" s="6">
        <v>7280</v>
      </c>
      <c r="B7283" s="6" t="str">
        <f>"00823378"</f>
        <v>00823378</v>
      </c>
    </row>
    <row r="7284" spans="1:2" x14ac:dyDescent="0.25">
      <c r="A7284" s="6">
        <v>7281</v>
      </c>
      <c r="B7284" s="6" t="str">
        <f>"00823383"</f>
        <v>00823383</v>
      </c>
    </row>
    <row r="7285" spans="1:2" x14ac:dyDescent="0.25">
      <c r="A7285" s="6">
        <v>7282</v>
      </c>
      <c r="B7285" s="6" t="str">
        <f>"00823384"</f>
        <v>00823384</v>
      </c>
    </row>
    <row r="7286" spans="1:2" x14ac:dyDescent="0.25">
      <c r="A7286" s="6">
        <v>7283</v>
      </c>
      <c r="B7286" s="6" t="str">
        <f>"00823392"</f>
        <v>00823392</v>
      </c>
    </row>
    <row r="7287" spans="1:2" x14ac:dyDescent="0.25">
      <c r="A7287" s="6">
        <v>7284</v>
      </c>
      <c r="B7287" s="6" t="str">
        <f>"00823394"</f>
        <v>00823394</v>
      </c>
    </row>
    <row r="7288" spans="1:2" x14ac:dyDescent="0.25">
      <c r="A7288" s="6">
        <v>7285</v>
      </c>
      <c r="B7288" s="6" t="str">
        <f>"00823396"</f>
        <v>00823396</v>
      </c>
    </row>
    <row r="7289" spans="1:2" x14ac:dyDescent="0.25">
      <c r="A7289" s="6">
        <v>7286</v>
      </c>
      <c r="B7289" s="6" t="str">
        <f>"00823404"</f>
        <v>00823404</v>
      </c>
    </row>
    <row r="7290" spans="1:2" x14ac:dyDescent="0.25">
      <c r="A7290" s="6">
        <v>7287</v>
      </c>
      <c r="B7290" s="6" t="str">
        <f>"00823408"</f>
        <v>00823408</v>
      </c>
    </row>
    <row r="7291" spans="1:2" x14ac:dyDescent="0.25">
      <c r="A7291" s="6">
        <v>7288</v>
      </c>
      <c r="B7291" s="6" t="str">
        <f>"00823414"</f>
        <v>00823414</v>
      </c>
    </row>
    <row r="7292" spans="1:2" x14ac:dyDescent="0.25">
      <c r="A7292" s="6">
        <v>7289</v>
      </c>
      <c r="B7292" s="6" t="str">
        <f>"00823417"</f>
        <v>00823417</v>
      </c>
    </row>
    <row r="7293" spans="1:2" x14ac:dyDescent="0.25">
      <c r="A7293" s="6">
        <v>7290</v>
      </c>
      <c r="B7293" s="6" t="str">
        <f>"00823431"</f>
        <v>00823431</v>
      </c>
    </row>
    <row r="7294" spans="1:2" x14ac:dyDescent="0.25">
      <c r="A7294" s="6">
        <v>7291</v>
      </c>
      <c r="B7294" s="6" t="str">
        <f>"00823445"</f>
        <v>00823445</v>
      </c>
    </row>
    <row r="7295" spans="1:2" x14ac:dyDescent="0.25">
      <c r="A7295" s="6">
        <v>7292</v>
      </c>
      <c r="B7295" s="6" t="str">
        <f>"00823450"</f>
        <v>00823450</v>
      </c>
    </row>
    <row r="7296" spans="1:2" x14ac:dyDescent="0.25">
      <c r="A7296" s="6">
        <v>7293</v>
      </c>
      <c r="B7296" s="6" t="str">
        <f>"00823458"</f>
        <v>00823458</v>
      </c>
    </row>
    <row r="7297" spans="1:2" x14ac:dyDescent="0.25">
      <c r="A7297" s="6">
        <v>7294</v>
      </c>
      <c r="B7297" s="6" t="str">
        <f>"00823459"</f>
        <v>00823459</v>
      </c>
    </row>
    <row r="7298" spans="1:2" x14ac:dyDescent="0.25">
      <c r="A7298" s="6">
        <v>7295</v>
      </c>
      <c r="B7298" s="6" t="str">
        <f>"00823470"</f>
        <v>00823470</v>
      </c>
    </row>
    <row r="7299" spans="1:2" x14ac:dyDescent="0.25">
      <c r="A7299" s="6">
        <v>7296</v>
      </c>
      <c r="B7299" s="6" t="str">
        <f>"00823472"</f>
        <v>00823472</v>
      </c>
    </row>
    <row r="7300" spans="1:2" x14ac:dyDescent="0.25">
      <c r="A7300" s="6">
        <v>7297</v>
      </c>
      <c r="B7300" s="6" t="str">
        <f>"00823488"</f>
        <v>00823488</v>
      </c>
    </row>
    <row r="7301" spans="1:2" x14ac:dyDescent="0.25">
      <c r="A7301" s="6">
        <v>7298</v>
      </c>
      <c r="B7301" s="6" t="str">
        <f>"00823489"</f>
        <v>00823489</v>
      </c>
    </row>
    <row r="7302" spans="1:2" x14ac:dyDescent="0.25">
      <c r="A7302" s="6">
        <v>7299</v>
      </c>
      <c r="B7302" s="6" t="str">
        <f>"00823493"</f>
        <v>00823493</v>
      </c>
    </row>
    <row r="7303" spans="1:2" x14ac:dyDescent="0.25">
      <c r="A7303" s="6">
        <v>7300</v>
      </c>
      <c r="B7303" s="6" t="str">
        <f>"00823504"</f>
        <v>00823504</v>
      </c>
    </row>
    <row r="7304" spans="1:2" x14ac:dyDescent="0.25">
      <c r="A7304" s="6">
        <v>7301</v>
      </c>
      <c r="B7304" s="6" t="str">
        <f>"00823514"</f>
        <v>00823514</v>
      </c>
    </row>
    <row r="7305" spans="1:2" x14ac:dyDescent="0.25">
      <c r="A7305" s="6">
        <v>7302</v>
      </c>
      <c r="B7305" s="6" t="str">
        <f>"00823516"</f>
        <v>00823516</v>
      </c>
    </row>
    <row r="7306" spans="1:2" x14ac:dyDescent="0.25">
      <c r="A7306" s="6">
        <v>7303</v>
      </c>
      <c r="B7306" s="6" t="str">
        <f>"00823520"</f>
        <v>00823520</v>
      </c>
    </row>
    <row r="7307" spans="1:2" x14ac:dyDescent="0.25">
      <c r="A7307" s="6">
        <v>7304</v>
      </c>
      <c r="B7307" s="6" t="str">
        <f>"00823540"</f>
        <v>00823540</v>
      </c>
    </row>
    <row r="7308" spans="1:2" x14ac:dyDescent="0.25">
      <c r="A7308" s="6">
        <v>7305</v>
      </c>
      <c r="B7308" s="6" t="str">
        <f>"00823547"</f>
        <v>00823547</v>
      </c>
    </row>
    <row r="7309" spans="1:2" x14ac:dyDescent="0.25">
      <c r="A7309" s="6">
        <v>7306</v>
      </c>
      <c r="B7309" s="6" t="str">
        <f>"00823552"</f>
        <v>00823552</v>
      </c>
    </row>
    <row r="7310" spans="1:2" x14ac:dyDescent="0.25">
      <c r="A7310" s="6">
        <v>7307</v>
      </c>
      <c r="B7310" s="6" t="str">
        <f>"00823555"</f>
        <v>00823555</v>
      </c>
    </row>
    <row r="7311" spans="1:2" x14ac:dyDescent="0.25">
      <c r="A7311" s="6">
        <v>7308</v>
      </c>
      <c r="B7311" s="6" t="str">
        <f>"00823562"</f>
        <v>00823562</v>
      </c>
    </row>
    <row r="7312" spans="1:2" x14ac:dyDescent="0.25">
      <c r="A7312" s="6">
        <v>7309</v>
      </c>
      <c r="B7312" s="6" t="str">
        <f>"00823572"</f>
        <v>00823572</v>
      </c>
    </row>
    <row r="7313" spans="1:2" x14ac:dyDescent="0.25">
      <c r="A7313" s="6">
        <v>7310</v>
      </c>
      <c r="B7313" s="6" t="str">
        <f>"00823579"</f>
        <v>00823579</v>
      </c>
    </row>
    <row r="7314" spans="1:2" x14ac:dyDescent="0.25">
      <c r="A7314" s="6">
        <v>7311</v>
      </c>
      <c r="B7314" s="6" t="str">
        <f>"00823580"</f>
        <v>00823580</v>
      </c>
    </row>
    <row r="7315" spans="1:2" x14ac:dyDescent="0.25">
      <c r="A7315" s="6">
        <v>7312</v>
      </c>
      <c r="B7315" s="6" t="str">
        <f>"00823593"</f>
        <v>00823593</v>
      </c>
    </row>
    <row r="7316" spans="1:2" x14ac:dyDescent="0.25">
      <c r="A7316" s="6">
        <v>7313</v>
      </c>
      <c r="B7316" s="6" t="str">
        <f>"00823600"</f>
        <v>00823600</v>
      </c>
    </row>
    <row r="7317" spans="1:2" x14ac:dyDescent="0.25">
      <c r="A7317" s="6">
        <v>7314</v>
      </c>
      <c r="B7317" s="6" t="str">
        <f>"00823603"</f>
        <v>00823603</v>
      </c>
    </row>
    <row r="7318" spans="1:2" x14ac:dyDescent="0.25">
      <c r="A7318" s="6">
        <v>7315</v>
      </c>
      <c r="B7318" s="6" t="str">
        <f>"00823624"</f>
        <v>00823624</v>
      </c>
    </row>
    <row r="7319" spans="1:2" x14ac:dyDescent="0.25">
      <c r="A7319" s="6">
        <v>7316</v>
      </c>
      <c r="B7319" s="6" t="str">
        <f>"00823626"</f>
        <v>00823626</v>
      </c>
    </row>
    <row r="7320" spans="1:2" x14ac:dyDescent="0.25">
      <c r="A7320" s="6">
        <v>7317</v>
      </c>
      <c r="B7320" s="6" t="str">
        <f>"00823627"</f>
        <v>00823627</v>
      </c>
    </row>
    <row r="7321" spans="1:2" x14ac:dyDescent="0.25">
      <c r="A7321" s="6">
        <v>7318</v>
      </c>
      <c r="B7321" s="6" t="str">
        <f>"00823629"</f>
        <v>00823629</v>
      </c>
    </row>
    <row r="7322" spans="1:2" x14ac:dyDescent="0.25">
      <c r="A7322" s="6">
        <v>7319</v>
      </c>
      <c r="B7322" s="6" t="str">
        <f>"00823634"</f>
        <v>00823634</v>
      </c>
    </row>
    <row r="7323" spans="1:2" x14ac:dyDescent="0.25">
      <c r="A7323" s="6">
        <v>7320</v>
      </c>
      <c r="B7323" s="6" t="str">
        <f>"00823640"</f>
        <v>00823640</v>
      </c>
    </row>
    <row r="7324" spans="1:2" x14ac:dyDescent="0.25">
      <c r="A7324" s="6">
        <v>7321</v>
      </c>
      <c r="B7324" s="6" t="str">
        <f>"00823670"</f>
        <v>00823670</v>
      </c>
    </row>
    <row r="7325" spans="1:2" x14ac:dyDescent="0.25">
      <c r="A7325" s="6">
        <v>7322</v>
      </c>
      <c r="B7325" s="6" t="str">
        <f>"00823685"</f>
        <v>00823685</v>
      </c>
    </row>
    <row r="7326" spans="1:2" x14ac:dyDescent="0.25">
      <c r="A7326" s="6">
        <v>7323</v>
      </c>
      <c r="B7326" s="6" t="str">
        <f>"00823748"</f>
        <v>00823748</v>
      </c>
    </row>
    <row r="7327" spans="1:2" x14ac:dyDescent="0.25">
      <c r="A7327" s="6">
        <v>7324</v>
      </c>
      <c r="B7327" s="6" t="str">
        <f>"00823757"</f>
        <v>00823757</v>
      </c>
    </row>
    <row r="7328" spans="1:2" x14ac:dyDescent="0.25">
      <c r="A7328" s="6">
        <v>7325</v>
      </c>
      <c r="B7328" s="6" t="str">
        <f>"00823761"</f>
        <v>00823761</v>
      </c>
    </row>
    <row r="7329" spans="1:2" x14ac:dyDescent="0.25">
      <c r="A7329" s="6">
        <v>7326</v>
      </c>
      <c r="B7329" s="6" t="str">
        <f>"00823773"</f>
        <v>00823773</v>
      </c>
    </row>
    <row r="7330" spans="1:2" x14ac:dyDescent="0.25">
      <c r="A7330" s="6">
        <v>7327</v>
      </c>
      <c r="B7330" s="6" t="str">
        <f>"00823777"</f>
        <v>00823777</v>
      </c>
    </row>
    <row r="7331" spans="1:2" x14ac:dyDescent="0.25">
      <c r="A7331" s="6">
        <v>7328</v>
      </c>
      <c r="B7331" s="6" t="str">
        <f>"00823780"</f>
        <v>00823780</v>
      </c>
    </row>
    <row r="7332" spans="1:2" x14ac:dyDescent="0.25">
      <c r="A7332" s="6">
        <v>7329</v>
      </c>
      <c r="B7332" s="6" t="str">
        <f>"00823781"</f>
        <v>00823781</v>
      </c>
    </row>
    <row r="7333" spans="1:2" x14ac:dyDescent="0.25">
      <c r="A7333" s="6">
        <v>7330</v>
      </c>
      <c r="B7333" s="6" t="str">
        <f>"00823783"</f>
        <v>00823783</v>
      </c>
    </row>
    <row r="7334" spans="1:2" x14ac:dyDescent="0.25">
      <c r="A7334" s="6">
        <v>7331</v>
      </c>
      <c r="B7334" s="6" t="str">
        <f>"00823791"</f>
        <v>00823791</v>
      </c>
    </row>
    <row r="7335" spans="1:2" x14ac:dyDescent="0.25">
      <c r="A7335" s="6">
        <v>7332</v>
      </c>
      <c r="B7335" s="6" t="str">
        <f>"00823819"</f>
        <v>00823819</v>
      </c>
    </row>
    <row r="7336" spans="1:2" x14ac:dyDescent="0.25">
      <c r="A7336" s="6">
        <v>7333</v>
      </c>
      <c r="B7336" s="6" t="str">
        <f>"00823821"</f>
        <v>00823821</v>
      </c>
    </row>
    <row r="7337" spans="1:2" x14ac:dyDescent="0.25">
      <c r="A7337" s="6">
        <v>7334</v>
      </c>
      <c r="B7337" s="6" t="str">
        <f>"00823824"</f>
        <v>00823824</v>
      </c>
    </row>
    <row r="7338" spans="1:2" x14ac:dyDescent="0.25">
      <c r="A7338" s="6">
        <v>7335</v>
      </c>
      <c r="B7338" s="6" t="str">
        <f>"00823830"</f>
        <v>00823830</v>
      </c>
    </row>
    <row r="7339" spans="1:2" x14ac:dyDescent="0.25">
      <c r="A7339" s="6">
        <v>7336</v>
      </c>
      <c r="B7339" s="6" t="str">
        <f>"00823846"</f>
        <v>00823846</v>
      </c>
    </row>
    <row r="7340" spans="1:2" x14ac:dyDescent="0.25">
      <c r="A7340" s="6">
        <v>7337</v>
      </c>
      <c r="B7340" s="6" t="str">
        <f>"00823864"</f>
        <v>00823864</v>
      </c>
    </row>
    <row r="7341" spans="1:2" x14ac:dyDescent="0.25">
      <c r="A7341" s="6">
        <v>7338</v>
      </c>
      <c r="B7341" s="6" t="str">
        <f>"00823865"</f>
        <v>00823865</v>
      </c>
    </row>
    <row r="7342" spans="1:2" x14ac:dyDescent="0.25">
      <c r="A7342" s="6">
        <v>7339</v>
      </c>
      <c r="B7342" s="6" t="str">
        <f>"00823881"</f>
        <v>00823881</v>
      </c>
    </row>
    <row r="7343" spans="1:2" x14ac:dyDescent="0.25">
      <c r="A7343" s="6">
        <v>7340</v>
      </c>
      <c r="B7343" s="6" t="str">
        <f>"00823903"</f>
        <v>00823903</v>
      </c>
    </row>
    <row r="7344" spans="1:2" x14ac:dyDescent="0.25">
      <c r="A7344" s="6">
        <v>7341</v>
      </c>
      <c r="B7344" s="6" t="str">
        <f>"00823915"</f>
        <v>00823915</v>
      </c>
    </row>
    <row r="7345" spans="1:2" x14ac:dyDescent="0.25">
      <c r="A7345" s="6">
        <v>7342</v>
      </c>
      <c r="B7345" s="6" t="str">
        <f>"00823918"</f>
        <v>00823918</v>
      </c>
    </row>
    <row r="7346" spans="1:2" x14ac:dyDescent="0.25">
      <c r="A7346" s="6">
        <v>7343</v>
      </c>
      <c r="B7346" s="6" t="str">
        <f>"00823923"</f>
        <v>00823923</v>
      </c>
    </row>
    <row r="7347" spans="1:2" x14ac:dyDescent="0.25">
      <c r="A7347" s="6">
        <v>7344</v>
      </c>
      <c r="B7347" s="6" t="str">
        <f>"00823930"</f>
        <v>00823930</v>
      </c>
    </row>
    <row r="7348" spans="1:2" x14ac:dyDescent="0.25">
      <c r="A7348" s="6">
        <v>7345</v>
      </c>
      <c r="B7348" s="6" t="str">
        <f>"00823938"</f>
        <v>00823938</v>
      </c>
    </row>
    <row r="7349" spans="1:2" x14ac:dyDescent="0.25">
      <c r="A7349" s="6">
        <v>7346</v>
      </c>
      <c r="B7349" s="6" t="str">
        <f>"00823945"</f>
        <v>00823945</v>
      </c>
    </row>
    <row r="7350" spans="1:2" x14ac:dyDescent="0.25">
      <c r="A7350" s="6">
        <v>7347</v>
      </c>
      <c r="B7350" s="6" t="str">
        <f>"00823949"</f>
        <v>00823949</v>
      </c>
    </row>
    <row r="7351" spans="1:2" x14ac:dyDescent="0.25">
      <c r="A7351" s="6">
        <v>7348</v>
      </c>
      <c r="B7351" s="6" t="str">
        <f>"00823961"</f>
        <v>00823961</v>
      </c>
    </row>
    <row r="7352" spans="1:2" x14ac:dyDescent="0.25">
      <c r="A7352" s="6">
        <v>7349</v>
      </c>
      <c r="B7352" s="6" t="str">
        <f>"00823985"</f>
        <v>00823985</v>
      </c>
    </row>
    <row r="7353" spans="1:2" x14ac:dyDescent="0.25">
      <c r="A7353" s="6">
        <v>7350</v>
      </c>
      <c r="B7353" s="6" t="str">
        <f>"00823987"</f>
        <v>00823987</v>
      </c>
    </row>
    <row r="7354" spans="1:2" x14ac:dyDescent="0.25">
      <c r="A7354" s="6">
        <v>7351</v>
      </c>
      <c r="B7354" s="6" t="str">
        <f>"00824000"</f>
        <v>00824000</v>
      </c>
    </row>
    <row r="7355" spans="1:2" x14ac:dyDescent="0.25">
      <c r="A7355" s="6">
        <v>7352</v>
      </c>
      <c r="B7355" s="6" t="str">
        <f>"00824014"</f>
        <v>00824014</v>
      </c>
    </row>
    <row r="7356" spans="1:2" x14ac:dyDescent="0.25">
      <c r="A7356" s="6">
        <v>7353</v>
      </c>
      <c r="B7356" s="6" t="str">
        <f>"00824019"</f>
        <v>00824019</v>
      </c>
    </row>
    <row r="7357" spans="1:2" x14ac:dyDescent="0.25">
      <c r="A7357" s="6">
        <v>7354</v>
      </c>
      <c r="B7357" s="6" t="str">
        <f>"00824036"</f>
        <v>00824036</v>
      </c>
    </row>
    <row r="7358" spans="1:2" x14ac:dyDescent="0.25">
      <c r="A7358" s="6">
        <v>7355</v>
      </c>
      <c r="B7358" s="6" t="str">
        <f>"00824047"</f>
        <v>00824047</v>
      </c>
    </row>
    <row r="7359" spans="1:2" x14ac:dyDescent="0.25">
      <c r="A7359" s="6">
        <v>7356</v>
      </c>
      <c r="B7359" s="6" t="str">
        <f>"00824049"</f>
        <v>00824049</v>
      </c>
    </row>
    <row r="7360" spans="1:2" x14ac:dyDescent="0.25">
      <c r="A7360" s="6">
        <v>7357</v>
      </c>
      <c r="B7360" s="6" t="str">
        <f>"00824050"</f>
        <v>00824050</v>
      </c>
    </row>
    <row r="7361" spans="1:2" x14ac:dyDescent="0.25">
      <c r="A7361" s="6">
        <v>7358</v>
      </c>
      <c r="B7361" s="6" t="str">
        <f>"00824055"</f>
        <v>00824055</v>
      </c>
    </row>
    <row r="7362" spans="1:2" x14ac:dyDescent="0.25">
      <c r="A7362" s="6">
        <v>7359</v>
      </c>
      <c r="B7362" s="6" t="str">
        <f>"00824066"</f>
        <v>00824066</v>
      </c>
    </row>
    <row r="7363" spans="1:2" x14ac:dyDescent="0.25">
      <c r="A7363" s="6">
        <v>7360</v>
      </c>
      <c r="B7363" s="6" t="str">
        <f>"00824073"</f>
        <v>00824073</v>
      </c>
    </row>
    <row r="7364" spans="1:2" x14ac:dyDescent="0.25">
      <c r="A7364" s="6">
        <v>7361</v>
      </c>
      <c r="B7364" s="6" t="str">
        <f>"00824081"</f>
        <v>00824081</v>
      </c>
    </row>
    <row r="7365" spans="1:2" x14ac:dyDescent="0.25">
      <c r="A7365" s="6">
        <v>7362</v>
      </c>
      <c r="B7365" s="6" t="str">
        <f>"00824094"</f>
        <v>00824094</v>
      </c>
    </row>
    <row r="7366" spans="1:2" x14ac:dyDescent="0.25">
      <c r="A7366" s="6">
        <v>7363</v>
      </c>
      <c r="B7366" s="6" t="str">
        <f>"00824098"</f>
        <v>00824098</v>
      </c>
    </row>
    <row r="7367" spans="1:2" x14ac:dyDescent="0.25">
      <c r="A7367" s="6">
        <v>7364</v>
      </c>
      <c r="B7367" s="6" t="str">
        <f>"00824102"</f>
        <v>00824102</v>
      </c>
    </row>
    <row r="7368" spans="1:2" x14ac:dyDescent="0.25">
      <c r="A7368" s="6">
        <v>7365</v>
      </c>
      <c r="B7368" s="6" t="str">
        <f>"00824107"</f>
        <v>00824107</v>
      </c>
    </row>
    <row r="7369" spans="1:2" x14ac:dyDescent="0.25">
      <c r="A7369" s="6">
        <v>7366</v>
      </c>
      <c r="B7369" s="6" t="str">
        <f>"00824116"</f>
        <v>00824116</v>
      </c>
    </row>
    <row r="7370" spans="1:2" x14ac:dyDescent="0.25">
      <c r="A7370" s="6">
        <v>7367</v>
      </c>
      <c r="B7370" s="6" t="str">
        <f>"00824134"</f>
        <v>00824134</v>
      </c>
    </row>
    <row r="7371" spans="1:2" x14ac:dyDescent="0.25">
      <c r="A7371" s="6">
        <v>7368</v>
      </c>
      <c r="B7371" s="6" t="str">
        <f>"00824149"</f>
        <v>00824149</v>
      </c>
    </row>
    <row r="7372" spans="1:2" x14ac:dyDescent="0.25">
      <c r="A7372" s="6">
        <v>7369</v>
      </c>
      <c r="B7372" s="6" t="str">
        <f>"00824153"</f>
        <v>00824153</v>
      </c>
    </row>
    <row r="7373" spans="1:2" x14ac:dyDescent="0.25">
      <c r="A7373" s="6">
        <v>7370</v>
      </c>
      <c r="B7373" s="6" t="str">
        <f>"00824156"</f>
        <v>00824156</v>
      </c>
    </row>
    <row r="7374" spans="1:2" x14ac:dyDescent="0.25">
      <c r="A7374" s="6">
        <v>7371</v>
      </c>
      <c r="B7374" s="6" t="str">
        <f>"00824164"</f>
        <v>00824164</v>
      </c>
    </row>
    <row r="7375" spans="1:2" x14ac:dyDescent="0.25">
      <c r="A7375" s="6">
        <v>7372</v>
      </c>
      <c r="B7375" s="6" t="str">
        <f>"00824165"</f>
        <v>00824165</v>
      </c>
    </row>
    <row r="7376" spans="1:2" x14ac:dyDescent="0.25">
      <c r="A7376" s="6">
        <v>7373</v>
      </c>
      <c r="B7376" s="6" t="str">
        <f>"00824173"</f>
        <v>00824173</v>
      </c>
    </row>
    <row r="7377" spans="1:2" x14ac:dyDescent="0.25">
      <c r="A7377" s="6">
        <v>7374</v>
      </c>
      <c r="B7377" s="6" t="str">
        <f>"00824176"</f>
        <v>00824176</v>
      </c>
    </row>
    <row r="7378" spans="1:2" x14ac:dyDescent="0.25">
      <c r="A7378" s="6">
        <v>7375</v>
      </c>
      <c r="B7378" s="6" t="str">
        <f>"00824191"</f>
        <v>00824191</v>
      </c>
    </row>
    <row r="7379" spans="1:2" x14ac:dyDescent="0.25">
      <c r="A7379" s="6">
        <v>7376</v>
      </c>
      <c r="B7379" s="6" t="str">
        <f>"00824199"</f>
        <v>00824199</v>
      </c>
    </row>
    <row r="7380" spans="1:2" x14ac:dyDescent="0.25">
      <c r="A7380" s="6">
        <v>7377</v>
      </c>
      <c r="B7380" s="6" t="str">
        <f>"00824202"</f>
        <v>00824202</v>
      </c>
    </row>
    <row r="7381" spans="1:2" x14ac:dyDescent="0.25">
      <c r="A7381" s="6">
        <v>7378</v>
      </c>
      <c r="B7381" s="6" t="str">
        <f>"00824205"</f>
        <v>00824205</v>
      </c>
    </row>
    <row r="7382" spans="1:2" x14ac:dyDescent="0.25">
      <c r="A7382" s="6">
        <v>7379</v>
      </c>
      <c r="B7382" s="6" t="str">
        <f>"00824210"</f>
        <v>00824210</v>
      </c>
    </row>
    <row r="7383" spans="1:2" x14ac:dyDescent="0.25">
      <c r="A7383" s="6">
        <v>7380</v>
      </c>
      <c r="B7383" s="6" t="str">
        <f>"00824211"</f>
        <v>00824211</v>
      </c>
    </row>
    <row r="7384" spans="1:2" x14ac:dyDescent="0.25">
      <c r="A7384" s="6">
        <v>7381</v>
      </c>
      <c r="B7384" s="6" t="str">
        <f>"00824213"</f>
        <v>00824213</v>
      </c>
    </row>
    <row r="7385" spans="1:2" x14ac:dyDescent="0.25">
      <c r="A7385" s="6">
        <v>7382</v>
      </c>
      <c r="B7385" s="6" t="str">
        <f>"00824219"</f>
        <v>00824219</v>
      </c>
    </row>
    <row r="7386" spans="1:2" x14ac:dyDescent="0.25">
      <c r="A7386" s="6">
        <v>7383</v>
      </c>
      <c r="B7386" s="6" t="str">
        <f>"00824230"</f>
        <v>00824230</v>
      </c>
    </row>
    <row r="7387" spans="1:2" x14ac:dyDescent="0.25">
      <c r="A7387" s="6">
        <v>7384</v>
      </c>
      <c r="B7387" s="6" t="str">
        <f>"00824235"</f>
        <v>00824235</v>
      </c>
    </row>
    <row r="7388" spans="1:2" x14ac:dyDescent="0.25">
      <c r="A7388" s="6">
        <v>7385</v>
      </c>
      <c r="B7388" s="6" t="str">
        <f>"00824242"</f>
        <v>00824242</v>
      </c>
    </row>
    <row r="7389" spans="1:2" x14ac:dyDescent="0.25">
      <c r="A7389" s="6">
        <v>7386</v>
      </c>
      <c r="B7389" s="6" t="str">
        <f>"00824248"</f>
        <v>00824248</v>
      </c>
    </row>
    <row r="7390" spans="1:2" x14ac:dyDescent="0.25">
      <c r="A7390" s="6">
        <v>7387</v>
      </c>
      <c r="B7390" s="6" t="str">
        <f>"00824261"</f>
        <v>00824261</v>
      </c>
    </row>
    <row r="7391" spans="1:2" x14ac:dyDescent="0.25">
      <c r="A7391" s="6">
        <v>7388</v>
      </c>
      <c r="B7391" s="6" t="str">
        <f>"00824263"</f>
        <v>00824263</v>
      </c>
    </row>
    <row r="7392" spans="1:2" x14ac:dyDescent="0.25">
      <c r="A7392" s="6">
        <v>7389</v>
      </c>
      <c r="B7392" s="6" t="str">
        <f>"00824282"</f>
        <v>00824282</v>
      </c>
    </row>
    <row r="7393" spans="1:2" x14ac:dyDescent="0.25">
      <c r="A7393" s="6">
        <v>7390</v>
      </c>
      <c r="B7393" s="6" t="str">
        <f>"00824293"</f>
        <v>00824293</v>
      </c>
    </row>
    <row r="7394" spans="1:2" x14ac:dyDescent="0.25">
      <c r="A7394" s="6">
        <v>7391</v>
      </c>
      <c r="B7394" s="6" t="str">
        <f>"00824309"</f>
        <v>00824309</v>
      </c>
    </row>
    <row r="7395" spans="1:2" x14ac:dyDescent="0.25">
      <c r="A7395" s="6">
        <v>7392</v>
      </c>
      <c r="B7395" s="6" t="str">
        <f>"00824315"</f>
        <v>00824315</v>
      </c>
    </row>
    <row r="7396" spans="1:2" x14ac:dyDescent="0.25">
      <c r="A7396" s="6">
        <v>7393</v>
      </c>
      <c r="B7396" s="6" t="str">
        <f>"00824332"</f>
        <v>00824332</v>
      </c>
    </row>
    <row r="7397" spans="1:2" x14ac:dyDescent="0.25">
      <c r="A7397" s="6">
        <v>7394</v>
      </c>
      <c r="B7397" s="6" t="str">
        <f>"00824346"</f>
        <v>00824346</v>
      </c>
    </row>
    <row r="7398" spans="1:2" x14ac:dyDescent="0.25">
      <c r="A7398" s="6">
        <v>7395</v>
      </c>
      <c r="B7398" s="6" t="str">
        <f>"00824348"</f>
        <v>00824348</v>
      </c>
    </row>
    <row r="7399" spans="1:2" x14ac:dyDescent="0.25">
      <c r="A7399" s="6">
        <v>7396</v>
      </c>
      <c r="B7399" s="6" t="str">
        <f>"00824359"</f>
        <v>00824359</v>
      </c>
    </row>
    <row r="7400" spans="1:2" x14ac:dyDescent="0.25">
      <c r="A7400" s="6">
        <v>7397</v>
      </c>
      <c r="B7400" s="6" t="str">
        <f>"00824405"</f>
        <v>00824405</v>
      </c>
    </row>
    <row r="7401" spans="1:2" x14ac:dyDescent="0.25">
      <c r="A7401" s="6">
        <v>7398</v>
      </c>
      <c r="B7401" s="6" t="str">
        <f>"00824409"</f>
        <v>00824409</v>
      </c>
    </row>
    <row r="7402" spans="1:2" x14ac:dyDescent="0.25">
      <c r="A7402" s="6">
        <v>7399</v>
      </c>
      <c r="B7402" s="6" t="str">
        <f>"00824413"</f>
        <v>00824413</v>
      </c>
    </row>
    <row r="7403" spans="1:2" x14ac:dyDescent="0.25">
      <c r="A7403" s="6">
        <v>7400</v>
      </c>
      <c r="B7403" s="6" t="str">
        <f>"00824429"</f>
        <v>00824429</v>
      </c>
    </row>
    <row r="7404" spans="1:2" x14ac:dyDescent="0.25">
      <c r="A7404" s="6">
        <v>7401</v>
      </c>
      <c r="B7404" s="6" t="str">
        <f>"00824433"</f>
        <v>00824433</v>
      </c>
    </row>
    <row r="7405" spans="1:2" x14ac:dyDescent="0.25">
      <c r="A7405" s="6">
        <v>7402</v>
      </c>
      <c r="B7405" s="6" t="str">
        <f>"00824436"</f>
        <v>00824436</v>
      </c>
    </row>
    <row r="7406" spans="1:2" x14ac:dyDescent="0.25">
      <c r="A7406" s="6">
        <v>7403</v>
      </c>
      <c r="B7406" s="6" t="str">
        <f>"00824453"</f>
        <v>00824453</v>
      </c>
    </row>
    <row r="7407" spans="1:2" x14ac:dyDescent="0.25">
      <c r="A7407" s="6">
        <v>7404</v>
      </c>
      <c r="B7407" s="6" t="str">
        <f>"00824460"</f>
        <v>00824460</v>
      </c>
    </row>
    <row r="7408" spans="1:2" x14ac:dyDescent="0.25">
      <c r="A7408" s="6">
        <v>7405</v>
      </c>
      <c r="B7408" s="6" t="str">
        <f>"00824468"</f>
        <v>00824468</v>
      </c>
    </row>
    <row r="7409" spans="1:2" x14ac:dyDescent="0.25">
      <c r="A7409" s="6">
        <v>7406</v>
      </c>
      <c r="B7409" s="6" t="str">
        <f>"00824475"</f>
        <v>00824475</v>
      </c>
    </row>
    <row r="7410" spans="1:2" x14ac:dyDescent="0.25">
      <c r="A7410" s="6">
        <v>7407</v>
      </c>
      <c r="B7410" s="6" t="str">
        <f>"00824488"</f>
        <v>00824488</v>
      </c>
    </row>
    <row r="7411" spans="1:2" x14ac:dyDescent="0.25">
      <c r="A7411" s="6">
        <v>7408</v>
      </c>
      <c r="B7411" s="6" t="str">
        <f>"00824494"</f>
        <v>00824494</v>
      </c>
    </row>
    <row r="7412" spans="1:2" x14ac:dyDescent="0.25">
      <c r="A7412" s="6">
        <v>7409</v>
      </c>
      <c r="B7412" s="6" t="str">
        <f>"00824501"</f>
        <v>00824501</v>
      </c>
    </row>
    <row r="7413" spans="1:2" x14ac:dyDescent="0.25">
      <c r="A7413" s="6">
        <v>7410</v>
      </c>
      <c r="B7413" s="6" t="str">
        <f>"00824513"</f>
        <v>00824513</v>
      </c>
    </row>
    <row r="7414" spans="1:2" x14ac:dyDescent="0.25">
      <c r="A7414" s="6">
        <v>7411</v>
      </c>
      <c r="B7414" s="6" t="str">
        <f>"00824525"</f>
        <v>00824525</v>
      </c>
    </row>
    <row r="7415" spans="1:2" x14ac:dyDescent="0.25">
      <c r="A7415" s="6">
        <v>7412</v>
      </c>
      <c r="B7415" s="6" t="str">
        <f>"00824532"</f>
        <v>00824532</v>
      </c>
    </row>
    <row r="7416" spans="1:2" x14ac:dyDescent="0.25">
      <c r="A7416" s="6">
        <v>7413</v>
      </c>
      <c r="B7416" s="6" t="str">
        <f>"00824549"</f>
        <v>00824549</v>
      </c>
    </row>
    <row r="7417" spans="1:2" x14ac:dyDescent="0.25">
      <c r="A7417" s="6">
        <v>7414</v>
      </c>
      <c r="B7417" s="6" t="str">
        <f>"00824561"</f>
        <v>00824561</v>
      </c>
    </row>
    <row r="7418" spans="1:2" x14ac:dyDescent="0.25">
      <c r="A7418" s="6">
        <v>7415</v>
      </c>
      <c r="B7418" s="6" t="str">
        <f>"00824562"</f>
        <v>00824562</v>
      </c>
    </row>
    <row r="7419" spans="1:2" x14ac:dyDescent="0.25">
      <c r="A7419" s="6">
        <v>7416</v>
      </c>
      <c r="B7419" s="6" t="str">
        <f>"00824565"</f>
        <v>00824565</v>
      </c>
    </row>
    <row r="7420" spans="1:2" x14ac:dyDescent="0.25">
      <c r="A7420" s="6">
        <v>7417</v>
      </c>
      <c r="B7420" s="6" t="str">
        <f>"00824570"</f>
        <v>00824570</v>
      </c>
    </row>
    <row r="7421" spans="1:2" x14ac:dyDescent="0.25">
      <c r="A7421" s="6">
        <v>7418</v>
      </c>
      <c r="B7421" s="6" t="str">
        <f>"00824575"</f>
        <v>00824575</v>
      </c>
    </row>
    <row r="7422" spans="1:2" x14ac:dyDescent="0.25">
      <c r="A7422" s="6">
        <v>7419</v>
      </c>
      <c r="B7422" s="6" t="str">
        <f>"00824585"</f>
        <v>00824585</v>
      </c>
    </row>
    <row r="7423" spans="1:2" x14ac:dyDescent="0.25">
      <c r="A7423" s="6">
        <v>7420</v>
      </c>
      <c r="B7423" s="6" t="str">
        <f>"00824586"</f>
        <v>00824586</v>
      </c>
    </row>
    <row r="7424" spans="1:2" x14ac:dyDescent="0.25">
      <c r="A7424" s="6">
        <v>7421</v>
      </c>
      <c r="B7424" s="6" t="str">
        <f>"00824587"</f>
        <v>00824587</v>
      </c>
    </row>
    <row r="7425" spans="1:2" x14ac:dyDescent="0.25">
      <c r="A7425" s="6">
        <v>7422</v>
      </c>
      <c r="B7425" s="6" t="str">
        <f>"00824588"</f>
        <v>00824588</v>
      </c>
    </row>
    <row r="7426" spans="1:2" x14ac:dyDescent="0.25">
      <c r="A7426" s="6">
        <v>7423</v>
      </c>
      <c r="B7426" s="6" t="str">
        <f>"00824589"</f>
        <v>00824589</v>
      </c>
    </row>
    <row r="7427" spans="1:2" x14ac:dyDescent="0.25">
      <c r="A7427" s="6">
        <v>7424</v>
      </c>
      <c r="B7427" s="6" t="str">
        <f>"00824608"</f>
        <v>00824608</v>
      </c>
    </row>
    <row r="7428" spans="1:2" x14ac:dyDescent="0.25">
      <c r="A7428" s="6">
        <v>7425</v>
      </c>
      <c r="B7428" s="6" t="str">
        <f>"00824611"</f>
        <v>00824611</v>
      </c>
    </row>
    <row r="7429" spans="1:2" x14ac:dyDescent="0.25">
      <c r="A7429" s="6">
        <v>7426</v>
      </c>
      <c r="B7429" s="6" t="str">
        <f>"00824613"</f>
        <v>00824613</v>
      </c>
    </row>
    <row r="7430" spans="1:2" x14ac:dyDescent="0.25">
      <c r="A7430" s="6">
        <v>7427</v>
      </c>
      <c r="B7430" s="6" t="str">
        <f>"00824617"</f>
        <v>00824617</v>
      </c>
    </row>
    <row r="7431" spans="1:2" x14ac:dyDescent="0.25">
      <c r="A7431" s="6">
        <v>7428</v>
      </c>
      <c r="B7431" s="6" t="str">
        <f>"00824623"</f>
        <v>00824623</v>
      </c>
    </row>
    <row r="7432" spans="1:2" x14ac:dyDescent="0.25">
      <c r="A7432" s="6">
        <v>7429</v>
      </c>
      <c r="B7432" s="6" t="str">
        <f>"00824634"</f>
        <v>00824634</v>
      </c>
    </row>
    <row r="7433" spans="1:2" x14ac:dyDescent="0.25">
      <c r="A7433" s="6">
        <v>7430</v>
      </c>
      <c r="B7433" s="6" t="str">
        <f>"00824655"</f>
        <v>00824655</v>
      </c>
    </row>
    <row r="7434" spans="1:2" x14ac:dyDescent="0.25">
      <c r="A7434" s="6">
        <v>7431</v>
      </c>
      <c r="B7434" s="6" t="str">
        <f>"00824664"</f>
        <v>00824664</v>
      </c>
    </row>
    <row r="7435" spans="1:2" x14ac:dyDescent="0.25">
      <c r="A7435" s="6">
        <v>7432</v>
      </c>
      <c r="B7435" s="6" t="str">
        <f>"00824665"</f>
        <v>00824665</v>
      </c>
    </row>
    <row r="7436" spans="1:2" x14ac:dyDescent="0.25">
      <c r="A7436" s="6">
        <v>7433</v>
      </c>
      <c r="B7436" s="6" t="str">
        <f>"00824674"</f>
        <v>00824674</v>
      </c>
    </row>
    <row r="7437" spans="1:2" x14ac:dyDescent="0.25">
      <c r="A7437" s="6">
        <v>7434</v>
      </c>
      <c r="B7437" s="6" t="str">
        <f>"00824688"</f>
        <v>00824688</v>
      </c>
    </row>
    <row r="7438" spans="1:2" x14ac:dyDescent="0.25">
      <c r="A7438" s="6">
        <v>7435</v>
      </c>
      <c r="B7438" s="6" t="str">
        <f>"00824702"</f>
        <v>00824702</v>
      </c>
    </row>
    <row r="7439" spans="1:2" x14ac:dyDescent="0.25">
      <c r="A7439" s="6">
        <v>7436</v>
      </c>
      <c r="B7439" s="6" t="str">
        <f>"00824714"</f>
        <v>00824714</v>
      </c>
    </row>
    <row r="7440" spans="1:2" x14ac:dyDescent="0.25">
      <c r="A7440" s="6">
        <v>7437</v>
      </c>
      <c r="B7440" s="6" t="str">
        <f>"00824718"</f>
        <v>00824718</v>
      </c>
    </row>
    <row r="7441" spans="1:2" x14ac:dyDescent="0.25">
      <c r="A7441" s="6">
        <v>7438</v>
      </c>
      <c r="B7441" s="6" t="str">
        <f>"00824744"</f>
        <v>00824744</v>
      </c>
    </row>
    <row r="7442" spans="1:2" x14ac:dyDescent="0.25">
      <c r="A7442" s="6">
        <v>7439</v>
      </c>
      <c r="B7442" s="6" t="str">
        <f>"00824749"</f>
        <v>00824749</v>
      </c>
    </row>
    <row r="7443" spans="1:2" x14ac:dyDescent="0.25">
      <c r="A7443" s="6">
        <v>7440</v>
      </c>
      <c r="B7443" s="6" t="str">
        <f>"00824777"</f>
        <v>00824777</v>
      </c>
    </row>
    <row r="7444" spans="1:2" x14ac:dyDescent="0.25">
      <c r="A7444" s="6">
        <v>7441</v>
      </c>
      <c r="B7444" s="6" t="str">
        <f>"00824786"</f>
        <v>00824786</v>
      </c>
    </row>
    <row r="7445" spans="1:2" x14ac:dyDescent="0.25">
      <c r="A7445" s="6">
        <v>7442</v>
      </c>
      <c r="B7445" s="6" t="str">
        <f>"00824823"</f>
        <v>00824823</v>
      </c>
    </row>
    <row r="7446" spans="1:2" x14ac:dyDescent="0.25">
      <c r="A7446" s="6">
        <v>7443</v>
      </c>
      <c r="B7446" s="6" t="str">
        <f>"00824824"</f>
        <v>00824824</v>
      </c>
    </row>
    <row r="7447" spans="1:2" x14ac:dyDescent="0.25">
      <c r="A7447" s="6">
        <v>7444</v>
      </c>
      <c r="B7447" s="6" t="str">
        <f>"00824846"</f>
        <v>00824846</v>
      </c>
    </row>
    <row r="7448" spans="1:2" x14ac:dyDescent="0.25">
      <c r="A7448" s="6">
        <v>7445</v>
      </c>
      <c r="B7448" s="6" t="str">
        <f>"00824850"</f>
        <v>00824850</v>
      </c>
    </row>
    <row r="7449" spans="1:2" x14ac:dyDescent="0.25">
      <c r="A7449" s="6">
        <v>7446</v>
      </c>
      <c r="B7449" s="6" t="str">
        <f>"00824855"</f>
        <v>00824855</v>
      </c>
    </row>
    <row r="7450" spans="1:2" x14ac:dyDescent="0.25">
      <c r="A7450" s="6">
        <v>7447</v>
      </c>
      <c r="B7450" s="6" t="str">
        <f>"00824870"</f>
        <v>00824870</v>
      </c>
    </row>
    <row r="7451" spans="1:2" x14ac:dyDescent="0.25">
      <c r="A7451" s="6">
        <v>7448</v>
      </c>
      <c r="B7451" s="6" t="str">
        <f>"00824872"</f>
        <v>00824872</v>
      </c>
    </row>
    <row r="7452" spans="1:2" x14ac:dyDescent="0.25">
      <c r="A7452" s="6">
        <v>7449</v>
      </c>
      <c r="B7452" s="6" t="str">
        <f>"00824873"</f>
        <v>00824873</v>
      </c>
    </row>
    <row r="7453" spans="1:2" x14ac:dyDescent="0.25">
      <c r="A7453" s="6">
        <v>7450</v>
      </c>
      <c r="B7453" s="6" t="str">
        <f>"00824875"</f>
        <v>00824875</v>
      </c>
    </row>
    <row r="7454" spans="1:2" x14ac:dyDescent="0.25">
      <c r="A7454" s="6">
        <v>7451</v>
      </c>
      <c r="B7454" s="6" t="str">
        <f>"00824880"</f>
        <v>00824880</v>
      </c>
    </row>
    <row r="7455" spans="1:2" x14ac:dyDescent="0.25">
      <c r="A7455" s="6">
        <v>7452</v>
      </c>
      <c r="B7455" s="6" t="str">
        <f>"00824899"</f>
        <v>00824899</v>
      </c>
    </row>
    <row r="7456" spans="1:2" x14ac:dyDescent="0.25">
      <c r="A7456" s="6">
        <v>7453</v>
      </c>
      <c r="B7456" s="6" t="str">
        <f>"00824904"</f>
        <v>00824904</v>
      </c>
    </row>
    <row r="7457" spans="1:2" x14ac:dyDescent="0.25">
      <c r="A7457" s="6">
        <v>7454</v>
      </c>
      <c r="B7457" s="6" t="str">
        <f>"00824908"</f>
        <v>00824908</v>
      </c>
    </row>
    <row r="7458" spans="1:2" x14ac:dyDescent="0.25">
      <c r="A7458" s="6">
        <v>7455</v>
      </c>
      <c r="B7458" s="6" t="str">
        <f>"00824945"</f>
        <v>00824945</v>
      </c>
    </row>
    <row r="7459" spans="1:2" x14ac:dyDescent="0.25">
      <c r="A7459" s="6">
        <v>7456</v>
      </c>
      <c r="B7459" s="6" t="str">
        <f>"00824948"</f>
        <v>00824948</v>
      </c>
    </row>
    <row r="7460" spans="1:2" x14ac:dyDescent="0.25">
      <c r="A7460" s="6">
        <v>7457</v>
      </c>
      <c r="B7460" s="6" t="str">
        <f>"00824949"</f>
        <v>00824949</v>
      </c>
    </row>
    <row r="7461" spans="1:2" x14ac:dyDescent="0.25">
      <c r="A7461" s="6">
        <v>7458</v>
      </c>
      <c r="B7461" s="6" t="str">
        <f>"00824950"</f>
        <v>00824950</v>
      </c>
    </row>
    <row r="7462" spans="1:2" x14ac:dyDescent="0.25">
      <c r="A7462" s="6">
        <v>7459</v>
      </c>
      <c r="B7462" s="6" t="str">
        <f>"00824953"</f>
        <v>00824953</v>
      </c>
    </row>
    <row r="7463" spans="1:2" x14ac:dyDescent="0.25">
      <c r="A7463" s="6">
        <v>7460</v>
      </c>
      <c r="B7463" s="6" t="str">
        <f>"00824956"</f>
        <v>00824956</v>
      </c>
    </row>
    <row r="7464" spans="1:2" x14ac:dyDescent="0.25">
      <c r="A7464" s="6">
        <v>7461</v>
      </c>
      <c r="B7464" s="6" t="str">
        <f>"00824981"</f>
        <v>00824981</v>
      </c>
    </row>
    <row r="7465" spans="1:2" x14ac:dyDescent="0.25">
      <c r="A7465" s="6">
        <v>7462</v>
      </c>
      <c r="B7465" s="6" t="str">
        <f>"00824982"</f>
        <v>00824982</v>
      </c>
    </row>
    <row r="7466" spans="1:2" x14ac:dyDescent="0.25">
      <c r="A7466" s="6">
        <v>7463</v>
      </c>
      <c r="B7466" s="6" t="str">
        <f>"00825002"</f>
        <v>00825002</v>
      </c>
    </row>
    <row r="7467" spans="1:2" x14ac:dyDescent="0.25">
      <c r="A7467" s="6">
        <v>7464</v>
      </c>
      <c r="B7467" s="6" t="str">
        <f>"00825005"</f>
        <v>00825005</v>
      </c>
    </row>
    <row r="7468" spans="1:2" x14ac:dyDescent="0.25">
      <c r="A7468" s="6">
        <v>7465</v>
      </c>
      <c r="B7468" s="6" t="str">
        <f>"00825020"</f>
        <v>00825020</v>
      </c>
    </row>
    <row r="7469" spans="1:2" x14ac:dyDescent="0.25">
      <c r="A7469" s="6">
        <v>7466</v>
      </c>
      <c r="B7469" s="6" t="str">
        <f>"00825030"</f>
        <v>00825030</v>
      </c>
    </row>
    <row r="7470" spans="1:2" x14ac:dyDescent="0.25">
      <c r="A7470" s="6">
        <v>7467</v>
      </c>
      <c r="B7470" s="6" t="str">
        <f>"00825187"</f>
        <v>00825187</v>
      </c>
    </row>
    <row r="7471" spans="1:2" x14ac:dyDescent="0.25">
      <c r="A7471" s="6">
        <v>7468</v>
      </c>
      <c r="B7471" s="6" t="str">
        <f>"00825191"</f>
        <v>00825191</v>
      </c>
    </row>
    <row r="7472" spans="1:2" x14ac:dyDescent="0.25">
      <c r="A7472" s="6">
        <v>7469</v>
      </c>
      <c r="B7472" s="6" t="str">
        <f>"00825192"</f>
        <v>00825192</v>
      </c>
    </row>
    <row r="7473" spans="1:2" x14ac:dyDescent="0.25">
      <c r="A7473" s="6">
        <v>7470</v>
      </c>
      <c r="B7473" s="6" t="str">
        <f>"00825196"</f>
        <v>00825196</v>
      </c>
    </row>
    <row r="7474" spans="1:2" x14ac:dyDescent="0.25">
      <c r="A7474" s="6">
        <v>7471</v>
      </c>
      <c r="B7474" s="6" t="str">
        <f>"00825197"</f>
        <v>00825197</v>
      </c>
    </row>
    <row r="7475" spans="1:2" x14ac:dyDescent="0.25">
      <c r="A7475" s="6">
        <v>7472</v>
      </c>
      <c r="B7475" s="6" t="str">
        <f>"00825200"</f>
        <v>00825200</v>
      </c>
    </row>
    <row r="7476" spans="1:2" x14ac:dyDescent="0.25">
      <c r="A7476" s="6">
        <v>7473</v>
      </c>
      <c r="B7476" s="6" t="str">
        <f>"00825205"</f>
        <v>00825205</v>
      </c>
    </row>
    <row r="7477" spans="1:2" x14ac:dyDescent="0.25">
      <c r="A7477" s="6">
        <v>7474</v>
      </c>
      <c r="B7477" s="6" t="str">
        <f>"00825226"</f>
        <v>00825226</v>
      </c>
    </row>
    <row r="7478" spans="1:2" x14ac:dyDescent="0.25">
      <c r="A7478" s="6">
        <v>7475</v>
      </c>
      <c r="B7478" s="6" t="str">
        <f>"00825227"</f>
        <v>00825227</v>
      </c>
    </row>
    <row r="7479" spans="1:2" x14ac:dyDescent="0.25">
      <c r="A7479" s="6">
        <v>7476</v>
      </c>
      <c r="B7479" s="6" t="str">
        <f>"00825230"</f>
        <v>00825230</v>
      </c>
    </row>
    <row r="7480" spans="1:2" x14ac:dyDescent="0.25">
      <c r="A7480" s="6">
        <v>7477</v>
      </c>
      <c r="B7480" s="6" t="str">
        <f>"00825235"</f>
        <v>00825235</v>
      </c>
    </row>
    <row r="7481" spans="1:2" x14ac:dyDescent="0.25">
      <c r="A7481" s="6">
        <v>7478</v>
      </c>
      <c r="B7481" s="6" t="str">
        <f>"00825238"</f>
        <v>00825238</v>
      </c>
    </row>
    <row r="7482" spans="1:2" x14ac:dyDescent="0.25">
      <c r="A7482" s="6">
        <v>7479</v>
      </c>
      <c r="B7482" s="6" t="str">
        <f>"00825242"</f>
        <v>00825242</v>
      </c>
    </row>
    <row r="7483" spans="1:2" x14ac:dyDescent="0.25">
      <c r="A7483" s="6">
        <v>7480</v>
      </c>
      <c r="B7483" s="6" t="str">
        <f>"00825251"</f>
        <v>00825251</v>
      </c>
    </row>
    <row r="7484" spans="1:2" x14ac:dyDescent="0.25">
      <c r="A7484" s="6">
        <v>7481</v>
      </c>
      <c r="B7484" s="6" t="str">
        <f>"00825263"</f>
        <v>00825263</v>
      </c>
    </row>
    <row r="7485" spans="1:2" x14ac:dyDescent="0.25">
      <c r="A7485" s="6">
        <v>7482</v>
      </c>
      <c r="B7485" s="6" t="str">
        <f>"00825270"</f>
        <v>00825270</v>
      </c>
    </row>
    <row r="7486" spans="1:2" x14ac:dyDescent="0.25">
      <c r="A7486" s="6">
        <v>7483</v>
      </c>
      <c r="B7486" s="6" t="str">
        <f>"00825274"</f>
        <v>00825274</v>
      </c>
    </row>
    <row r="7487" spans="1:2" x14ac:dyDescent="0.25">
      <c r="A7487" s="6">
        <v>7484</v>
      </c>
      <c r="B7487" s="6" t="str">
        <f>"00825275"</f>
        <v>00825275</v>
      </c>
    </row>
    <row r="7488" spans="1:2" x14ac:dyDescent="0.25">
      <c r="A7488" s="6">
        <v>7485</v>
      </c>
      <c r="B7488" s="6" t="str">
        <f>"00825276"</f>
        <v>00825276</v>
      </c>
    </row>
    <row r="7489" spans="1:2" x14ac:dyDescent="0.25">
      <c r="A7489" s="6">
        <v>7486</v>
      </c>
      <c r="B7489" s="6" t="str">
        <f>"00825303"</f>
        <v>00825303</v>
      </c>
    </row>
    <row r="7490" spans="1:2" x14ac:dyDescent="0.25">
      <c r="A7490" s="6">
        <v>7487</v>
      </c>
      <c r="B7490" s="6" t="str">
        <f>"00825306"</f>
        <v>00825306</v>
      </c>
    </row>
    <row r="7491" spans="1:2" x14ac:dyDescent="0.25">
      <c r="A7491" s="6">
        <v>7488</v>
      </c>
      <c r="B7491" s="6" t="str">
        <f>"00825308"</f>
        <v>00825308</v>
      </c>
    </row>
    <row r="7492" spans="1:2" x14ac:dyDescent="0.25">
      <c r="A7492" s="6">
        <v>7489</v>
      </c>
      <c r="B7492" s="6" t="str">
        <f>"00825309"</f>
        <v>00825309</v>
      </c>
    </row>
    <row r="7493" spans="1:2" x14ac:dyDescent="0.25">
      <c r="A7493" s="6">
        <v>7490</v>
      </c>
      <c r="B7493" s="6" t="str">
        <f>"00825314"</f>
        <v>00825314</v>
      </c>
    </row>
    <row r="7494" spans="1:2" x14ac:dyDescent="0.25">
      <c r="A7494" s="6">
        <v>7491</v>
      </c>
      <c r="B7494" s="6" t="str">
        <f>"00825324"</f>
        <v>00825324</v>
      </c>
    </row>
    <row r="7495" spans="1:2" x14ac:dyDescent="0.25">
      <c r="A7495" s="6">
        <v>7492</v>
      </c>
      <c r="B7495" s="6" t="str">
        <f>"00825339"</f>
        <v>00825339</v>
      </c>
    </row>
    <row r="7496" spans="1:2" x14ac:dyDescent="0.25">
      <c r="A7496" s="6">
        <v>7493</v>
      </c>
      <c r="B7496" s="6" t="str">
        <f>"00825345"</f>
        <v>00825345</v>
      </c>
    </row>
    <row r="7497" spans="1:2" x14ac:dyDescent="0.25">
      <c r="A7497" s="6">
        <v>7494</v>
      </c>
      <c r="B7497" s="6" t="str">
        <f>"00825349"</f>
        <v>00825349</v>
      </c>
    </row>
    <row r="7498" spans="1:2" x14ac:dyDescent="0.25">
      <c r="A7498" s="6">
        <v>7495</v>
      </c>
      <c r="B7498" s="6" t="str">
        <f>"00825351"</f>
        <v>00825351</v>
      </c>
    </row>
    <row r="7499" spans="1:2" x14ac:dyDescent="0.25">
      <c r="A7499" s="6">
        <v>7496</v>
      </c>
      <c r="B7499" s="6" t="str">
        <f>"00825359"</f>
        <v>00825359</v>
      </c>
    </row>
    <row r="7500" spans="1:2" x14ac:dyDescent="0.25">
      <c r="A7500" s="6">
        <v>7497</v>
      </c>
      <c r="B7500" s="6" t="str">
        <f>"00825360"</f>
        <v>00825360</v>
      </c>
    </row>
    <row r="7501" spans="1:2" x14ac:dyDescent="0.25">
      <c r="A7501" s="6">
        <v>7498</v>
      </c>
      <c r="B7501" s="6" t="str">
        <f>"00825370"</f>
        <v>00825370</v>
      </c>
    </row>
    <row r="7502" spans="1:2" x14ac:dyDescent="0.25">
      <c r="A7502" s="6">
        <v>7499</v>
      </c>
      <c r="B7502" s="6" t="str">
        <f>"00825373"</f>
        <v>00825373</v>
      </c>
    </row>
    <row r="7503" spans="1:2" x14ac:dyDescent="0.25">
      <c r="A7503" s="6">
        <v>7500</v>
      </c>
      <c r="B7503" s="6" t="str">
        <f>"00825405"</f>
        <v>00825405</v>
      </c>
    </row>
    <row r="7504" spans="1:2" x14ac:dyDescent="0.25">
      <c r="A7504" s="6">
        <v>7501</v>
      </c>
      <c r="B7504" s="6" t="str">
        <f>"00825406"</f>
        <v>00825406</v>
      </c>
    </row>
    <row r="7505" spans="1:2" x14ac:dyDescent="0.25">
      <c r="A7505" s="6">
        <v>7502</v>
      </c>
      <c r="B7505" s="6" t="str">
        <f>"00825414"</f>
        <v>00825414</v>
      </c>
    </row>
    <row r="7506" spans="1:2" x14ac:dyDescent="0.25">
      <c r="A7506" s="6">
        <v>7503</v>
      </c>
      <c r="B7506" s="6" t="str">
        <f>"00825419"</f>
        <v>00825419</v>
      </c>
    </row>
    <row r="7507" spans="1:2" x14ac:dyDescent="0.25">
      <c r="A7507" s="6">
        <v>7504</v>
      </c>
      <c r="B7507" s="6" t="str">
        <f>"00825435"</f>
        <v>00825435</v>
      </c>
    </row>
    <row r="7508" spans="1:2" x14ac:dyDescent="0.25">
      <c r="A7508" s="6">
        <v>7505</v>
      </c>
      <c r="B7508" s="6" t="str">
        <f>"00825436"</f>
        <v>00825436</v>
      </c>
    </row>
    <row r="7509" spans="1:2" x14ac:dyDescent="0.25">
      <c r="A7509" s="6">
        <v>7506</v>
      </c>
      <c r="B7509" s="6" t="str">
        <f>"00825481"</f>
        <v>00825481</v>
      </c>
    </row>
    <row r="7510" spans="1:2" x14ac:dyDescent="0.25">
      <c r="A7510" s="6">
        <v>7507</v>
      </c>
      <c r="B7510" s="6" t="str">
        <f>"00825499"</f>
        <v>00825499</v>
      </c>
    </row>
    <row r="7511" spans="1:2" x14ac:dyDescent="0.25">
      <c r="A7511" s="6">
        <v>7508</v>
      </c>
      <c r="B7511" s="6" t="str">
        <f>"00825500"</f>
        <v>00825500</v>
      </c>
    </row>
    <row r="7512" spans="1:2" x14ac:dyDescent="0.25">
      <c r="A7512" s="6">
        <v>7509</v>
      </c>
      <c r="B7512" s="6" t="str">
        <f>"00825502"</f>
        <v>00825502</v>
      </c>
    </row>
    <row r="7513" spans="1:2" x14ac:dyDescent="0.25">
      <c r="A7513" s="6">
        <v>7510</v>
      </c>
      <c r="B7513" s="6" t="str">
        <f>"00825511"</f>
        <v>00825511</v>
      </c>
    </row>
    <row r="7514" spans="1:2" x14ac:dyDescent="0.25">
      <c r="A7514" s="6">
        <v>7511</v>
      </c>
      <c r="B7514" s="6" t="str">
        <f>"00825515"</f>
        <v>00825515</v>
      </c>
    </row>
    <row r="7515" spans="1:2" x14ac:dyDescent="0.25">
      <c r="A7515" s="6">
        <v>7512</v>
      </c>
      <c r="B7515" s="6" t="str">
        <f>"00825528"</f>
        <v>00825528</v>
      </c>
    </row>
    <row r="7516" spans="1:2" x14ac:dyDescent="0.25">
      <c r="A7516" s="6">
        <v>7513</v>
      </c>
      <c r="B7516" s="6" t="str">
        <f>"00825543"</f>
        <v>00825543</v>
      </c>
    </row>
    <row r="7517" spans="1:2" x14ac:dyDescent="0.25">
      <c r="A7517" s="6">
        <v>7514</v>
      </c>
      <c r="B7517" s="6" t="str">
        <f>"00825548"</f>
        <v>00825548</v>
      </c>
    </row>
    <row r="7518" spans="1:2" x14ac:dyDescent="0.25">
      <c r="A7518" s="6">
        <v>7515</v>
      </c>
      <c r="B7518" s="6" t="str">
        <f>"00825549"</f>
        <v>00825549</v>
      </c>
    </row>
    <row r="7519" spans="1:2" x14ac:dyDescent="0.25">
      <c r="A7519" s="6">
        <v>7516</v>
      </c>
      <c r="B7519" s="6" t="str">
        <f>"00825563"</f>
        <v>00825563</v>
      </c>
    </row>
    <row r="7520" spans="1:2" x14ac:dyDescent="0.25">
      <c r="A7520" s="6">
        <v>7517</v>
      </c>
      <c r="B7520" s="6" t="str">
        <f>"00825571"</f>
        <v>00825571</v>
      </c>
    </row>
    <row r="7521" spans="1:2" x14ac:dyDescent="0.25">
      <c r="A7521" s="6">
        <v>7518</v>
      </c>
      <c r="B7521" s="6" t="str">
        <f>"00825588"</f>
        <v>00825588</v>
      </c>
    </row>
    <row r="7522" spans="1:2" x14ac:dyDescent="0.25">
      <c r="A7522" s="6">
        <v>7519</v>
      </c>
      <c r="B7522" s="6" t="str">
        <f>"00825603"</f>
        <v>00825603</v>
      </c>
    </row>
    <row r="7523" spans="1:2" x14ac:dyDescent="0.25">
      <c r="A7523" s="6">
        <v>7520</v>
      </c>
      <c r="B7523" s="6" t="str">
        <f>"00825605"</f>
        <v>00825605</v>
      </c>
    </row>
    <row r="7524" spans="1:2" x14ac:dyDescent="0.25">
      <c r="A7524" s="6">
        <v>7521</v>
      </c>
      <c r="B7524" s="6" t="str">
        <f>"00825618"</f>
        <v>00825618</v>
      </c>
    </row>
    <row r="7525" spans="1:2" x14ac:dyDescent="0.25">
      <c r="A7525" s="6">
        <v>7522</v>
      </c>
      <c r="B7525" s="6" t="str">
        <f>"00825628"</f>
        <v>00825628</v>
      </c>
    </row>
    <row r="7526" spans="1:2" x14ac:dyDescent="0.25">
      <c r="A7526" s="6">
        <v>7523</v>
      </c>
      <c r="B7526" s="6" t="str">
        <f>"00825630"</f>
        <v>00825630</v>
      </c>
    </row>
    <row r="7527" spans="1:2" x14ac:dyDescent="0.25">
      <c r="A7527" s="6">
        <v>7524</v>
      </c>
      <c r="B7527" s="6" t="str">
        <f>"00825632"</f>
        <v>00825632</v>
      </c>
    </row>
    <row r="7528" spans="1:2" x14ac:dyDescent="0.25">
      <c r="A7528" s="6">
        <v>7525</v>
      </c>
      <c r="B7528" s="6" t="str">
        <f>"00825633"</f>
        <v>00825633</v>
      </c>
    </row>
    <row r="7529" spans="1:2" x14ac:dyDescent="0.25">
      <c r="A7529" s="6">
        <v>7526</v>
      </c>
      <c r="B7529" s="6" t="str">
        <f>"00825645"</f>
        <v>00825645</v>
      </c>
    </row>
    <row r="7530" spans="1:2" x14ac:dyDescent="0.25">
      <c r="A7530" s="6">
        <v>7527</v>
      </c>
      <c r="B7530" s="6" t="str">
        <f>"00825659"</f>
        <v>00825659</v>
      </c>
    </row>
    <row r="7531" spans="1:2" x14ac:dyDescent="0.25">
      <c r="A7531" s="6">
        <v>7528</v>
      </c>
      <c r="B7531" s="6" t="str">
        <f>"00825665"</f>
        <v>00825665</v>
      </c>
    </row>
    <row r="7532" spans="1:2" x14ac:dyDescent="0.25">
      <c r="A7532" s="6">
        <v>7529</v>
      </c>
      <c r="B7532" s="6" t="str">
        <f>"00825679"</f>
        <v>00825679</v>
      </c>
    </row>
    <row r="7533" spans="1:2" x14ac:dyDescent="0.25">
      <c r="A7533" s="6">
        <v>7530</v>
      </c>
      <c r="B7533" s="6" t="str">
        <f>"00825683"</f>
        <v>00825683</v>
      </c>
    </row>
    <row r="7534" spans="1:2" x14ac:dyDescent="0.25">
      <c r="A7534" s="6">
        <v>7531</v>
      </c>
      <c r="B7534" s="6" t="str">
        <f>"00825696"</f>
        <v>00825696</v>
      </c>
    </row>
    <row r="7535" spans="1:2" x14ac:dyDescent="0.25">
      <c r="A7535" s="6">
        <v>7532</v>
      </c>
      <c r="B7535" s="6" t="str">
        <f>"00825704"</f>
        <v>00825704</v>
      </c>
    </row>
    <row r="7536" spans="1:2" x14ac:dyDescent="0.25">
      <c r="A7536" s="6">
        <v>7533</v>
      </c>
      <c r="B7536" s="6" t="str">
        <f>"00825707"</f>
        <v>00825707</v>
      </c>
    </row>
    <row r="7537" spans="1:2" x14ac:dyDescent="0.25">
      <c r="A7537" s="6">
        <v>7534</v>
      </c>
      <c r="B7537" s="6" t="str">
        <f>"00825708"</f>
        <v>00825708</v>
      </c>
    </row>
    <row r="7538" spans="1:2" x14ac:dyDescent="0.25">
      <c r="A7538" s="6">
        <v>7535</v>
      </c>
      <c r="B7538" s="6" t="str">
        <f>"00825712"</f>
        <v>00825712</v>
      </c>
    </row>
    <row r="7539" spans="1:2" x14ac:dyDescent="0.25">
      <c r="A7539" s="6">
        <v>7536</v>
      </c>
      <c r="B7539" s="6" t="str">
        <f>"00825715"</f>
        <v>00825715</v>
      </c>
    </row>
    <row r="7540" spans="1:2" x14ac:dyDescent="0.25">
      <c r="A7540" s="6">
        <v>7537</v>
      </c>
      <c r="B7540" s="6" t="str">
        <f>"00825721"</f>
        <v>00825721</v>
      </c>
    </row>
    <row r="7541" spans="1:2" x14ac:dyDescent="0.25">
      <c r="A7541" s="6">
        <v>7538</v>
      </c>
      <c r="B7541" s="6" t="str">
        <f>"00825722"</f>
        <v>00825722</v>
      </c>
    </row>
    <row r="7542" spans="1:2" x14ac:dyDescent="0.25">
      <c r="A7542" s="6">
        <v>7539</v>
      </c>
      <c r="B7542" s="6" t="str">
        <f>"00825735"</f>
        <v>00825735</v>
      </c>
    </row>
    <row r="7543" spans="1:2" x14ac:dyDescent="0.25">
      <c r="A7543" s="6">
        <v>7540</v>
      </c>
      <c r="B7543" s="6" t="str">
        <f>"00825752"</f>
        <v>00825752</v>
      </c>
    </row>
    <row r="7544" spans="1:2" x14ac:dyDescent="0.25">
      <c r="A7544" s="6">
        <v>7541</v>
      </c>
      <c r="B7544" s="6" t="str">
        <f>"00825754"</f>
        <v>00825754</v>
      </c>
    </row>
    <row r="7545" spans="1:2" x14ac:dyDescent="0.25">
      <c r="A7545" s="6">
        <v>7542</v>
      </c>
      <c r="B7545" s="6" t="str">
        <f>"00825774"</f>
        <v>00825774</v>
      </c>
    </row>
    <row r="7546" spans="1:2" x14ac:dyDescent="0.25">
      <c r="A7546" s="6">
        <v>7543</v>
      </c>
      <c r="B7546" s="6" t="str">
        <f>"00825776"</f>
        <v>00825776</v>
      </c>
    </row>
    <row r="7547" spans="1:2" x14ac:dyDescent="0.25">
      <c r="A7547" s="6">
        <v>7544</v>
      </c>
      <c r="B7547" s="6" t="str">
        <f>"00825780"</f>
        <v>00825780</v>
      </c>
    </row>
    <row r="7548" spans="1:2" x14ac:dyDescent="0.25">
      <c r="A7548" s="6">
        <v>7545</v>
      </c>
      <c r="B7548" s="6" t="str">
        <f>"00825794"</f>
        <v>00825794</v>
      </c>
    </row>
    <row r="7549" spans="1:2" x14ac:dyDescent="0.25">
      <c r="A7549" s="6">
        <v>7546</v>
      </c>
      <c r="B7549" s="6" t="str">
        <f>"00825798"</f>
        <v>00825798</v>
      </c>
    </row>
    <row r="7550" spans="1:2" x14ac:dyDescent="0.25">
      <c r="A7550" s="6">
        <v>7547</v>
      </c>
      <c r="B7550" s="6" t="str">
        <f>"00825799"</f>
        <v>00825799</v>
      </c>
    </row>
    <row r="7551" spans="1:2" x14ac:dyDescent="0.25">
      <c r="A7551" s="6">
        <v>7548</v>
      </c>
      <c r="B7551" s="6" t="str">
        <f>"00825802"</f>
        <v>00825802</v>
      </c>
    </row>
    <row r="7552" spans="1:2" x14ac:dyDescent="0.25">
      <c r="A7552" s="6">
        <v>7549</v>
      </c>
      <c r="B7552" s="6" t="str">
        <f>"00825809"</f>
        <v>00825809</v>
      </c>
    </row>
    <row r="7553" spans="1:2" x14ac:dyDescent="0.25">
      <c r="A7553" s="6">
        <v>7550</v>
      </c>
      <c r="B7553" s="6" t="str">
        <f>"00825812"</f>
        <v>00825812</v>
      </c>
    </row>
    <row r="7554" spans="1:2" x14ac:dyDescent="0.25">
      <c r="A7554" s="6">
        <v>7551</v>
      </c>
      <c r="B7554" s="6" t="str">
        <f>"00825817"</f>
        <v>00825817</v>
      </c>
    </row>
    <row r="7555" spans="1:2" x14ac:dyDescent="0.25">
      <c r="A7555" s="6">
        <v>7552</v>
      </c>
      <c r="B7555" s="6" t="str">
        <f>"00825818"</f>
        <v>00825818</v>
      </c>
    </row>
    <row r="7556" spans="1:2" x14ac:dyDescent="0.25">
      <c r="A7556" s="6">
        <v>7553</v>
      </c>
      <c r="B7556" s="6" t="str">
        <f>"00825871"</f>
        <v>00825871</v>
      </c>
    </row>
    <row r="7557" spans="1:2" x14ac:dyDescent="0.25">
      <c r="A7557" s="6">
        <v>7554</v>
      </c>
      <c r="B7557" s="6" t="str">
        <f>"00825878"</f>
        <v>00825878</v>
      </c>
    </row>
    <row r="7558" spans="1:2" x14ac:dyDescent="0.25">
      <c r="A7558" s="6">
        <v>7555</v>
      </c>
      <c r="B7558" s="6" t="str">
        <f>"00825881"</f>
        <v>00825881</v>
      </c>
    </row>
    <row r="7559" spans="1:2" x14ac:dyDescent="0.25">
      <c r="A7559" s="6">
        <v>7556</v>
      </c>
      <c r="B7559" s="6" t="str">
        <f>"00825886"</f>
        <v>00825886</v>
      </c>
    </row>
    <row r="7560" spans="1:2" x14ac:dyDescent="0.25">
      <c r="A7560" s="6">
        <v>7557</v>
      </c>
      <c r="B7560" s="6" t="str">
        <f>"00825887"</f>
        <v>00825887</v>
      </c>
    </row>
    <row r="7561" spans="1:2" x14ac:dyDescent="0.25">
      <c r="A7561" s="6">
        <v>7558</v>
      </c>
      <c r="B7561" s="6" t="str">
        <f>"00825894"</f>
        <v>00825894</v>
      </c>
    </row>
    <row r="7562" spans="1:2" x14ac:dyDescent="0.25">
      <c r="A7562" s="6">
        <v>7559</v>
      </c>
      <c r="B7562" s="6" t="str">
        <f>"00825901"</f>
        <v>00825901</v>
      </c>
    </row>
    <row r="7563" spans="1:2" x14ac:dyDescent="0.25">
      <c r="A7563" s="6">
        <v>7560</v>
      </c>
      <c r="B7563" s="6" t="str">
        <f>"00825902"</f>
        <v>00825902</v>
      </c>
    </row>
    <row r="7564" spans="1:2" x14ac:dyDescent="0.25">
      <c r="A7564" s="6">
        <v>7561</v>
      </c>
      <c r="B7564" s="6" t="str">
        <f>"00825903"</f>
        <v>00825903</v>
      </c>
    </row>
    <row r="7565" spans="1:2" x14ac:dyDescent="0.25">
      <c r="A7565" s="6">
        <v>7562</v>
      </c>
      <c r="B7565" s="6" t="str">
        <f>"00825906"</f>
        <v>00825906</v>
      </c>
    </row>
    <row r="7566" spans="1:2" x14ac:dyDescent="0.25">
      <c r="A7566" s="6">
        <v>7563</v>
      </c>
      <c r="B7566" s="6" t="str">
        <f>"00825919"</f>
        <v>00825919</v>
      </c>
    </row>
    <row r="7567" spans="1:2" x14ac:dyDescent="0.25">
      <c r="A7567" s="6">
        <v>7564</v>
      </c>
      <c r="B7567" s="6" t="str">
        <f>"00825923"</f>
        <v>00825923</v>
      </c>
    </row>
    <row r="7568" spans="1:2" x14ac:dyDescent="0.25">
      <c r="A7568" s="6">
        <v>7565</v>
      </c>
      <c r="B7568" s="6" t="str">
        <f>"00825926"</f>
        <v>00825926</v>
      </c>
    </row>
    <row r="7569" spans="1:2" x14ac:dyDescent="0.25">
      <c r="A7569" s="6">
        <v>7566</v>
      </c>
      <c r="B7569" s="6" t="str">
        <f>"00825930"</f>
        <v>00825930</v>
      </c>
    </row>
    <row r="7570" spans="1:2" x14ac:dyDescent="0.25">
      <c r="A7570" s="6">
        <v>7567</v>
      </c>
      <c r="B7570" s="6" t="str">
        <f>"00825934"</f>
        <v>00825934</v>
      </c>
    </row>
    <row r="7571" spans="1:2" x14ac:dyDescent="0.25">
      <c r="A7571" s="6">
        <v>7568</v>
      </c>
      <c r="B7571" s="6" t="str">
        <f>"00825937"</f>
        <v>00825937</v>
      </c>
    </row>
    <row r="7572" spans="1:2" x14ac:dyDescent="0.25">
      <c r="A7572" s="6">
        <v>7569</v>
      </c>
      <c r="B7572" s="6" t="str">
        <f>"00825938"</f>
        <v>00825938</v>
      </c>
    </row>
    <row r="7573" spans="1:2" x14ac:dyDescent="0.25">
      <c r="A7573" s="6">
        <v>7570</v>
      </c>
      <c r="B7573" s="6" t="str">
        <f>"00825946"</f>
        <v>00825946</v>
      </c>
    </row>
    <row r="7574" spans="1:2" x14ac:dyDescent="0.25">
      <c r="A7574" s="6">
        <v>7571</v>
      </c>
      <c r="B7574" s="6" t="str">
        <f>"00825955"</f>
        <v>00825955</v>
      </c>
    </row>
    <row r="7575" spans="1:2" x14ac:dyDescent="0.25">
      <c r="A7575" s="6">
        <v>7572</v>
      </c>
      <c r="B7575" s="6" t="str">
        <f>"00825967"</f>
        <v>00825967</v>
      </c>
    </row>
    <row r="7576" spans="1:2" x14ac:dyDescent="0.25">
      <c r="A7576" s="6">
        <v>7573</v>
      </c>
      <c r="B7576" s="6" t="str">
        <f>"00825977"</f>
        <v>00825977</v>
      </c>
    </row>
    <row r="7577" spans="1:2" x14ac:dyDescent="0.25">
      <c r="A7577" s="6">
        <v>7574</v>
      </c>
      <c r="B7577" s="6" t="str">
        <f>"00825981"</f>
        <v>00825981</v>
      </c>
    </row>
    <row r="7578" spans="1:2" x14ac:dyDescent="0.25">
      <c r="A7578" s="6">
        <v>7575</v>
      </c>
      <c r="B7578" s="6" t="str">
        <f>"00826000"</f>
        <v>00826000</v>
      </c>
    </row>
    <row r="7579" spans="1:2" x14ac:dyDescent="0.25">
      <c r="A7579" s="6">
        <v>7576</v>
      </c>
      <c r="B7579" s="6" t="str">
        <f>"00826005"</f>
        <v>00826005</v>
      </c>
    </row>
    <row r="7580" spans="1:2" x14ac:dyDescent="0.25">
      <c r="A7580" s="6">
        <v>7577</v>
      </c>
      <c r="B7580" s="6" t="str">
        <f>"00826011"</f>
        <v>00826011</v>
      </c>
    </row>
    <row r="7581" spans="1:2" x14ac:dyDescent="0.25">
      <c r="A7581" s="6">
        <v>7578</v>
      </c>
      <c r="B7581" s="6" t="str">
        <f>"00826023"</f>
        <v>00826023</v>
      </c>
    </row>
    <row r="7582" spans="1:2" x14ac:dyDescent="0.25">
      <c r="A7582" s="6">
        <v>7579</v>
      </c>
      <c r="B7582" s="6" t="str">
        <f>"00826035"</f>
        <v>00826035</v>
      </c>
    </row>
    <row r="7583" spans="1:2" x14ac:dyDescent="0.25">
      <c r="A7583" s="6">
        <v>7580</v>
      </c>
      <c r="B7583" s="6" t="str">
        <f>"00826037"</f>
        <v>00826037</v>
      </c>
    </row>
    <row r="7584" spans="1:2" x14ac:dyDescent="0.25">
      <c r="A7584" s="6">
        <v>7581</v>
      </c>
      <c r="B7584" s="6" t="str">
        <f>"00826043"</f>
        <v>00826043</v>
      </c>
    </row>
    <row r="7585" spans="1:2" x14ac:dyDescent="0.25">
      <c r="A7585" s="6">
        <v>7582</v>
      </c>
      <c r="B7585" s="6" t="str">
        <f>"00826046"</f>
        <v>00826046</v>
      </c>
    </row>
    <row r="7586" spans="1:2" x14ac:dyDescent="0.25">
      <c r="A7586" s="6">
        <v>7583</v>
      </c>
      <c r="B7586" s="6" t="str">
        <f>"00826049"</f>
        <v>00826049</v>
      </c>
    </row>
    <row r="7587" spans="1:2" x14ac:dyDescent="0.25">
      <c r="A7587" s="6">
        <v>7584</v>
      </c>
      <c r="B7587" s="6" t="str">
        <f>"00826062"</f>
        <v>00826062</v>
      </c>
    </row>
    <row r="7588" spans="1:2" x14ac:dyDescent="0.25">
      <c r="A7588" s="6">
        <v>7585</v>
      </c>
      <c r="B7588" s="6" t="str">
        <f>"00826068"</f>
        <v>00826068</v>
      </c>
    </row>
    <row r="7589" spans="1:2" x14ac:dyDescent="0.25">
      <c r="A7589" s="6">
        <v>7586</v>
      </c>
      <c r="B7589" s="6" t="str">
        <f>"00826078"</f>
        <v>00826078</v>
      </c>
    </row>
    <row r="7590" spans="1:2" x14ac:dyDescent="0.25">
      <c r="A7590" s="6">
        <v>7587</v>
      </c>
      <c r="B7590" s="6" t="str">
        <f>"00826080"</f>
        <v>00826080</v>
      </c>
    </row>
    <row r="7591" spans="1:2" x14ac:dyDescent="0.25">
      <c r="A7591" s="6">
        <v>7588</v>
      </c>
      <c r="B7591" s="6" t="str">
        <f>"00826084"</f>
        <v>00826084</v>
      </c>
    </row>
    <row r="7592" spans="1:2" x14ac:dyDescent="0.25">
      <c r="A7592" s="6">
        <v>7589</v>
      </c>
      <c r="B7592" s="6" t="str">
        <f>"00826085"</f>
        <v>00826085</v>
      </c>
    </row>
    <row r="7593" spans="1:2" x14ac:dyDescent="0.25">
      <c r="A7593" s="6">
        <v>7590</v>
      </c>
      <c r="B7593" s="6" t="str">
        <f>"00826088"</f>
        <v>00826088</v>
      </c>
    </row>
    <row r="7594" spans="1:2" x14ac:dyDescent="0.25">
      <c r="A7594" s="6">
        <v>7591</v>
      </c>
      <c r="B7594" s="6" t="str">
        <f>"00826098"</f>
        <v>00826098</v>
      </c>
    </row>
    <row r="7595" spans="1:2" x14ac:dyDescent="0.25">
      <c r="A7595" s="6">
        <v>7592</v>
      </c>
      <c r="B7595" s="6" t="str">
        <f>"00826100"</f>
        <v>00826100</v>
      </c>
    </row>
    <row r="7596" spans="1:2" x14ac:dyDescent="0.25">
      <c r="A7596" s="6">
        <v>7593</v>
      </c>
      <c r="B7596" s="6" t="str">
        <f>"00826121"</f>
        <v>00826121</v>
      </c>
    </row>
    <row r="7597" spans="1:2" x14ac:dyDescent="0.25">
      <c r="A7597" s="6">
        <v>7594</v>
      </c>
      <c r="B7597" s="6" t="str">
        <f>"00826122"</f>
        <v>00826122</v>
      </c>
    </row>
    <row r="7598" spans="1:2" x14ac:dyDescent="0.25">
      <c r="A7598" s="6">
        <v>7595</v>
      </c>
      <c r="B7598" s="6" t="str">
        <f>"00826123"</f>
        <v>00826123</v>
      </c>
    </row>
    <row r="7599" spans="1:2" x14ac:dyDescent="0.25">
      <c r="A7599" s="6">
        <v>7596</v>
      </c>
      <c r="B7599" s="6" t="str">
        <f>"00826125"</f>
        <v>00826125</v>
      </c>
    </row>
    <row r="7600" spans="1:2" x14ac:dyDescent="0.25">
      <c r="A7600" s="6">
        <v>7597</v>
      </c>
      <c r="B7600" s="6" t="str">
        <f>"00826128"</f>
        <v>00826128</v>
      </c>
    </row>
    <row r="7601" spans="1:2" x14ac:dyDescent="0.25">
      <c r="A7601" s="6">
        <v>7598</v>
      </c>
      <c r="B7601" s="6" t="str">
        <f>"00826129"</f>
        <v>00826129</v>
      </c>
    </row>
    <row r="7602" spans="1:2" x14ac:dyDescent="0.25">
      <c r="A7602" s="6">
        <v>7599</v>
      </c>
      <c r="B7602" s="6" t="str">
        <f>"00826131"</f>
        <v>00826131</v>
      </c>
    </row>
    <row r="7603" spans="1:2" x14ac:dyDescent="0.25">
      <c r="A7603" s="6">
        <v>7600</v>
      </c>
      <c r="B7603" s="6" t="str">
        <f>"00826140"</f>
        <v>00826140</v>
      </c>
    </row>
    <row r="7604" spans="1:2" x14ac:dyDescent="0.25">
      <c r="A7604" s="6">
        <v>7601</v>
      </c>
      <c r="B7604" s="6" t="str">
        <f>"00826158"</f>
        <v>00826158</v>
      </c>
    </row>
    <row r="7605" spans="1:2" x14ac:dyDescent="0.25">
      <c r="A7605" s="6">
        <v>7602</v>
      </c>
      <c r="B7605" s="6" t="str">
        <f>"00826163"</f>
        <v>00826163</v>
      </c>
    </row>
    <row r="7606" spans="1:2" x14ac:dyDescent="0.25">
      <c r="A7606" s="6">
        <v>7603</v>
      </c>
      <c r="B7606" s="6" t="str">
        <f>"00826172"</f>
        <v>00826172</v>
      </c>
    </row>
    <row r="7607" spans="1:2" x14ac:dyDescent="0.25">
      <c r="A7607" s="6">
        <v>7604</v>
      </c>
      <c r="B7607" s="6" t="str">
        <f>"00826173"</f>
        <v>00826173</v>
      </c>
    </row>
    <row r="7608" spans="1:2" x14ac:dyDescent="0.25">
      <c r="A7608" s="6">
        <v>7605</v>
      </c>
      <c r="B7608" s="6" t="str">
        <f>"00826180"</f>
        <v>00826180</v>
      </c>
    </row>
    <row r="7609" spans="1:2" x14ac:dyDescent="0.25">
      <c r="A7609" s="6">
        <v>7606</v>
      </c>
      <c r="B7609" s="6" t="str">
        <f>"00826199"</f>
        <v>00826199</v>
      </c>
    </row>
    <row r="7610" spans="1:2" x14ac:dyDescent="0.25">
      <c r="A7610" s="6">
        <v>7607</v>
      </c>
      <c r="B7610" s="6" t="str">
        <f>"00826202"</f>
        <v>00826202</v>
      </c>
    </row>
    <row r="7611" spans="1:2" x14ac:dyDescent="0.25">
      <c r="A7611" s="6">
        <v>7608</v>
      </c>
      <c r="B7611" s="6" t="str">
        <f>"00826206"</f>
        <v>00826206</v>
      </c>
    </row>
    <row r="7612" spans="1:2" x14ac:dyDescent="0.25">
      <c r="A7612" s="6">
        <v>7609</v>
      </c>
      <c r="B7612" s="6" t="str">
        <f>"00826232"</f>
        <v>00826232</v>
      </c>
    </row>
    <row r="7613" spans="1:2" x14ac:dyDescent="0.25">
      <c r="A7613" s="6">
        <v>7610</v>
      </c>
      <c r="B7613" s="6" t="str">
        <f>"00826239"</f>
        <v>00826239</v>
      </c>
    </row>
    <row r="7614" spans="1:2" x14ac:dyDescent="0.25">
      <c r="A7614" s="6">
        <v>7611</v>
      </c>
      <c r="B7614" s="6" t="str">
        <f>"00826242"</f>
        <v>00826242</v>
      </c>
    </row>
    <row r="7615" spans="1:2" x14ac:dyDescent="0.25">
      <c r="A7615" s="6">
        <v>7612</v>
      </c>
      <c r="B7615" s="6" t="str">
        <f>"00826244"</f>
        <v>00826244</v>
      </c>
    </row>
    <row r="7616" spans="1:2" x14ac:dyDescent="0.25">
      <c r="A7616" s="6">
        <v>7613</v>
      </c>
      <c r="B7616" s="6" t="str">
        <f>"00826246"</f>
        <v>00826246</v>
      </c>
    </row>
    <row r="7617" spans="1:2" x14ac:dyDescent="0.25">
      <c r="A7617" s="6">
        <v>7614</v>
      </c>
      <c r="B7617" s="6" t="str">
        <f>"00826255"</f>
        <v>00826255</v>
      </c>
    </row>
    <row r="7618" spans="1:2" x14ac:dyDescent="0.25">
      <c r="A7618" s="6">
        <v>7615</v>
      </c>
      <c r="B7618" s="6" t="str">
        <f>"00826260"</f>
        <v>00826260</v>
      </c>
    </row>
    <row r="7619" spans="1:2" x14ac:dyDescent="0.25">
      <c r="A7619" s="6">
        <v>7616</v>
      </c>
      <c r="B7619" s="6" t="str">
        <f>"00826265"</f>
        <v>00826265</v>
      </c>
    </row>
    <row r="7620" spans="1:2" x14ac:dyDescent="0.25">
      <c r="A7620" s="6">
        <v>7617</v>
      </c>
      <c r="B7620" s="6" t="str">
        <f>"00826268"</f>
        <v>00826268</v>
      </c>
    </row>
    <row r="7621" spans="1:2" x14ac:dyDescent="0.25">
      <c r="A7621" s="6">
        <v>7618</v>
      </c>
      <c r="B7621" s="6" t="str">
        <f>"00826273"</f>
        <v>00826273</v>
      </c>
    </row>
    <row r="7622" spans="1:2" x14ac:dyDescent="0.25">
      <c r="A7622" s="6">
        <v>7619</v>
      </c>
      <c r="B7622" s="6" t="str">
        <f>"00826274"</f>
        <v>00826274</v>
      </c>
    </row>
    <row r="7623" spans="1:2" x14ac:dyDescent="0.25">
      <c r="A7623" s="6">
        <v>7620</v>
      </c>
      <c r="B7623" s="6" t="str">
        <f>"00826280"</f>
        <v>00826280</v>
      </c>
    </row>
    <row r="7624" spans="1:2" x14ac:dyDescent="0.25">
      <c r="A7624" s="6">
        <v>7621</v>
      </c>
      <c r="B7624" s="6" t="str">
        <f>"00826284"</f>
        <v>00826284</v>
      </c>
    </row>
    <row r="7625" spans="1:2" x14ac:dyDescent="0.25">
      <c r="A7625" s="6">
        <v>7622</v>
      </c>
      <c r="B7625" s="6" t="str">
        <f>"00826297"</f>
        <v>00826297</v>
      </c>
    </row>
    <row r="7626" spans="1:2" x14ac:dyDescent="0.25">
      <c r="A7626" s="6">
        <v>7623</v>
      </c>
      <c r="B7626" s="6" t="str">
        <f>"00826323"</f>
        <v>00826323</v>
      </c>
    </row>
    <row r="7627" spans="1:2" x14ac:dyDescent="0.25">
      <c r="A7627" s="6">
        <v>7624</v>
      </c>
      <c r="B7627" s="6" t="str">
        <f>"00826327"</f>
        <v>00826327</v>
      </c>
    </row>
    <row r="7628" spans="1:2" x14ac:dyDescent="0.25">
      <c r="A7628" s="6">
        <v>7625</v>
      </c>
      <c r="B7628" s="6" t="str">
        <f>"00826331"</f>
        <v>00826331</v>
      </c>
    </row>
    <row r="7629" spans="1:2" x14ac:dyDescent="0.25">
      <c r="A7629" s="6">
        <v>7626</v>
      </c>
      <c r="B7629" s="6" t="str">
        <f>"00826334"</f>
        <v>00826334</v>
      </c>
    </row>
    <row r="7630" spans="1:2" x14ac:dyDescent="0.25">
      <c r="A7630" s="6">
        <v>7627</v>
      </c>
      <c r="B7630" s="6" t="str">
        <f>"00826340"</f>
        <v>00826340</v>
      </c>
    </row>
    <row r="7631" spans="1:2" x14ac:dyDescent="0.25">
      <c r="A7631" s="6">
        <v>7628</v>
      </c>
      <c r="B7631" s="6" t="str">
        <f>"00826363"</f>
        <v>00826363</v>
      </c>
    </row>
    <row r="7632" spans="1:2" x14ac:dyDescent="0.25">
      <c r="A7632" s="6">
        <v>7629</v>
      </c>
      <c r="B7632" s="6" t="str">
        <f>"00826378"</f>
        <v>00826378</v>
      </c>
    </row>
    <row r="7633" spans="1:2" x14ac:dyDescent="0.25">
      <c r="A7633" s="6">
        <v>7630</v>
      </c>
      <c r="B7633" s="6" t="str">
        <f>"00826380"</f>
        <v>00826380</v>
      </c>
    </row>
    <row r="7634" spans="1:2" x14ac:dyDescent="0.25">
      <c r="A7634" s="6">
        <v>7631</v>
      </c>
      <c r="B7634" s="6" t="str">
        <f>"00826386"</f>
        <v>00826386</v>
      </c>
    </row>
    <row r="7635" spans="1:2" x14ac:dyDescent="0.25">
      <c r="A7635" s="6">
        <v>7632</v>
      </c>
      <c r="B7635" s="6" t="str">
        <f>"00826393"</f>
        <v>00826393</v>
      </c>
    </row>
    <row r="7636" spans="1:2" x14ac:dyDescent="0.25">
      <c r="A7636" s="6">
        <v>7633</v>
      </c>
      <c r="B7636" s="6" t="str">
        <f>"00826399"</f>
        <v>00826399</v>
      </c>
    </row>
    <row r="7637" spans="1:2" x14ac:dyDescent="0.25">
      <c r="A7637" s="6">
        <v>7634</v>
      </c>
      <c r="B7637" s="6" t="str">
        <f>"00826402"</f>
        <v>00826402</v>
      </c>
    </row>
    <row r="7638" spans="1:2" x14ac:dyDescent="0.25">
      <c r="A7638" s="6">
        <v>7635</v>
      </c>
      <c r="B7638" s="6" t="str">
        <f>"00826406"</f>
        <v>00826406</v>
      </c>
    </row>
    <row r="7639" spans="1:2" x14ac:dyDescent="0.25">
      <c r="A7639" s="6">
        <v>7636</v>
      </c>
      <c r="B7639" s="6" t="str">
        <f>"00826409"</f>
        <v>00826409</v>
      </c>
    </row>
    <row r="7640" spans="1:2" x14ac:dyDescent="0.25">
      <c r="A7640" s="6">
        <v>7637</v>
      </c>
      <c r="B7640" s="6" t="str">
        <f>"00826410"</f>
        <v>00826410</v>
      </c>
    </row>
    <row r="7641" spans="1:2" x14ac:dyDescent="0.25">
      <c r="A7641" s="6">
        <v>7638</v>
      </c>
      <c r="B7641" s="6" t="str">
        <f>"00826418"</f>
        <v>00826418</v>
      </c>
    </row>
    <row r="7642" spans="1:2" x14ac:dyDescent="0.25">
      <c r="A7642" s="6">
        <v>7639</v>
      </c>
      <c r="B7642" s="6" t="str">
        <f>"00826420"</f>
        <v>00826420</v>
      </c>
    </row>
    <row r="7643" spans="1:2" x14ac:dyDescent="0.25">
      <c r="A7643" s="6">
        <v>7640</v>
      </c>
      <c r="B7643" s="6" t="str">
        <f>"00826435"</f>
        <v>00826435</v>
      </c>
    </row>
    <row r="7644" spans="1:2" x14ac:dyDescent="0.25">
      <c r="A7644" s="6">
        <v>7641</v>
      </c>
      <c r="B7644" s="6" t="str">
        <f>"00826439"</f>
        <v>00826439</v>
      </c>
    </row>
    <row r="7645" spans="1:2" x14ac:dyDescent="0.25">
      <c r="A7645" s="6">
        <v>7642</v>
      </c>
      <c r="B7645" s="6" t="str">
        <f>"00826440"</f>
        <v>00826440</v>
      </c>
    </row>
    <row r="7646" spans="1:2" x14ac:dyDescent="0.25">
      <c r="A7646" s="6">
        <v>7643</v>
      </c>
      <c r="B7646" s="6" t="str">
        <f>"00826443"</f>
        <v>00826443</v>
      </c>
    </row>
    <row r="7647" spans="1:2" x14ac:dyDescent="0.25">
      <c r="A7647" s="6">
        <v>7644</v>
      </c>
      <c r="B7647" s="6" t="str">
        <f>"00826450"</f>
        <v>00826450</v>
      </c>
    </row>
    <row r="7648" spans="1:2" x14ac:dyDescent="0.25">
      <c r="A7648" s="6">
        <v>7645</v>
      </c>
      <c r="B7648" s="6" t="str">
        <f>"00826452"</f>
        <v>00826452</v>
      </c>
    </row>
    <row r="7649" spans="1:2" x14ac:dyDescent="0.25">
      <c r="A7649" s="6">
        <v>7646</v>
      </c>
      <c r="B7649" s="6" t="str">
        <f>"00826460"</f>
        <v>00826460</v>
      </c>
    </row>
    <row r="7650" spans="1:2" x14ac:dyDescent="0.25">
      <c r="A7650" s="6">
        <v>7647</v>
      </c>
      <c r="B7650" s="6" t="str">
        <f>"00826462"</f>
        <v>00826462</v>
      </c>
    </row>
    <row r="7651" spans="1:2" x14ac:dyDescent="0.25">
      <c r="A7651" s="6">
        <v>7648</v>
      </c>
      <c r="B7651" s="6" t="str">
        <f>"00826466"</f>
        <v>00826466</v>
      </c>
    </row>
    <row r="7652" spans="1:2" x14ac:dyDescent="0.25">
      <c r="A7652" s="6">
        <v>7649</v>
      </c>
      <c r="B7652" s="6" t="str">
        <f>"00826472"</f>
        <v>00826472</v>
      </c>
    </row>
    <row r="7653" spans="1:2" x14ac:dyDescent="0.25">
      <c r="A7653" s="6">
        <v>7650</v>
      </c>
      <c r="B7653" s="6" t="str">
        <f>"00826473"</f>
        <v>00826473</v>
      </c>
    </row>
    <row r="7654" spans="1:2" x14ac:dyDescent="0.25">
      <c r="A7654" s="6">
        <v>7651</v>
      </c>
      <c r="B7654" s="6" t="str">
        <f>"00826475"</f>
        <v>00826475</v>
      </c>
    </row>
    <row r="7655" spans="1:2" x14ac:dyDescent="0.25">
      <c r="A7655" s="6">
        <v>7652</v>
      </c>
      <c r="B7655" s="6" t="str">
        <f>"00826483"</f>
        <v>00826483</v>
      </c>
    </row>
    <row r="7656" spans="1:2" x14ac:dyDescent="0.25">
      <c r="A7656" s="6">
        <v>7653</v>
      </c>
      <c r="B7656" s="6" t="str">
        <f>"00826486"</f>
        <v>00826486</v>
      </c>
    </row>
    <row r="7657" spans="1:2" x14ac:dyDescent="0.25">
      <c r="A7657" s="6">
        <v>7654</v>
      </c>
      <c r="B7657" s="6" t="str">
        <f>"00826498"</f>
        <v>00826498</v>
      </c>
    </row>
    <row r="7658" spans="1:2" x14ac:dyDescent="0.25">
      <c r="A7658" s="6">
        <v>7655</v>
      </c>
      <c r="B7658" s="6" t="str">
        <f>"00826500"</f>
        <v>00826500</v>
      </c>
    </row>
    <row r="7659" spans="1:2" x14ac:dyDescent="0.25">
      <c r="A7659" s="6">
        <v>7656</v>
      </c>
      <c r="B7659" s="6" t="str">
        <f>"00826502"</f>
        <v>00826502</v>
      </c>
    </row>
    <row r="7660" spans="1:2" x14ac:dyDescent="0.25">
      <c r="A7660" s="6">
        <v>7657</v>
      </c>
      <c r="B7660" s="6" t="str">
        <f>"00826518"</f>
        <v>00826518</v>
      </c>
    </row>
    <row r="7661" spans="1:2" x14ac:dyDescent="0.25">
      <c r="A7661" s="6">
        <v>7658</v>
      </c>
      <c r="B7661" s="6" t="str">
        <f>"00826536"</f>
        <v>00826536</v>
      </c>
    </row>
    <row r="7662" spans="1:2" x14ac:dyDescent="0.25">
      <c r="A7662" s="6">
        <v>7659</v>
      </c>
      <c r="B7662" s="6" t="str">
        <f>"00826548"</f>
        <v>00826548</v>
      </c>
    </row>
    <row r="7663" spans="1:2" x14ac:dyDescent="0.25">
      <c r="A7663" s="6">
        <v>7660</v>
      </c>
      <c r="B7663" s="6" t="str">
        <f>"00826552"</f>
        <v>00826552</v>
      </c>
    </row>
    <row r="7664" spans="1:2" x14ac:dyDescent="0.25">
      <c r="A7664" s="6">
        <v>7661</v>
      </c>
      <c r="B7664" s="6" t="str">
        <f>"00826553"</f>
        <v>00826553</v>
      </c>
    </row>
    <row r="7665" spans="1:2" x14ac:dyDescent="0.25">
      <c r="A7665" s="6">
        <v>7662</v>
      </c>
      <c r="B7665" s="6" t="str">
        <f>"00826559"</f>
        <v>00826559</v>
      </c>
    </row>
    <row r="7666" spans="1:2" x14ac:dyDescent="0.25">
      <c r="A7666" s="6">
        <v>7663</v>
      </c>
      <c r="B7666" s="6" t="str">
        <f>"00826565"</f>
        <v>00826565</v>
      </c>
    </row>
    <row r="7667" spans="1:2" x14ac:dyDescent="0.25">
      <c r="A7667" s="6">
        <v>7664</v>
      </c>
      <c r="B7667" s="6" t="str">
        <f>"00826575"</f>
        <v>00826575</v>
      </c>
    </row>
    <row r="7668" spans="1:2" x14ac:dyDescent="0.25">
      <c r="A7668" s="6">
        <v>7665</v>
      </c>
      <c r="B7668" s="6" t="str">
        <f>"00826585"</f>
        <v>00826585</v>
      </c>
    </row>
    <row r="7669" spans="1:2" x14ac:dyDescent="0.25">
      <c r="A7669" s="6">
        <v>7666</v>
      </c>
      <c r="B7669" s="6" t="str">
        <f>"00826597"</f>
        <v>00826597</v>
      </c>
    </row>
    <row r="7670" spans="1:2" x14ac:dyDescent="0.25">
      <c r="A7670" s="6">
        <v>7667</v>
      </c>
      <c r="B7670" s="6" t="str">
        <f>"00826600"</f>
        <v>00826600</v>
      </c>
    </row>
    <row r="7671" spans="1:2" x14ac:dyDescent="0.25">
      <c r="A7671" s="6">
        <v>7668</v>
      </c>
      <c r="B7671" s="6" t="str">
        <f>"00826603"</f>
        <v>00826603</v>
      </c>
    </row>
    <row r="7672" spans="1:2" x14ac:dyDescent="0.25">
      <c r="A7672" s="6">
        <v>7669</v>
      </c>
      <c r="B7672" s="6" t="str">
        <f>"00826627"</f>
        <v>00826627</v>
      </c>
    </row>
    <row r="7673" spans="1:2" x14ac:dyDescent="0.25">
      <c r="A7673" s="6">
        <v>7670</v>
      </c>
      <c r="B7673" s="6" t="str">
        <f>"00826629"</f>
        <v>00826629</v>
      </c>
    </row>
    <row r="7674" spans="1:2" x14ac:dyDescent="0.25">
      <c r="A7674" s="6">
        <v>7671</v>
      </c>
      <c r="B7674" s="6" t="str">
        <f>"00826631"</f>
        <v>00826631</v>
      </c>
    </row>
    <row r="7675" spans="1:2" x14ac:dyDescent="0.25">
      <c r="A7675" s="6">
        <v>7672</v>
      </c>
      <c r="B7675" s="6" t="str">
        <f>"00826633"</f>
        <v>00826633</v>
      </c>
    </row>
    <row r="7676" spans="1:2" x14ac:dyDescent="0.25">
      <c r="A7676" s="6">
        <v>7673</v>
      </c>
      <c r="B7676" s="6" t="str">
        <f>"00826642"</f>
        <v>00826642</v>
      </c>
    </row>
    <row r="7677" spans="1:2" x14ac:dyDescent="0.25">
      <c r="A7677" s="6">
        <v>7674</v>
      </c>
      <c r="B7677" s="6" t="str">
        <f>"00826644"</f>
        <v>00826644</v>
      </c>
    </row>
    <row r="7678" spans="1:2" x14ac:dyDescent="0.25">
      <c r="A7678" s="6">
        <v>7675</v>
      </c>
      <c r="B7678" s="6" t="str">
        <f>"00826645"</f>
        <v>00826645</v>
      </c>
    </row>
    <row r="7679" spans="1:2" x14ac:dyDescent="0.25">
      <c r="A7679" s="6">
        <v>7676</v>
      </c>
      <c r="B7679" s="6" t="str">
        <f>"00826646"</f>
        <v>00826646</v>
      </c>
    </row>
    <row r="7680" spans="1:2" x14ac:dyDescent="0.25">
      <c r="A7680" s="6">
        <v>7677</v>
      </c>
      <c r="B7680" s="6" t="str">
        <f>"00826652"</f>
        <v>00826652</v>
      </c>
    </row>
    <row r="7681" spans="1:2" x14ac:dyDescent="0.25">
      <c r="A7681" s="6">
        <v>7678</v>
      </c>
      <c r="B7681" s="6" t="str">
        <f>"00826663"</f>
        <v>00826663</v>
      </c>
    </row>
    <row r="7682" spans="1:2" x14ac:dyDescent="0.25">
      <c r="A7682" s="6">
        <v>7679</v>
      </c>
      <c r="B7682" s="6" t="str">
        <f>"00826664"</f>
        <v>00826664</v>
      </c>
    </row>
    <row r="7683" spans="1:2" x14ac:dyDescent="0.25">
      <c r="A7683" s="6">
        <v>7680</v>
      </c>
      <c r="B7683" s="6" t="str">
        <f>"00826668"</f>
        <v>00826668</v>
      </c>
    </row>
    <row r="7684" spans="1:2" x14ac:dyDescent="0.25">
      <c r="A7684" s="6">
        <v>7681</v>
      </c>
      <c r="B7684" s="6" t="str">
        <f>"00826676"</f>
        <v>00826676</v>
      </c>
    </row>
    <row r="7685" spans="1:2" x14ac:dyDescent="0.25">
      <c r="A7685" s="6">
        <v>7682</v>
      </c>
      <c r="B7685" s="6" t="str">
        <f>"00826687"</f>
        <v>00826687</v>
      </c>
    </row>
    <row r="7686" spans="1:2" x14ac:dyDescent="0.25">
      <c r="A7686" s="6">
        <v>7683</v>
      </c>
      <c r="B7686" s="6" t="str">
        <f>"00826690"</f>
        <v>00826690</v>
      </c>
    </row>
    <row r="7687" spans="1:2" x14ac:dyDescent="0.25">
      <c r="A7687" s="6">
        <v>7684</v>
      </c>
      <c r="B7687" s="6" t="str">
        <f>"00826691"</f>
        <v>00826691</v>
      </c>
    </row>
    <row r="7688" spans="1:2" x14ac:dyDescent="0.25">
      <c r="A7688" s="6">
        <v>7685</v>
      </c>
      <c r="B7688" s="6" t="str">
        <f>"00826693"</f>
        <v>00826693</v>
      </c>
    </row>
    <row r="7689" spans="1:2" x14ac:dyDescent="0.25">
      <c r="A7689" s="6">
        <v>7686</v>
      </c>
      <c r="B7689" s="6" t="str">
        <f>"00826697"</f>
        <v>00826697</v>
      </c>
    </row>
    <row r="7690" spans="1:2" x14ac:dyDescent="0.25">
      <c r="A7690" s="6">
        <v>7687</v>
      </c>
      <c r="B7690" s="6" t="str">
        <f>"00826702"</f>
        <v>00826702</v>
      </c>
    </row>
    <row r="7691" spans="1:2" x14ac:dyDescent="0.25">
      <c r="A7691" s="6">
        <v>7688</v>
      </c>
      <c r="B7691" s="6" t="str">
        <f>"00826707"</f>
        <v>00826707</v>
      </c>
    </row>
    <row r="7692" spans="1:2" x14ac:dyDescent="0.25">
      <c r="A7692" s="6">
        <v>7689</v>
      </c>
      <c r="B7692" s="6" t="str">
        <f>"00826711"</f>
        <v>00826711</v>
      </c>
    </row>
    <row r="7693" spans="1:2" x14ac:dyDescent="0.25">
      <c r="A7693" s="6">
        <v>7690</v>
      </c>
      <c r="B7693" s="6" t="str">
        <f>"00826713"</f>
        <v>00826713</v>
      </c>
    </row>
    <row r="7694" spans="1:2" x14ac:dyDescent="0.25">
      <c r="A7694" s="6">
        <v>7691</v>
      </c>
      <c r="B7694" s="6" t="str">
        <f>"00826715"</f>
        <v>00826715</v>
      </c>
    </row>
    <row r="7695" spans="1:2" x14ac:dyDescent="0.25">
      <c r="A7695" s="6">
        <v>7692</v>
      </c>
      <c r="B7695" s="6" t="str">
        <f>"00826720"</f>
        <v>00826720</v>
      </c>
    </row>
    <row r="7696" spans="1:2" x14ac:dyDescent="0.25">
      <c r="A7696" s="6">
        <v>7693</v>
      </c>
      <c r="B7696" s="6" t="str">
        <f>"00826721"</f>
        <v>00826721</v>
      </c>
    </row>
    <row r="7697" spans="1:2" x14ac:dyDescent="0.25">
      <c r="A7697" s="6">
        <v>7694</v>
      </c>
      <c r="B7697" s="6" t="str">
        <f>"00826722"</f>
        <v>00826722</v>
      </c>
    </row>
    <row r="7698" spans="1:2" x14ac:dyDescent="0.25">
      <c r="A7698" s="6">
        <v>7695</v>
      </c>
      <c r="B7698" s="6" t="str">
        <f>"00826723"</f>
        <v>00826723</v>
      </c>
    </row>
    <row r="7699" spans="1:2" x14ac:dyDescent="0.25">
      <c r="A7699" s="6">
        <v>7696</v>
      </c>
      <c r="B7699" s="6" t="str">
        <f>"00826731"</f>
        <v>00826731</v>
      </c>
    </row>
    <row r="7700" spans="1:2" x14ac:dyDescent="0.25">
      <c r="A7700" s="6">
        <v>7697</v>
      </c>
      <c r="B7700" s="6" t="str">
        <f>"00826735"</f>
        <v>00826735</v>
      </c>
    </row>
    <row r="7701" spans="1:2" x14ac:dyDescent="0.25">
      <c r="A7701" s="6">
        <v>7698</v>
      </c>
      <c r="B7701" s="6" t="str">
        <f>"00826740"</f>
        <v>00826740</v>
      </c>
    </row>
    <row r="7702" spans="1:2" x14ac:dyDescent="0.25">
      <c r="A7702" s="6">
        <v>7699</v>
      </c>
      <c r="B7702" s="6" t="str">
        <f>"00826741"</f>
        <v>00826741</v>
      </c>
    </row>
    <row r="7703" spans="1:2" x14ac:dyDescent="0.25">
      <c r="A7703" s="6">
        <v>7700</v>
      </c>
      <c r="B7703" s="6" t="str">
        <f>"00826742"</f>
        <v>00826742</v>
      </c>
    </row>
    <row r="7704" spans="1:2" x14ac:dyDescent="0.25">
      <c r="A7704" s="6">
        <v>7701</v>
      </c>
      <c r="B7704" s="6" t="str">
        <f>"00826747"</f>
        <v>00826747</v>
      </c>
    </row>
    <row r="7705" spans="1:2" x14ac:dyDescent="0.25">
      <c r="A7705" s="6">
        <v>7702</v>
      </c>
      <c r="B7705" s="6" t="str">
        <f>"00826749"</f>
        <v>00826749</v>
      </c>
    </row>
    <row r="7706" spans="1:2" x14ac:dyDescent="0.25">
      <c r="A7706" s="6">
        <v>7703</v>
      </c>
      <c r="B7706" s="6" t="str">
        <f>"00826754"</f>
        <v>00826754</v>
      </c>
    </row>
    <row r="7707" spans="1:2" x14ac:dyDescent="0.25">
      <c r="A7707" s="6">
        <v>7704</v>
      </c>
      <c r="B7707" s="6" t="str">
        <f>"00826756"</f>
        <v>00826756</v>
      </c>
    </row>
    <row r="7708" spans="1:2" x14ac:dyDescent="0.25">
      <c r="A7708" s="6">
        <v>7705</v>
      </c>
      <c r="B7708" s="6" t="str">
        <f>"00826757"</f>
        <v>00826757</v>
      </c>
    </row>
    <row r="7709" spans="1:2" x14ac:dyDescent="0.25">
      <c r="A7709" s="6">
        <v>7706</v>
      </c>
      <c r="B7709" s="6" t="str">
        <f>"00826758"</f>
        <v>00826758</v>
      </c>
    </row>
    <row r="7710" spans="1:2" x14ac:dyDescent="0.25">
      <c r="A7710" s="6">
        <v>7707</v>
      </c>
      <c r="B7710" s="6" t="str">
        <f>"00826776"</f>
        <v>00826776</v>
      </c>
    </row>
    <row r="7711" spans="1:2" x14ac:dyDescent="0.25">
      <c r="A7711" s="6">
        <v>7708</v>
      </c>
      <c r="B7711" s="6" t="str">
        <f>"00826779"</f>
        <v>00826779</v>
      </c>
    </row>
    <row r="7712" spans="1:2" x14ac:dyDescent="0.25">
      <c r="A7712" s="6">
        <v>7709</v>
      </c>
      <c r="B7712" s="6" t="str">
        <f>"00826783"</f>
        <v>00826783</v>
      </c>
    </row>
    <row r="7713" spans="1:2" x14ac:dyDescent="0.25">
      <c r="A7713" s="6">
        <v>7710</v>
      </c>
      <c r="B7713" s="6" t="str">
        <f>"00826788"</f>
        <v>00826788</v>
      </c>
    </row>
    <row r="7714" spans="1:2" x14ac:dyDescent="0.25">
      <c r="A7714" s="6">
        <v>7711</v>
      </c>
      <c r="B7714" s="6" t="str">
        <f>"00826789"</f>
        <v>00826789</v>
      </c>
    </row>
    <row r="7715" spans="1:2" x14ac:dyDescent="0.25">
      <c r="A7715" s="6">
        <v>7712</v>
      </c>
      <c r="B7715" s="6" t="str">
        <f>"00826790"</f>
        <v>00826790</v>
      </c>
    </row>
    <row r="7716" spans="1:2" x14ac:dyDescent="0.25">
      <c r="A7716" s="6">
        <v>7713</v>
      </c>
      <c r="B7716" s="6" t="str">
        <f>"00826791"</f>
        <v>00826791</v>
      </c>
    </row>
    <row r="7717" spans="1:2" x14ac:dyDescent="0.25">
      <c r="A7717" s="6">
        <v>7714</v>
      </c>
      <c r="B7717" s="6" t="str">
        <f>"00826798"</f>
        <v>00826798</v>
      </c>
    </row>
    <row r="7718" spans="1:2" x14ac:dyDescent="0.25">
      <c r="A7718" s="6">
        <v>7715</v>
      </c>
      <c r="B7718" s="6" t="str">
        <f>"00826807"</f>
        <v>00826807</v>
      </c>
    </row>
    <row r="7719" spans="1:2" x14ac:dyDescent="0.25">
      <c r="A7719" s="6">
        <v>7716</v>
      </c>
      <c r="B7719" s="6" t="str">
        <f>"00826808"</f>
        <v>00826808</v>
      </c>
    </row>
    <row r="7720" spans="1:2" x14ac:dyDescent="0.25">
      <c r="A7720" s="6">
        <v>7717</v>
      </c>
      <c r="B7720" s="6" t="str">
        <f>"00826813"</f>
        <v>00826813</v>
      </c>
    </row>
    <row r="7721" spans="1:2" x14ac:dyDescent="0.25">
      <c r="A7721" s="6">
        <v>7718</v>
      </c>
      <c r="B7721" s="6" t="str">
        <f>"00826814"</f>
        <v>00826814</v>
      </c>
    </row>
    <row r="7722" spans="1:2" x14ac:dyDescent="0.25">
      <c r="A7722" s="6">
        <v>7719</v>
      </c>
      <c r="B7722" s="6" t="str">
        <f>"00826826"</f>
        <v>00826826</v>
      </c>
    </row>
    <row r="7723" spans="1:2" x14ac:dyDescent="0.25">
      <c r="A7723" s="6">
        <v>7720</v>
      </c>
      <c r="B7723" s="6" t="str">
        <f>"00826831"</f>
        <v>00826831</v>
      </c>
    </row>
    <row r="7724" spans="1:2" x14ac:dyDescent="0.25">
      <c r="A7724" s="6">
        <v>7721</v>
      </c>
      <c r="B7724" s="6" t="str">
        <f>"00826835"</f>
        <v>00826835</v>
      </c>
    </row>
    <row r="7725" spans="1:2" x14ac:dyDescent="0.25">
      <c r="A7725" s="6">
        <v>7722</v>
      </c>
      <c r="B7725" s="6" t="str">
        <f>"00826837"</f>
        <v>00826837</v>
      </c>
    </row>
    <row r="7726" spans="1:2" x14ac:dyDescent="0.25">
      <c r="A7726" s="6">
        <v>7723</v>
      </c>
      <c r="B7726" s="6" t="str">
        <f>"00826843"</f>
        <v>00826843</v>
      </c>
    </row>
    <row r="7727" spans="1:2" x14ac:dyDescent="0.25">
      <c r="A7727" s="6">
        <v>7724</v>
      </c>
      <c r="B7727" s="6" t="str">
        <f>"00826861"</f>
        <v>00826861</v>
      </c>
    </row>
    <row r="7728" spans="1:2" x14ac:dyDescent="0.25">
      <c r="A7728" s="6">
        <v>7725</v>
      </c>
      <c r="B7728" s="6" t="str">
        <f>"00826871"</f>
        <v>00826871</v>
      </c>
    </row>
    <row r="7729" spans="1:2" x14ac:dyDescent="0.25">
      <c r="A7729" s="6">
        <v>7726</v>
      </c>
      <c r="B7729" s="6" t="str">
        <f>"00826874"</f>
        <v>00826874</v>
      </c>
    </row>
    <row r="7730" spans="1:2" x14ac:dyDescent="0.25">
      <c r="A7730" s="6">
        <v>7727</v>
      </c>
      <c r="B7730" s="6" t="str">
        <f>"00826875"</f>
        <v>00826875</v>
      </c>
    </row>
    <row r="7731" spans="1:2" x14ac:dyDescent="0.25">
      <c r="A7731" s="6">
        <v>7728</v>
      </c>
      <c r="B7731" s="6" t="str">
        <f>"00826891"</f>
        <v>00826891</v>
      </c>
    </row>
    <row r="7732" spans="1:2" x14ac:dyDescent="0.25">
      <c r="A7732" s="6">
        <v>7729</v>
      </c>
      <c r="B7732" s="6" t="str">
        <f>"00826902"</f>
        <v>00826902</v>
      </c>
    </row>
    <row r="7733" spans="1:2" x14ac:dyDescent="0.25">
      <c r="A7733" s="6">
        <v>7730</v>
      </c>
      <c r="B7733" s="6" t="str">
        <f>"00826903"</f>
        <v>00826903</v>
      </c>
    </row>
    <row r="7734" spans="1:2" x14ac:dyDescent="0.25">
      <c r="A7734" s="6">
        <v>7731</v>
      </c>
      <c r="B7734" s="6" t="str">
        <f>"00826911"</f>
        <v>00826911</v>
      </c>
    </row>
    <row r="7735" spans="1:2" x14ac:dyDescent="0.25">
      <c r="A7735" s="6">
        <v>7732</v>
      </c>
      <c r="B7735" s="6" t="str">
        <f>"00826920"</f>
        <v>00826920</v>
      </c>
    </row>
    <row r="7736" spans="1:2" x14ac:dyDescent="0.25">
      <c r="A7736" s="6">
        <v>7733</v>
      </c>
      <c r="B7736" s="6" t="str">
        <f>"00826922"</f>
        <v>00826922</v>
      </c>
    </row>
    <row r="7737" spans="1:2" x14ac:dyDescent="0.25">
      <c r="A7737" s="6">
        <v>7734</v>
      </c>
      <c r="B7737" s="6" t="str">
        <f>"00826926"</f>
        <v>00826926</v>
      </c>
    </row>
    <row r="7738" spans="1:2" x14ac:dyDescent="0.25">
      <c r="A7738" s="6">
        <v>7735</v>
      </c>
      <c r="B7738" s="6" t="str">
        <f>"00826928"</f>
        <v>00826928</v>
      </c>
    </row>
    <row r="7739" spans="1:2" x14ac:dyDescent="0.25">
      <c r="A7739" s="6">
        <v>7736</v>
      </c>
      <c r="B7739" s="6" t="str">
        <f>"00826956"</f>
        <v>00826956</v>
      </c>
    </row>
    <row r="7740" spans="1:2" x14ac:dyDescent="0.25">
      <c r="A7740" s="6">
        <v>7737</v>
      </c>
      <c r="B7740" s="6" t="str">
        <f>"00826964"</f>
        <v>00826964</v>
      </c>
    </row>
    <row r="7741" spans="1:2" x14ac:dyDescent="0.25">
      <c r="A7741" s="6">
        <v>7738</v>
      </c>
      <c r="B7741" s="6" t="str">
        <f>"00826966"</f>
        <v>00826966</v>
      </c>
    </row>
    <row r="7742" spans="1:2" x14ac:dyDescent="0.25">
      <c r="A7742" s="6">
        <v>7739</v>
      </c>
      <c r="B7742" s="6" t="str">
        <f>"00826978"</f>
        <v>00826978</v>
      </c>
    </row>
    <row r="7743" spans="1:2" x14ac:dyDescent="0.25">
      <c r="A7743" s="6">
        <v>7740</v>
      </c>
      <c r="B7743" s="6" t="str">
        <f>"00827003"</f>
        <v>00827003</v>
      </c>
    </row>
    <row r="7744" spans="1:2" x14ac:dyDescent="0.25">
      <c r="A7744" s="6">
        <v>7741</v>
      </c>
      <c r="B7744" s="6" t="str">
        <f>"00827024"</f>
        <v>00827024</v>
      </c>
    </row>
    <row r="7745" spans="1:2" x14ac:dyDescent="0.25">
      <c r="A7745" s="6">
        <v>7742</v>
      </c>
      <c r="B7745" s="6" t="str">
        <f>"00827034"</f>
        <v>00827034</v>
      </c>
    </row>
    <row r="7746" spans="1:2" x14ac:dyDescent="0.25">
      <c r="A7746" s="6">
        <v>7743</v>
      </c>
      <c r="B7746" s="6" t="str">
        <f>"00827035"</f>
        <v>00827035</v>
      </c>
    </row>
    <row r="7747" spans="1:2" x14ac:dyDescent="0.25">
      <c r="A7747" s="6">
        <v>7744</v>
      </c>
      <c r="B7747" s="6" t="str">
        <f>"00827036"</f>
        <v>00827036</v>
      </c>
    </row>
    <row r="7748" spans="1:2" x14ac:dyDescent="0.25">
      <c r="A7748" s="6">
        <v>7745</v>
      </c>
      <c r="B7748" s="6" t="str">
        <f>"00827048"</f>
        <v>00827048</v>
      </c>
    </row>
    <row r="7749" spans="1:2" x14ac:dyDescent="0.25">
      <c r="A7749" s="6">
        <v>7746</v>
      </c>
      <c r="B7749" s="6" t="str">
        <f>"00827050"</f>
        <v>00827050</v>
      </c>
    </row>
    <row r="7750" spans="1:2" x14ac:dyDescent="0.25">
      <c r="A7750" s="6">
        <v>7747</v>
      </c>
      <c r="B7750" s="6" t="str">
        <f>"00827051"</f>
        <v>00827051</v>
      </c>
    </row>
    <row r="7751" spans="1:2" x14ac:dyDescent="0.25">
      <c r="A7751" s="6">
        <v>7748</v>
      </c>
      <c r="B7751" s="6" t="str">
        <f>"00827054"</f>
        <v>00827054</v>
      </c>
    </row>
    <row r="7752" spans="1:2" x14ac:dyDescent="0.25">
      <c r="A7752" s="6">
        <v>7749</v>
      </c>
      <c r="B7752" s="6" t="str">
        <f>"00827058"</f>
        <v>00827058</v>
      </c>
    </row>
    <row r="7753" spans="1:2" x14ac:dyDescent="0.25">
      <c r="A7753" s="6">
        <v>7750</v>
      </c>
      <c r="B7753" s="6" t="str">
        <f>"00827060"</f>
        <v>00827060</v>
      </c>
    </row>
    <row r="7754" spans="1:2" x14ac:dyDescent="0.25">
      <c r="A7754" s="6">
        <v>7751</v>
      </c>
      <c r="B7754" s="6" t="str">
        <f>"00827068"</f>
        <v>00827068</v>
      </c>
    </row>
    <row r="7755" spans="1:2" x14ac:dyDescent="0.25">
      <c r="A7755" s="6">
        <v>7752</v>
      </c>
      <c r="B7755" s="6" t="str">
        <f>"00827071"</f>
        <v>00827071</v>
      </c>
    </row>
    <row r="7756" spans="1:2" x14ac:dyDescent="0.25">
      <c r="A7756" s="6">
        <v>7753</v>
      </c>
      <c r="B7756" s="6" t="str">
        <f>"00827081"</f>
        <v>00827081</v>
      </c>
    </row>
    <row r="7757" spans="1:2" x14ac:dyDescent="0.25">
      <c r="A7757" s="6">
        <v>7754</v>
      </c>
      <c r="B7757" s="6" t="str">
        <f>"00827091"</f>
        <v>00827091</v>
      </c>
    </row>
    <row r="7758" spans="1:2" x14ac:dyDescent="0.25">
      <c r="A7758" s="6">
        <v>7755</v>
      </c>
      <c r="B7758" s="6" t="str">
        <f>"00827094"</f>
        <v>00827094</v>
      </c>
    </row>
    <row r="7759" spans="1:2" x14ac:dyDescent="0.25">
      <c r="A7759" s="6">
        <v>7756</v>
      </c>
      <c r="B7759" s="6" t="str">
        <f>"00827101"</f>
        <v>00827101</v>
      </c>
    </row>
    <row r="7760" spans="1:2" x14ac:dyDescent="0.25">
      <c r="A7760" s="6">
        <v>7757</v>
      </c>
      <c r="B7760" s="6" t="str">
        <f>"00827106"</f>
        <v>00827106</v>
      </c>
    </row>
    <row r="7761" spans="1:2" x14ac:dyDescent="0.25">
      <c r="A7761" s="6">
        <v>7758</v>
      </c>
      <c r="B7761" s="6" t="str">
        <f>"00827110"</f>
        <v>00827110</v>
      </c>
    </row>
    <row r="7762" spans="1:2" x14ac:dyDescent="0.25">
      <c r="A7762" s="6">
        <v>7759</v>
      </c>
      <c r="B7762" s="6" t="str">
        <f>"00827111"</f>
        <v>00827111</v>
      </c>
    </row>
    <row r="7763" spans="1:2" x14ac:dyDescent="0.25">
      <c r="A7763" s="6">
        <v>7760</v>
      </c>
      <c r="B7763" s="6" t="str">
        <f>"00827113"</f>
        <v>00827113</v>
      </c>
    </row>
    <row r="7764" spans="1:2" x14ac:dyDescent="0.25">
      <c r="A7764" s="6">
        <v>7761</v>
      </c>
      <c r="B7764" s="6" t="str">
        <f>"00827118"</f>
        <v>00827118</v>
      </c>
    </row>
    <row r="7765" spans="1:2" x14ac:dyDescent="0.25">
      <c r="A7765" s="6">
        <v>7762</v>
      </c>
      <c r="B7765" s="6" t="str">
        <f>"00827126"</f>
        <v>00827126</v>
      </c>
    </row>
    <row r="7766" spans="1:2" x14ac:dyDescent="0.25">
      <c r="A7766" s="6">
        <v>7763</v>
      </c>
      <c r="B7766" s="6" t="str">
        <f>"00827127"</f>
        <v>00827127</v>
      </c>
    </row>
    <row r="7767" spans="1:2" x14ac:dyDescent="0.25">
      <c r="A7767" s="6">
        <v>7764</v>
      </c>
      <c r="B7767" s="6" t="str">
        <f>"00827145"</f>
        <v>00827145</v>
      </c>
    </row>
    <row r="7768" spans="1:2" x14ac:dyDescent="0.25">
      <c r="A7768" s="6">
        <v>7765</v>
      </c>
      <c r="B7768" s="6" t="str">
        <f>"00827148"</f>
        <v>00827148</v>
      </c>
    </row>
    <row r="7769" spans="1:2" x14ac:dyDescent="0.25">
      <c r="A7769" s="6">
        <v>7766</v>
      </c>
      <c r="B7769" s="6" t="str">
        <f>"00827152"</f>
        <v>00827152</v>
      </c>
    </row>
    <row r="7770" spans="1:2" x14ac:dyDescent="0.25">
      <c r="A7770" s="6">
        <v>7767</v>
      </c>
      <c r="B7770" s="6" t="str">
        <f>"00827165"</f>
        <v>00827165</v>
      </c>
    </row>
    <row r="7771" spans="1:2" x14ac:dyDescent="0.25">
      <c r="A7771" s="6">
        <v>7768</v>
      </c>
      <c r="B7771" s="6" t="str">
        <f>"00827168"</f>
        <v>00827168</v>
      </c>
    </row>
    <row r="7772" spans="1:2" x14ac:dyDescent="0.25">
      <c r="A7772" s="6">
        <v>7769</v>
      </c>
      <c r="B7772" s="6" t="str">
        <f>"00827171"</f>
        <v>00827171</v>
      </c>
    </row>
    <row r="7773" spans="1:2" x14ac:dyDescent="0.25">
      <c r="A7773" s="6">
        <v>7770</v>
      </c>
      <c r="B7773" s="6" t="str">
        <f>"00827183"</f>
        <v>00827183</v>
      </c>
    </row>
    <row r="7774" spans="1:2" x14ac:dyDescent="0.25">
      <c r="A7774" s="6">
        <v>7771</v>
      </c>
      <c r="B7774" s="6" t="str">
        <f>"00827186"</f>
        <v>00827186</v>
      </c>
    </row>
    <row r="7775" spans="1:2" x14ac:dyDescent="0.25">
      <c r="A7775" s="6">
        <v>7772</v>
      </c>
      <c r="B7775" s="6" t="str">
        <f>"00827187"</f>
        <v>00827187</v>
      </c>
    </row>
    <row r="7776" spans="1:2" x14ac:dyDescent="0.25">
      <c r="A7776" s="6">
        <v>7773</v>
      </c>
      <c r="B7776" s="6" t="str">
        <f>"00827189"</f>
        <v>00827189</v>
      </c>
    </row>
    <row r="7777" spans="1:2" x14ac:dyDescent="0.25">
      <c r="A7777" s="6">
        <v>7774</v>
      </c>
      <c r="B7777" s="6" t="str">
        <f>"00827191"</f>
        <v>00827191</v>
      </c>
    </row>
    <row r="7778" spans="1:2" x14ac:dyDescent="0.25">
      <c r="A7778" s="6">
        <v>7775</v>
      </c>
      <c r="B7778" s="6" t="str">
        <f>"00827192"</f>
        <v>00827192</v>
      </c>
    </row>
    <row r="7779" spans="1:2" x14ac:dyDescent="0.25">
      <c r="A7779" s="6">
        <v>7776</v>
      </c>
      <c r="B7779" s="6" t="str">
        <f>"00827194"</f>
        <v>00827194</v>
      </c>
    </row>
    <row r="7780" spans="1:2" x14ac:dyDescent="0.25">
      <c r="A7780" s="6">
        <v>7777</v>
      </c>
      <c r="B7780" s="6" t="str">
        <f>"00827195"</f>
        <v>00827195</v>
      </c>
    </row>
    <row r="7781" spans="1:2" x14ac:dyDescent="0.25">
      <c r="A7781" s="6">
        <v>7778</v>
      </c>
      <c r="B7781" s="6" t="str">
        <f>"00827199"</f>
        <v>00827199</v>
      </c>
    </row>
    <row r="7782" spans="1:2" x14ac:dyDescent="0.25">
      <c r="A7782" s="6">
        <v>7779</v>
      </c>
      <c r="B7782" s="6" t="str">
        <f>"00827205"</f>
        <v>00827205</v>
      </c>
    </row>
    <row r="7783" spans="1:2" x14ac:dyDescent="0.25">
      <c r="A7783" s="6">
        <v>7780</v>
      </c>
      <c r="B7783" s="6" t="str">
        <f>"00827214"</f>
        <v>00827214</v>
      </c>
    </row>
    <row r="7784" spans="1:2" x14ac:dyDescent="0.25">
      <c r="A7784" s="6">
        <v>7781</v>
      </c>
      <c r="B7784" s="6" t="str">
        <f>"00827221"</f>
        <v>00827221</v>
      </c>
    </row>
    <row r="7785" spans="1:2" x14ac:dyDescent="0.25">
      <c r="A7785" s="6">
        <v>7782</v>
      </c>
      <c r="B7785" s="6" t="str">
        <f>"00827280"</f>
        <v>00827280</v>
      </c>
    </row>
    <row r="7786" spans="1:2" x14ac:dyDescent="0.25">
      <c r="A7786" s="6">
        <v>7783</v>
      </c>
      <c r="B7786" s="6" t="str">
        <f>"00827283"</f>
        <v>00827283</v>
      </c>
    </row>
    <row r="7787" spans="1:2" x14ac:dyDescent="0.25">
      <c r="A7787" s="6">
        <v>7784</v>
      </c>
      <c r="B7787" s="6" t="str">
        <f>"00827294"</f>
        <v>00827294</v>
      </c>
    </row>
    <row r="7788" spans="1:2" x14ac:dyDescent="0.25">
      <c r="A7788" s="6">
        <v>7785</v>
      </c>
      <c r="B7788" s="6" t="str">
        <f>"00827299"</f>
        <v>00827299</v>
      </c>
    </row>
    <row r="7789" spans="1:2" x14ac:dyDescent="0.25">
      <c r="A7789" s="6">
        <v>7786</v>
      </c>
      <c r="B7789" s="6" t="str">
        <f>"00827300"</f>
        <v>00827300</v>
      </c>
    </row>
    <row r="7790" spans="1:2" x14ac:dyDescent="0.25">
      <c r="A7790" s="6">
        <v>7787</v>
      </c>
      <c r="B7790" s="6" t="str">
        <f>"00827313"</f>
        <v>00827313</v>
      </c>
    </row>
    <row r="7791" spans="1:2" x14ac:dyDescent="0.25">
      <c r="A7791" s="6">
        <v>7788</v>
      </c>
      <c r="B7791" s="6" t="str">
        <f>"00827314"</f>
        <v>00827314</v>
      </c>
    </row>
    <row r="7792" spans="1:2" x14ac:dyDescent="0.25">
      <c r="A7792" s="6">
        <v>7789</v>
      </c>
      <c r="B7792" s="6" t="str">
        <f>"00827319"</f>
        <v>00827319</v>
      </c>
    </row>
    <row r="7793" spans="1:2" x14ac:dyDescent="0.25">
      <c r="A7793" s="6">
        <v>7790</v>
      </c>
      <c r="B7793" s="6" t="str">
        <f>"00827320"</f>
        <v>00827320</v>
      </c>
    </row>
    <row r="7794" spans="1:2" x14ac:dyDescent="0.25">
      <c r="A7794" s="6">
        <v>7791</v>
      </c>
      <c r="B7794" s="6" t="str">
        <f>"00827323"</f>
        <v>00827323</v>
      </c>
    </row>
    <row r="7795" spans="1:2" x14ac:dyDescent="0.25">
      <c r="A7795" s="6">
        <v>7792</v>
      </c>
      <c r="B7795" s="6" t="str">
        <f>"00827324"</f>
        <v>00827324</v>
      </c>
    </row>
    <row r="7796" spans="1:2" x14ac:dyDescent="0.25">
      <c r="A7796" s="6">
        <v>7793</v>
      </c>
      <c r="B7796" s="6" t="str">
        <f>"00827325"</f>
        <v>00827325</v>
      </c>
    </row>
    <row r="7797" spans="1:2" x14ac:dyDescent="0.25">
      <c r="A7797" s="6">
        <v>7794</v>
      </c>
      <c r="B7797" s="6" t="str">
        <f>"00827326"</f>
        <v>00827326</v>
      </c>
    </row>
    <row r="7798" spans="1:2" x14ac:dyDescent="0.25">
      <c r="A7798" s="6">
        <v>7795</v>
      </c>
      <c r="B7798" s="6" t="str">
        <f>"00827329"</f>
        <v>00827329</v>
      </c>
    </row>
    <row r="7799" spans="1:2" x14ac:dyDescent="0.25">
      <c r="A7799" s="6">
        <v>7796</v>
      </c>
      <c r="B7799" s="6" t="str">
        <f>"00827331"</f>
        <v>00827331</v>
      </c>
    </row>
    <row r="7800" spans="1:2" x14ac:dyDescent="0.25">
      <c r="A7800" s="6">
        <v>7797</v>
      </c>
      <c r="B7800" s="6" t="str">
        <f>"00827340"</f>
        <v>00827340</v>
      </c>
    </row>
    <row r="7801" spans="1:2" x14ac:dyDescent="0.25">
      <c r="A7801" s="6">
        <v>7798</v>
      </c>
      <c r="B7801" s="6" t="str">
        <f>"00827341"</f>
        <v>00827341</v>
      </c>
    </row>
    <row r="7802" spans="1:2" x14ac:dyDescent="0.25">
      <c r="A7802" s="6">
        <v>7799</v>
      </c>
      <c r="B7802" s="6" t="str">
        <f>"00827342"</f>
        <v>00827342</v>
      </c>
    </row>
    <row r="7803" spans="1:2" x14ac:dyDescent="0.25">
      <c r="A7803" s="6">
        <v>7800</v>
      </c>
      <c r="B7803" s="6" t="str">
        <f>"00827343"</f>
        <v>00827343</v>
      </c>
    </row>
    <row r="7804" spans="1:2" x14ac:dyDescent="0.25">
      <c r="A7804" s="6">
        <v>7801</v>
      </c>
      <c r="B7804" s="6" t="str">
        <f>"00827349"</f>
        <v>00827349</v>
      </c>
    </row>
    <row r="7805" spans="1:2" x14ac:dyDescent="0.25">
      <c r="A7805" s="6">
        <v>7802</v>
      </c>
      <c r="B7805" s="6" t="str">
        <f>"00827358"</f>
        <v>00827358</v>
      </c>
    </row>
    <row r="7806" spans="1:2" x14ac:dyDescent="0.25">
      <c r="A7806" s="6">
        <v>7803</v>
      </c>
      <c r="B7806" s="6" t="str">
        <f>"00827362"</f>
        <v>00827362</v>
      </c>
    </row>
    <row r="7807" spans="1:2" x14ac:dyDescent="0.25">
      <c r="A7807" s="6">
        <v>7804</v>
      </c>
      <c r="B7807" s="6" t="str">
        <f>"00827367"</f>
        <v>00827367</v>
      </c>
    </row>
    <row r="7808" spans="1:2" x14ac:dyDescent="0.25">
      <c r="A7808" s="6">
        <v>7805</v>
      </c>
      <c r="B7808" s="6" t="str">
        <f>"00827391"</f>
        <v>00827391</v>
      </c>
    </row>
    <row r="7809" spans="1:2" x14ac:dyDescent="0.25">
      <c r="A7809" s="6">
        <v>7806</v>
      </c>
      <c r="B7809" s="6" t="str">
        <f>"00827392"</f>
        <v>00827392</v>
      </c>
    </row>
    <row r="7810" spans="1:2" x14ac:dyDescent="0.25">
      <c r="A7810" s="6">
        <v>7807</v>
      </c>
      <c r="B7810" s="6" t="str">
        <f>"00827394"</f>
        <v>00827394</v>
      </c>
    </row>
    <row r="7811" spans="1:2" x14ac:dyDescent="0.25">
      <c r="A7811" s="6">
        <v>7808</v>
      </c>
      <c r="B7811" s="6" t="str">
        <f>"00827400"</f>
        <v>00827400</v>
      </c>
    </row>
    <row r="7812" spans="1:2" x14ac:dyDescent="0.25">
      <c r="A7812" s="6">
        <v>7809</v>
      </c>
      <c r="B7812" s="6" t="str">
        <f>"00827405"</f>
        <v>00827405</v>
      </c>
    </row>
    <row r="7813" spans="1:2" x14ac:dyDescent="0.25">
      <c r="A7813" s="6">
        <v>7810</v>
      </c>
      <c r="B7813" s="6" t="str">
        <f>"00827407"</f>
        <v>00827407</v>
      </c>
    </row>
    <row r="7814" spans="1:2" x14ac:dyDescent="0.25">
      <c r="A7814" s="6">
        <v>7811</v>
      </c>
      <c r="B7814" s="6" t="str">
        <f>"00827410"</f>
        <v>00827410</v>
      </c>
    </row>
    <row r="7815" spans="1:2" x14ac:dyDescent="0.25">
      <c r="A7815" s="6">
        <v>7812</v>
      </c>
      <c r="B7815" s="6" t="str">
        <f>"00827411"</f>
        <v>00827411</v>
      </c>
    </row>
    <row r="7816" spans="1:2" x14ac:dyDescent="0.25">
      <c r="A7816" s="6">
        <v>7813</v>
      </c>
      <c r="B7816" s="6" t="str">
        <f>"00827422"</f>
        <v>00827422</v>
      </c>
    </row>
    <row r="7817" spans="1:2" x14ac:dyDescent="0.25">
      <c r="A7817" s="6">
        <v>7814</v>
      </c>
      <c r="B7817" s="6" t="str">
        <f>"00827429"</f>
        <v>00827429</v>
      </c>
    </row>
    <row r="7818" spans="1:2" x14ac:dyDescent="0.25">
      <c r="A7818" s="6">
        <v>7815</v>
      </c>
      <c r="B7818" s="6" t="str">
        <f>"00827436"</f>
        <v>00827436</v>
      </c>
    </row>
    <row r="7819" spans="1:2" x14ac:dyDescent="0.25">
      <c r="A7819" s="6">
        <v>7816</v>
      </c>
      <c r="B7819" s="6" t="str">
        <f>"00827441"</f>
        <v>00827441</v>
      </c>
    </row>
    <row r="7820" spans="1:2" x14ac:dyDescent="0.25">
      <c r="A7820" s="6">
        <v>7817</v>
      </c>
      <c r="B7820" s="6" t="str">
        <f>"00827449"</f>
        <v>00827449</v>
      </c>
    </row>
    <row r="7821" spans="1:2" x14ac:dyDescent="0.25">
      <c r="A7821" s="6">
        <v>7818</v>
      </c>
      <c r="B7821" s="6" t="str">
        <f>"00827455"</f>
        <v>00827455</v>
      </c>
    </row>
    <row r="7822" spans="1:2" x14ac:dyDescent="0.25">
      <c r="A7822" s="6">
        <v>7819</v>
      </c>
      <c r="B7822" s="6" t="str">
        <f>"00827458"</f>
        <v>00827458</v>
      </c>
    </row>
    <row r="7823" spans="1:2" x14ac:dyDescent="0.25">
      <c r="A7823" s="6">
        <v>7820</v>
      </c>
      <c r="B7823" s="6" t="str">
        <f>"00827461"</f>
        <v>00827461</v>
      </c>
    </row>
    <row r="7824" spans="1:2" x14ac:dyDescent="0.25">
      <c r="A7824" s="6">
        <v>7821</v>
      </c>
      <c r="B7824" s="6" t="str">
        <f>"00827462"</f>
        <v>00827462</v>
      </c>
    </row>
    <row r="7825" spans="1:2" x14ac:dyDescent="0.25">
      <c r="A7825" s="6">
        <v>7822</v>
      </c>
      <c r="B7825" s="6" t="str">
        <f>"00827471"</f>
        <v>00827471</v>
      </c>
    </row>
    <row r="7826" spans="1:2" x14ac:dyDescent="0.25">
      <c r="A7826" s="6">
        <v>7823</v>
      </c>
      <c r="B7826" s="6" t="str">
        <f>"00827478"</f>
        <v>00827478</v>
      </c>
    </row>
    <row r="7827" spans="1:2" x14ac:dyDescent="0.25">
      <c r="A7827" s="6">
        <v>7824</v>
      </c>
      <c r="B7827" s="6" t="str">
        <f>"00827479"</f>
        <v>00827479</v>
      </c>
    </row>
    <row r="7828" spans="1:2" x14ac:dyDescent="0.25">
      <c r="A7828" s="6">
        <v>7825</v>
      </c>
      <c r="B7828" s="6" t="str">
        <f>"00827480"</f>
        <v>00827480</v>
      </c>
    </row>
    <row r="7829" spans="1:2" x14ac:dyDescent="0.25">
      <c r="A7829" s="6">
        <v>7826</v>
      </c>
      <c r="B7829" s="6" t="str">
        <f>"00827492"</f>
        <v>00827492</v>
      </c>
    </row>
    <row r="7830" spans="1:2" x14ac:dyDescent="0.25">
      <c r="A7830" s="6">
        <v>7827</v>
      </c>
      <c r="B7830" s="6" t="str">
        <f>"00827496"</f>
        <v>00827496</v>
      </c>
    </row>
    <row r="7831" spans="1:2" x14ac:dyDescent="0.25">
      <c r="A7831" s="6">
        <v>7828</v>
      </c>
      <c r="B7831" s="6" t="str">
        <f>"00827506"</f>
        <v>00827506</v>
      </c>
    </row>
    <row r="7832" spans="1:2" x14ac:dyDescent="0.25">
      <c r="A7832" s="6">
        <v>7829</v>
      </c>
      <c r="B7832" s="6" t="str">
        <f>"00827513"</f>
        <v>00827513</v>
      </c>
    </row>
    <row r="7833" spans="1:2" x14ac:dyDescent="0.25">
      <c r="A7833" s="6">
        <v>7830</v>
      </c>
      <c r="B7833" s="6" t="str">
        <f>"00827515"</f>
        <v>00827515</v>
      </c>
    </row>
    <row r="7834" spans="1:2" x14ac:dyDescent="0.25">
      <c r="A7834" s="6">
        <v>7831</v>
      </c>
      <c r="B7834" s="6" t="str">
        <f>"00827518"</f>
        <v>00827518</v>
      </c>
    </row>
    <row r="7835" spans="1:2" x14ac:dyDescent="0.25">
      <c r="A7835" s="6">
        <v>7832</v>
      </c>
      <c r="B7835" s="6" t="str">
        <f>"00827541"</f>
        <v>00827541</v>
      </c>
    </row>
    <row r="7836" spans="1:2" x14ac:dyDescent="0.25">
      <c r="A7836" s="6">
        <v>7833</v>
      </c>
      <c r="B7836" s="6" t="str">
        <f>"00827546"</f>
        <v>00827546</v>
      </c>
    </row>
    <row r="7837" spans="1:2" x14ac:dyDescent="0.25">
      <c r="A7837" s="6">
        <v>7834</v>
      </c>
      <c r="B7837" s="6" t="str">
        <f>"00827567"</f>
        <v>00827567</v>
      </c>
    </row>
    <row r="7838" spans="1:2" x14ac:dyDescent="0.25">
      <c r="A7838" s="6">
        <v>7835</v>
      </c>
      <c r="B7838" s="6" t="str">
        <f>"00827574"</f>
        <v>00827574</v>
      </c>
    </row>
    <row r="7839" spans="1:2" x14ac:dyDescent="0.25">
      <c r="A7839" s="6">
        <v>7836</v>
      </c>
      <c r="B7839" s="6" t="str">
        <f>"00827575"</f>
        <v>00827575</v>
      </c>
    </row>
    <row r="7840" spans="1:2" x14ac:dyDescent="0.25">
      <c r="A7840" s="6">
        <v>7837</v>
      </c>
      <c r="B7840" s="6" t="str">
        <f>"00827580"</f>
        <v>00827580</v>
      </c>
    </row>
    <row r="7841" spans="1:2" x14ac:dyDescent="0.25">
      <c r="A7841" s="6">
        <v>7838</v>
      </c>
      <c r="B7841" s="6" t="str">
        <f>"00827594"</f>
        <v>00827594</v>
      </c>
    </row>
    <row r="7842" spans="1:2" x14ac:dyDescent="0.25">
      <c r="A7842" s="6">
        <v>7839</v>
      </c>
      <c r="B7842" s="6" t="str">
        <f>"00827598"</f>
        <v>00827598</v>
      </c>
    </row>
    <row r="7843" spans="1:2" x14ac:dyDescent="0.25">
      <c r="A7843" s="6">
        <v>7840</v>
      </c>
      <c r="B7843" s="6" t="str">
        <f>"00827604"</f>
        <v>00827604</v>
      </c>
    </row>
    <row r="7844" spans="1:2" x14ac:dyDescent="0.25">
      <c r="A7844" s="6">
        <v>7841</v>
      </c>
      <c r="B7844" s="6" t="str">
        <f>"00827606"</f>
        <v>00827606</v>
      </c>
    </row>
    <row r="7845" spans="1:2" x14ac:dyDescent="0.25">
      <c r="A7845" s="6">
        <v>7842</v>
      </c>
      <c r="B7845" s="6" t="str">
        <f>"00827610"</f>
        <v>00827610</v>
      </c>
    </row>
    <row r="7846" spans="1:2" x14ac:dyDescent="0.25">
      <c r="A7846" s="6">
        <v>7843</v>
      </c>
      <c r="B7846" s="6" t="str">
        <f>"00827611"</f>
        <v>00827611</v>
      </c>
    </row>
    <row r="7847" spans="1:2" x14ac:dyDescent="0.25">
      <c r="A7847" s="6">
        <v>7844</v>
      </c>
      <c r="B7847" s="6" t="str">
        <f>"00827612"</f>
        <v>00827612</v>
      </c>
    </row>
    <row r="7848" spans="1:2" x14ac:dyDescent="0.25">
      <c r="A7848" s="6">
        <v>7845</v>
      </c>
      <c r="B7848" s="6" t="str">
        <f>"00827619"</f>
        <v>00827619</v>
      </c>
    </row>
    <row r="7849" spans="1:2" x14ac:dyDescent="0.25">
      <c r="A7849" s="6">
        <v>7846</v>
      </c>
      <c r="B7849" s="6" t="str">
        <f>"00827620"</f>
        <v>00827620</v>
      </c>
    </row>
    <row r="7850" spans="1:2" x14ac:dyDescent="0.25">
      <c r="A7850" s="6">
        <v>7847</v>
      </c>
      <c r="B7850" s="6" t="str">
        <f>"00827630"</f>
        <v>00827630</v>
      </c>
    </row>
    <row r="7851" spans="1:2" x14ac:dyDescent="0.25">
      <c r="A7851" s="6">
        <v>7848</v>
      </c>
      <c r="B7851" s="6" t="str">
        <f>"00827659"</f>
        <v>00827659</v>
      </c>
    </row>
    <row r="7852" spans="1:2" x14ac:dyDescent="0.25">
      <c r="A7852" s="6">
        <v>7849</v>
      </c>
      <c r="B7852" s="6" t="str">
        <f>"00827660"</f>
        <v>00827660</v>
      </c>
    </row>
    <row r="7853" spans="1:2" x14ac:dyDescent="0.25">
      <c r="A7853" s="6">
        <v>7850</v>
      </c>
      <c r="B7853" s="6" t="str">
        <f>"00827677"</f>
        <v>00827677</v>
      </c>
    </row>
    <row r="7854" spans="1:2" x14ac:dyDescent="0.25">
      <c r="A7854" s="6">
        <v>7851</v>
      </c>
      <c r="B7854" s="6" t="str">
        <f>"00827680"</f>
        <v>00827680</v>
      </c>
    </row>
    <row r="7855" spans="1:2" x14ac:dyDescent="0.25">
      <c r="A7855" s="6">
        <v>7852</v>
      </c>
      <c r="B7855" s="6" t="str">
        <f>"00827681"</f>
        <v>00827681</v>
      </c>
    </row>
    <row r="7856" spans="1:2" x14ac:dyDescent="0.25">
      <c r="A7856" s="6">
        <v>7853</v>
      </c>
      <c r="B7856" s="6" t="str">
        <f>"00827687"</f>
        <v>00827687</v>
      </c>
    </row>
    <row r="7857" spans="1:2" x14ac:dyDescent="0.25">
      <c r="A7857" s="6">
        <v>7854</v>
      </c>
      <c r="B7857" s="6" t="str">
        <f>"00827691"</f>
        <v>00827691</v>
      </c>
    </row>
    <row r="7858" spans="1:2" x14ac:dyDescent="0.25">
      <c r="A7858" s="6">
        <v>7855</v>
      </c>
      <c r="B7858" s="6" t="str">
        <f>"00827704"</f>
        <v>00827704</v>
      </c>
    </row>
    <row r="7859" spans="1:2" x14ac:dyDescent="0.25">
      <c r="A7859" s="6">
        <v>7856</v>
      </c>
      <c r="B7859" s="6" t="str">
        <f>"00827708"</f>
        <v>00827708</v>
      </c>
    </row>
    <row r="7860" spans="1:2" x14ac:dyDescent="0.25">
      <c r="A7860" s="6">
        <v>7857</v>
      </c>
      <c r="B7860" s="6" t="str">
        <f>"00827709"</f>
        <v>00827709</v>
      </c>
    </row>
    <row r="7861" spans="1:2" x14ac:dyDescent="0.25">
      <c r="A7861" s="6">
        <v>7858</v>
      </c>
      <c r="B7861" s="6" t="str">
        <f>"00827710"</f>
        <v>00827710</v>
      </c>
    </row>
    <row r="7862" spans="1:2" x14ac:dyDescent="0.25">
      <c r="A7862" s="6">
        <v>7859</v>
      </c>
      <c r="B7862" s="6" t="str">
        <f>"00827713"</f>
        <v>00827713</v>
      </c>
    </row>
    <row r="7863" spans="1:2" x14ac:dyDescent="0.25">
      <c r="A7863" s="6">
        <v>7860</v>
      </c>
      <c r="B7863" s="6" t="str">
        <f>"00827715"</f>
        <v>00827715</v>
      </c>
    </row>
    <row r="7864" spans="1:2" x14ac:dyDescent="0.25">
      <c r="A7864" s="6">
        <v>7861</v>
      </c>
      <c r="B7864" s="6" t="str">
        <f>"00827718"</f>
        <v>00827718</v>
      </c>
    </row>
    <row r="7865" spans="1:2" x14ac:dyDescent="0.25">
      <c r="A7865" s="6">
        <v>7862</v>
      </c>
      <c r="B7865" s="6" t="str">
        <f>"00827720"</f>
        <v>00827720</v>
      </c>
    </row>
    <row r="7866" spans="1:2" x14ac:dyDescent="0.25">
      <c r="A7866" s="6">
        <v>7863</v>
      </c>
      <c r="B7866" s="6" t="str">
        <f>"00827732"</f>
        <v>00827732</v>
      </c>
    </row>
    <row r="7867" spans="1:2" x14ac:dyDescent="0.25">
      <c r="A7867" s="6">
        <v>7864</v>
      </c>
      <c r="B7867" s="6" t="str">
        <f>"00827743"</f>
        <v>00827743</v>
      </c>
    </row>
    <row r="7868" spans="1:2" x14ac:dyDescent="0.25">
      <c r="A7868" s="6">
        <v>7865</v>
      </c>
      <c r="B7868" s="6" t="str">
        <f>"00827749"</f>
        <v>00827749</v>
      </c>
    </row>
    <row r="7869" spans="1:2" x14ac:dyDescent="0.25">
      <c r="A7869" s="6">
        <v>7866</v>
      </c>
      <c r="B7869" s="6" t="str">
        <f>"00827761"</f>
        <v>00827761</v>
      </c>
    </row>
    <row r="7870" spans="1:2" x14ac:dyDescent="0.25">
      <c r="A7870" s="6">
        <v>7867</v>
      </c>
      <c r="B7870" s="6" t="str">
        <f>"00827765"</f>
        <v>00827765</v>
      </c>
    </row>
    <row r="7871" spans="1:2" x14ac:dyDescent="0.25">
      <c r="A7871" s="6">
        <v>7868</v>
      </c>
      <c r="B7871" s="6" t="str">
        <f>"00827786"</f>
        <v>00827786</v>
      </c>
    </row>
    <row r="7872" spans="1:2" x14ac:dyDescent="0.25">
      <c r="A7872" s="6">
        <v>7869</v>
      </c>
      <c r="B7872" s="6" t="str">
        <f>"00827790"</f>
        <v>00827790</v>
      </c>
    </row>
    <row r="7873" spans="1:2" x14ac:dyDescent="0.25">
      <c r="A7873" s="6">
        <v>7870</v>
      </c>
      <c r="B7873" s="6" t="str">
        <f>"00827791"</f>
        <v>00827791</v>
      </c>
    </row>
    <row r="7874" spans="1:2" x14ac:dyDescent="0.25">
      <c r="A7874" s="6">
        <v>7871</v>
      </c>
      <c r="B7874" s="6" t="str">
        <f>"00827793"</f>
        <v>00827793</v>
      </c>
    </row>
    <row r="7875" spans="1:2" x14ac:dyDescent="0.25">
      <c r="A7875" s="6">
        <v>7872</v>
      </c>
      <c r="B7875" s="6" t="str">
        <f>"00827844"</f>
        <v>00827844</v>
      </c>
    </row>
    <row r="7876" spans="1:2" x14ac:dyDescent="0.25">
      <c r="A7876" s="6">
        <v>7873</v>
      </c>
      <c r="B7876" s="6" t="str">
        <f>"00827857"</f>
        <v>00827857</v>
      </c>
    </row>
    <row r="7877" spans="1:2" x14ac:dyDescent="0.25">
      <c r="A7877" s="6">
        <v>7874</v>
      </c>
      <c r="B7877" s="6" t="str">
        <f>"00827858"</f>
        <v>00827858</v>
      </c>
    </row>
    <row r="7878" spans="1:2" x14ac:dyDescent="0.25">
      <c r="A7878" s="6">
        <v>7875</v>
      </c>
      <c r="B7878" s="6" t="str">
        <f>"00827860"</f>
        <v>00827860</v>
      </c>
    </row>
    <row r="7879" spans="1:2" x14ac:dyDescent="0.25">
      <c r="A7879" s="6">
        <v>7876</v>
      </c>
      <c r="B7879" s="6" t="str">
        <f>"00827881"</f>
        <v>00827881</v>
      </c>
    </row>
    <row r="7880" spans="1:2" x14ac:dyDescent="0.25">
      <c r="A7880" s="6">
        <v>7877</v>
      </c>
      <c r="B7880" s="6" t="str">
        <f>"00827885"</f>
        <v>00827885</v>
      </c>
    </row>
    <row r="7881" spans="1:2" x14ac:dyDescent="0.25">
      <c r="A7881" s="6">
        <v>7878</v>
      </c>
      <c r="B7881" s="6" t="str">
        <f>"00827889"</f>
        <v>00827889</v>
      </c>
    </row>
    <row r="7882" spans="1:2" x14ac:dyDescent="0.25">
      <c r="A7882" s="6">
        <v>7879</v>
      </c>
      <c r="B7882" s="6" t="str">
        <f>"00827895"</f>
        <v>00827895</v>
      </c>
    </row>
    <row r="7883" spans="1:2" x14ac:dyDescent="0.25">
      <c r="A7883" s="6">
        <v>7880</v>
      </c>
      <c r="B7883" s="6" t="str">
        <f>"00827900"</f>
        <v>00827900</v>
      </c>
    </row>
    <row r="7884" spans="1:2" x14ac:dyDescent="0.25">
      <c r="A7884" s="6">
        <v>7881</v>
      </c>
      <c r="B7884" s="6" t="str">
        <f>"00827903"</f>
        <v>00827903</v>
      </c>
    </row>
    <row r="7885" spans="1:2" x14ac:dyDescent="0.25">
      <c r="A7885" s="6">
        <v>7882</v>
      </c>
      <c r="B7885" s="6" t="str">
        <f>"00827909"</f>
        <v>00827909</v>
      </c>
    </row>
    <row r="7886" spans="1:2" x14ac:dyDescent="0.25">
      <c r="A7886" s="6">
        <v>7883</v>
      </c>
      <c r="B7886" s="6" t="str">
        <f>"00827925"</f>
        <v>00827925</v>
      </c>
    </row>
    <row r="7887" spans="1:2" x14ac:dyDescent="0.25">
      <c r="A7887" s="6">
        <v>7884</v>
      </c>
      <c r="B7887" s="6" t="str">
        <f>"00827926"</f>
        <v>00827926</v>
      </c>
    </row>
    <row r="7888" spans="1:2" x14ac:dyDescent="0.25">
      <c r="A7888" s="6">
        <v>7885</v>
      </c>
      <c r="B7888" s="6" t="str">
        <f>"00827929"</f>
        <v>00827929</v>
      </c>
    </row>
    <row r="7889" spans="1:2" x14ac:dyDescent="0.25">
      <c r="A7889" s="6">
        <v>7886</v>
      </c>
      <c r="B7889" s="6" t="str">
        <f>"00827939"</f>
        <v>00827939</v>
      </c>
    </row>
    <row r="7890" spans="1:2" x14ac:dyDescent="0.25">
      <c r="A7890" s="6">
        <v>7887</v>
      </c>
      <c r="B7890" s="6" t="str">
        <f>"00827940"</f>
        <v>00827940</v>
      </c>
    </row>
    <row r="7891" spans="1:2" x14ac:dyDescent="0.25">
      <c r="A7891" s="6">
        <v>7888</v>
      </c>
      <c r="B7891" s="6" t="str">
        <f>"00827948"</f>
        <v>00827948</v>
      </c>
    </row>
    <row r="7892" spans="1:2" x14ac:dyDescent="0.25">
      <c r="A7892" s="6">
        <v>7889</v>
      </c>
      <c r="B7892" s="6" t="str">
        <f>"00827957"</f>
        <v>00827957</v>
      </c>
    </row>
    <row r="7893" spans="1:2" x14ac:dyDescent="0.25">
      <c r="A7893" s="6">
        <v>7890</v>
      </c>
      <c r="B7893" s="6" t="str">
        <f>"00827969"</f>
        <v>00827969</v>
      </c>
    </row>
    <row r="7894" spans="1:2" x14ac:dyDescent="0.25">
      <c r="A7894" s="6">
        <v>7891</v>
      </c>
      <c r="B7894" s="6" t="str">
        <f>"00827971"</f>
        <v>00827971</v>
      </c>
    </row>
    <row r="7895" spans="1:2" x14ac:dyDescent="0.25">
      <c r="A7895" s="6">
        <v>7892</v>
      </c>
      <c r="B7895" s="6" t="str">
        <f>"00827976"</f>
        <v>00827976</v>
      </c>
    </row>
    <row r="7896" spans="1:2" x14ac:dyDescent="0.25">
      <c r="A7896" s="6">
        <v>7893</v>
      </c>
      <c r="B7896" s="6" t="str">
        <f>"00827981"</f>
        <v>00827981</v>
      </c>
    </row>
    <row r="7897" spans="1:2" x14ac:dyDescent="0.25">
      <c r="A7897" s="6">
        <v>7894</v>
      </c>
      <c r="B7897" s="6" t="str">
        <f>"00827988"</f>
        <v>00827988</v>
      </c>
    </row>
    <row r="7898" spans="1:2" x14ac:dyDescent="0.25">
      <c r="A7898" s="6">
        <v>7895</v>
      </c>
      <c r="B7898" s="6" t="str">
        <f>"00827989"</f>
        <v>00827989</v>
      </c>
    </row>
    <row r="7899" spans="1:2" x14ac:dyDescent="0.25">
      <c r="A7899" s="6">
        <v>7896</v>
      </c>
      <c r="B7899" s="6" t="str">
        <f>"00827990"</f>
        <v>00827990</v>
      </c>
    </row>
    <row r="7900" spans="1:2" x14ac:dyDescent="0.25">
      <c r="A7900" s="6">
        <v>7897</v>
      </c>
      <c r="B7900" s="6" t="str">
        <f>"00828001"</f>
        <v>00828001</v>
      </c>
    </row>
    <row r="7901" spans="1:2" x14ac:dyDescent="0.25">
      <c r="A7901" s="6">
        <v>7898</v>
      </c>
      <c r="B7901" s="6" t="str">
        <f>"00828011"</f>
        <v>00828011</v>
      </c>
    </row>
    <row r="7902" spans="1:2" x14ac:dyDescent="0.25">
      <c r="A7902" s="6">
        <v>7899</v>
      </c>
      <c r="B7902" s="6" t="str">
        <f>"00828012"</f>
        <v>00828012</v>
      </c>
    </row>
    <row r="7903" spans="1:2" x14ac:dyDescent="0.25">
      <c r="A7903" s="6">
        <v>7900</v>
      </c>
      <c r="B7903" s="6" t="str">
        <f>"00828019"</f>
        <v>00828019</v>
      </c>
    </row>
    <row r="7904" spans="1:2" x14ac:dyDescent="0.25">
      <c r="A7904" s="6">
        <v>7901</v>
      </c>
      <c r="B7904" s="6" t="str">
        <f>"00828022"</f>
        <v>00828022</v>
      </c>
    </row>
    <row r="7905" spans="1:2" x14ac:dyDescent="0.25">
      <c r="A7905" s="6">
        <v>7902</v>
      </c>
      <c r="B7905" s="6" t="str">
        <f>"00828025"</f>
        <v>00828025</v>
      </c>
    </row>
    <row r="7906" spans="1:2" x14ac:dyDescent="0.25">
      <c r="A7906" s="6">
        <v>7903</v>
      </c>
      <c r="B7906" s="6" t="str">
        <f>"00828027"</f>
        <v>00828027</v>
      </c>
    </row>
    <row r="7907" spans="1:2" x14ac:dyDescent="0.25">
      <c r="A7907" s="6">
        <v>7904</v>
      </c>
      <c r="B7907" s="6" t="str">
        <f>"00828036"</f>
        <v>00828036</v>
      </c>
    </row>
    <row r="7908" spans="1:2" x14ac:dyDescent="0.25">
      <c r="A7908" s="6">
        <v>7905</v>
      </c>
      <c r="B7908" s="6" t="str">
        <f>"00828039"</f>
        <v>00828039</v>
      </c>
    </row>
    <row r="7909" spans="1:2" x14ac:dyDescent="0.25">
      <c r="A7909" s="6">
        <v>7906</v>
      </c>
      <c r="B7909" s="6" t="str">
        <f>"00828041"</f>
        <v>00828041</v>
      </c>
    </row>
    <row r="7910" spans="1:2" x14ac:dyDescent="0.25">
      <c r="A7910" s="6">
        <v>7907</v>
      </c>
      <c r="B7910" s="6" t="str">
        <f>"00828044"</f>
        <v>00828044</v>
      </c>
    </row>
    <row r="7911" spans="1:2" x14ac:dyDescent="0.25">
      <c r="A7911" s="6">
        <v>7908</v>
      </c>
      <c r="B7911" s="6" t="str">
        <f>"00828047"</f>
        <v>00828047</v>
      </c>
    </row>
    <row r="7912" spans="1:2" x14ac:dyDescent="0.25">
      <c r="A7912" s="6">
        <v>7909</v>
      </c>
      <c r="B7912" s="6" t="str">
        <f>"00828049"</f>
        <v>00828049</v>
      </c>
    </row>
    <row r="7913" spans="1:2" x14ac:dyDescent="0.25">
      <c r="A7913" s="6">
        <v>7910</v>
      </c>
      <c r="B7913" s="6" t="str">
        <f>"00828063"</f>
        <v>00828063</v>
      </c>
    </row>
    <row r="7914" spans="1:2" x14ac:dyDescent="0.25">
      <c r="A7914" s="6">
        <v>7911</v>
      </c>
      <c r="B7914" s="6" t="str">
        <f>"00828074"</f>
        <v>00828074</v>
      </c>
    </row>
    <row r="7915" spans="1:2" x14ac:dyDescent="0.25">
      <c r="A7915" s="6">
        <v>7912</v>
      </c>
      <c r="B7915" s="6" t="str">
        <f>"00828075"</f>
        <v>00828075</v>
      </c>
    </row>
    <row r="7916" spans="1:2" x14ac:dyDescent="0.25">
      <c r="A7916" s="6">
        <v>7913</v>
      </c>
      <c r="B7916" s="6" t="str">
        <f>"00828076"</f>
        <v>00828076</v>
      </c>
    </row>
    <row r="7917" spans="1:2" x14ac:dyDescent="0.25">
      <c r="A7917" s="6">
        <v>7914</v>
      </c>
      <c r="B7917" s="6" t="str">
        <f>"00828078"</f>
        <v>00828078</v>
      </c>
    </row>
    <row r="7918" spans="1:2" x14ac:dyDescent="0.25">
      <c r="A7918" s="6">
        <v>7915</v>
      </c>
      <c r="B7918" s="6" t="str">
        <f>"00828079"</f>
        <v>00828079</v>
      </c>
    </row>
    <row r="7919" spans="1:2" x14ac:dyDescent="0.25">
      <c r="A7919" s="6">
        <v>7916</v>
      </c>
      <c r="B7919" s="6" t="str">
        <f>"00828081"</f>
        <v>00828081</v>
      </c>
    </row>
    <row r="7920" spans="1:2" x14ac:dyDescent="0.25">
      <c r="A7920" s="6">
        <v>7917</v>
      </c>
      <c r="B7920" s="6" t="str">
        <f>"00828083"</f>
        <v>00828083</v>
      </c>
    </row>
    <row r="7921" spans="1:2" x14ac:dyDescent="0.25">
      <c r="A7921" s="6">
        <v>7918</v>
      </c>
      <c r="B7921" s="6" t="str">
        <f>"00828090"</f>
        <v>00828090</v>
      </c>
    </row>
    <row r="7922" spans="1:2" x14ac:dyDescent="0.25">
      <c r="A7922" s="6">
        <v>7919</v>
      </c>
      <c r="B7922" s="6" t="str">
        <f>"00828092"</f>
        <v>00828092</v>
      </c>
    </row>
    <row r="7923" spans="1:2" x14ac:dyDescent="0.25">
      <c r="A7923" s="6">
        <v>7920</v>
      </c>
      <c r="B7923" s="6" t="str">
        <f>"00828094"</f>
        <v>00828094</v>
      </c>
    </row>
    <row r="7924" spans="1:2" x14ac:dyDescent="0.25">
      <c r="A7924" s="6">
        <v>7921</v>
      </c>
      <c r="B7924" s="6" t="str">
        <f>"00828105"</f>
        <v>00828105</v>
      </c>
    </row>
    <row r="7925" spans="1:2" x14ac:dyDescent="0.25">
      <c r="A7925" s="6">
        <v>7922</v>
      </c>
      <c r="B7925" s="6" t="str">
        <f>"00828109"</f>
        <v>00828109</v>
      </c>
    </row>
    <row r="7926" spans="1:2" x14ac:dyDescent="0.25">
      <c r="A7926" s="6">
        <v>7923</v>
      </c>
      <c r="B7926" s="6" t="str">
        <f>"00828111"</f>
        <v>00828111</v>
      </c>
    </row>
    <row r="7927" spans="1:2" x14ac:dyDescent="0.25">
      <c r="A7927" s="6">
        <v>7924</v>
      </c>
      <c r="B7927" s="6" t="str">
        <f>"00828117"</f>
        <v>00828117</v>
      </c>
    </row>
    <row r="7928" spans="1:2" x14ac:dyDescent="0.25">
      <c r="A7928" s="6">
        <v>7925</v>
      </c>
      <c r="B7928" s="6" t="str">
        <f>"00828120"</f>
        <v>00828120</v>
      </c>
    </row>
    <row r="7929" spans="1:2" x14ac:dyDescent="0.25">
      <c r="A7929" s="6">
        <v>7926</v>
      </c>
      <c r="B7929" s="6" t="str">
        <f>"00828128"</f>
        <v>00828128</v>
      </c>
    </row>
    <row r="7930" spans="1:2" x14ac:dyDescent="0.25">
      <c r="A7930" s="6">
        <v>7927</v>
      </c>
      <c r="B7930" s="6" t="str">
        <f>"00828138"</f>
        <v>00828138</v>
      </c>
    </row>
    <row r="7931" spans="1:2" x14ac:dyDescent="0.25">
      <c r="A7931" s="6">
        <v>7928</v>
      </c>
      <c r="B7931" s="6" t="str">
        <f>"00828147"</f>
        <v>00828147</v>
      </c>
    </row>
    <row r="7932" spans="1:2" x14ac:dyDescent="0.25">
      <c r="A7932" s="6">
        <v>7929</v>
      </c>
      <c r="B7932" s="6" t="str">
        <f>"00828149"</f>
        <v>00828149</v>
      </c>
    </row>
    <row r="7933" spans="1:2" x14ac:dyDescent="0.25">
      <c r="A7933" s="6">
        <v>7930</v>
      </c>
      <c r="B7933" s="6" t="str">
        <f>"00828152"</f>
        <v>00828152</v>
      </c>
    </row>
    <row r="7934" spans="1:2" x14ac:dyDescent="0.25">
      <c r="A7934" s="6">
        <v>7931</v>
      </c>
      <c r="B7934" s="6" t="str">
        <f>"00828154"</f>
        <v>00828154</v>
      </c>
    </row>
    <row r="7935" spans="1:2" x14ac:dyDescent="0.25">
      <c r="A7935" s="6">
        <v>7932</v>
      </c>
      <c r="B7935" s="6" t="str">
        <f>"00828161"</f>
        <v>00828161</v>
      </c>
    </row>
    <row r="7936" spans="1:2" x14ac:dyDescent="0.25">
      <c r="A7936" s="6">
        <v>7933</v>
      </c>
      <c r="B7936" s="6" t="str">
        <f>"00828168"</f>
        <v>00828168</v>
      </c>
    </row>
    <row r="7937" spans="1:2" x14ac:dyDescent="0.25">
      <c r="A7937" s="6">
        <v>7934</v>
      </c>
      <c r="B7937" s="6" t="str">
        <f>"00828178"</f>
        <v>00828178</v>
      </c>
    </row>
    <row r="7938" spans="1:2" x14ac:dyDescent="0.25">
      <c r="A7938" s="6">
        <v>7935</v>
      </c>
      <c r="B7938" s="6" t="str">
        <f>"00828181"</f>
        <v>00828181</v>
      </c>
    </row>
    <row r="7939" spans="1:2" x14ac:dyDescent="0.25">
      <c r="A7939" s="6">
        <v>7936</v>
      </c>
      <c r="B7939" s="6" t="str">
        <f>"00828185"</f>
        <v>00828185</v>
      </c>
    </row>
    <row r="7940" spans="1:2" x14ac:dyDescent="0.25">
      <c r="A7940" s="6">
        <v>7937</v>
      </c>
      <c r="B7940" s="6" t="str">
        <f>"00828188"</f>
        <v>00828188</v>
      </c>
    </row>
    <row r="7941" spans="1:2" x14ac:dyDescent="0.25">
      <c r="A7941" s="6">
        <v>7938</v>
      </c>
      <c r="B7941" s="6" t="str">
        <f>"00828189"</f>
        <v>00828189</v>
      </c>
    </row>
    <row r="7942" spans="1:2" x14ac:dyDescent="0.25">
      <c r="A7942" s="6">
        <v>7939</v>
      </c>
      <c r="B7942" s="6" t="str">
        <f>"00828190"</f>
        <v>00828190</v>
      </c>
    </row>
    <row r="7943" spans="1:2" x14ac:dyDescent="0.25">
      <c r="A7943" s="6">
        <v>7940</v>
      </c>
      <c r="B7943" s="6" t="str">
        <f>"00828203"</f>
        <v>00828203</v>
      </c>
    </row>
    <row r="7944" spans="1:2" x14ac:dyDescent="0.25">
      <c r="A7944" s="6">
        <v>7941</v>
      </c>
      <c r="B7944" s="6" t="str">
        <f>"00828206"</f>
        <v>00828206</v>
      </c>
    </row>
    <row r="7945" spans="1:2" x14ac:dyDescent="0.25">
      <c r="A7945" s="6">
        <v>7942</v>
      </c>
      <c r="B7945" s="6" t="str">
        <f>"00828217"</f>
        <v>00828217</v>
      </c>
    </row>
    <row r="7946" spans="1:2" x14ac:dyDescent="0.25">
      <c r="A7946" s="6">
        <v>7943</v>
      </c>
      <c r="B7946" s="6" t="str">
        <f>"00828221"</f>
        <v>00828221</v>
      </c>
    </row>
    <row r="7947" spans="1:2" x14ac:dyDescent="0.25">
      <c r="A7947" s="6">
        <v>7944</v>
      </c>
      <c r="B7947" s="6" t="str">
        <f>"00828231"</f>
        <v>00828231</v>
      </c>
    </row>
    <row r="7948" spans="1:2" x14ac:dyDescent="0.25">
      <c r="A7948" s="6">
        <v>7945</v>
      </c>
      <c r="B7948" s="6" t="str">
        <f>"00828243"</f>
        <v>00828243</v>
      </c>
    </row>
    <row r="7949" spans="1:2" x14ac:dyDescent="0.25">
      <c r="A7949" s="6">
        <v>7946</v>
      </c>
      <c r="B7949" s="6" t="str">
        <f>"00828247"</f>
        <v>00828247</v>
      </c>
    </row>
    <row r="7950" spans="1:2" x14ac:dyDescent="0.25">
      <c r="A7950" s="6">
        <v>7947</v>
      </c>
      <c r="B7950" s="6" t="str">
        <f>"00828253"</f>
        <v>00828253</v>
      </c>
    </row>
    <row r="7951" spans="1:2" x14ac:dyDescent="0.25">
      <c r="A7951" s="6">
        <v>7948</v>
      </c>
      <c r="B7951" s="6" t="str">
        <f>"00828264"</f>
        <v>00828264</v>
      </c>
    </row>
    <row r="7952" spans="1:2" x14ac:dyDescent="0.25">
      <c r="A7952" s="6">
        <v>7949</v>
      </c>
      <c r="B7952" s="6" t="str">
        <f>"00828265"</f>
        <v>00828265</v>
      </c>
    </row>
    <row r="7953" spans="1:2" x14ac:dyDescent="0.25">
      <c r="A7953" s="6">
        <v>7950</v>
      </c>
      <c r="B7953" s="6" t="str">
        <f>"00828272"</f>
        <v>00828272</v>
      </c>
    </row>
    <row r="7954" spans="1:2" x14ac:dyDescent="0.25">
      <c r="A7954" s="6">
        <v>7951</v>
      </c>
      <c r="B7954" s="6" t="str">
        <f>"00828273"</f>
        <v>00828273</v>
      </c>
    </row>
    <row r="7955" spans="1:2" x14ac:dyDescent="0.25">
      <c r="A7955" s="6">
        <v>7952</v>
      </c>
      <c r="B7955" s="6" t="str">
        <f>"00828278"</f>
        <v>00828278</v>
      </c>
    </row>
    <row r="7956" spans="1:2" x14ac:dyDescent="0.25">
      <c r="A7956" s="6">
        <v>7953</v>
      </c>
      <c r="B7956" s="6" t="str">
        <f>"00828280"</f>
        <v>00828280</v>
      </c>
    </row>
    <row r="7957" spans="1:2" x14ac:dyDescent="0.25">
      <c r="A7957" s="6">
        <v>7954</v>
      </c>
      <c r="B7957" s="6" t="str">
        <f>"00828287"</f>
        <v>00828287</v>
      </c>
    </row>
    <row r="7958" spans="1:2" x14ac:dyDescent="0.25">
      <c r="A7958" s="6">
        <v>7955</v>
      </c>
      <c r="B7958" s="6" t="str">
        <f>"00828289"</f>
        <v>00828289</v>
      </c>
    </row>
    <row r="7959" spans="1:2" x14ac:dyDescent="0.25">
      <c r="A7959" s="6">
        <v>7956</v>
      </c>
      <c r="B7959" s="6" t="str">
        <f>"00828292"</f>
        <v>00828292</v>
      </c>
    </row>
    <row r="7960" spans="1:2" x14ac:dyDescent="0.25">
      <c r="A7960" s="6">
        <v>7957</v>
      </c>
      <c r="B7960" s="6" t="str">
        <f>"00828299"</f>
        <v>00828299</v>
      </c>
    </row>
    <row r="7961" spans="1:2" x14ac:dyDescent="0.25">
      <c r="A7961" s="6">
        <v>7958</v>
      </c>
      <c r="B7961" s="6" t="str">
        <f>"00828301"</f>
        <v>00828301</v>
      </c>
    </row>
    <row r="7962" spans="1:2" x14ac:dyDescent="0.25">
      <c r="A7962" s="6">
        <v>7959</v>
      </c>
      <c r="B7962" s="6" t="str">
        <f>"00828303"</f>
        <v>00828303</v>
      </c>
    </row>
    <row r="7963" spans="1:2" x14ac:dyDescent="0.25">
      <c r="A7963" s="6">
        <v>7960</v>
      </c>
      <c r="B7963" s="6" t="str">
        <f>"00828324"</f>
        <v>00828324</v>
      </c>
    </row>
    <row r="7964" spans="1:2" x14ac:dyDescent="0.25">
      <c r="A7964" s="6">
        <v>7961</v>
      </c>
      <c r="B7964" s="6" t="str">
        <f>"00828330"</f>
        <v>00828330</v>
      </c>
    </row>
    <row r="7965" spans="1:2" x14ac:dyDescent="0.25">
      <c r="A7965" s="6">
        <v>7962</v>
      </c>
      <c r="B7965" s="6" t="str">
        <f>"00828331"</f>
        <v>00828331</v>
      </c>
    </row>
    <row r="7966" spans="1:2" x14ac:dyDescent="0.25">
      <c r="A7966" s="6">
        <v>7963</v>
      </c>
      <c r="B7966" s="6" t="str">
        <f>"00828335"</f>
        <v>00828335</v>
      </c>
    </row>
    <row r="7967" spans="1:2" x14ac:dyDescent="0.25">
      <c r="A7967" s="6">
        <v>7964</v>
      </c>
      <c r="B7967" s="6" t="str">
        <f>"00828338"</f>
        <v>00828338</v>
      </c>
    </row>
    <row r="7968" spans="1:2" x14ac:dyDescent="0.25">
      <c r="A7968" s="6">
        <v>7965</v>
      </c>
      <c r="B7968" s="6" t="str">
        <f>"00828340"</f>
        <v>00828340</v>
      </c>
    </row>
    <row r="7969" spans="1:2" x14ac:dyDescent="0.25">
      <c r="A7969" s="6">
        <v>7966</v>
      </c>
      <c r="B7969" s="6" t="str">
        <f>"00828344"</f>
        <v>00828344</v>
      </c>
    </row>
    <row r="7970" spans="1:2" x14ac:dyDescent="0.25">
      <c r="A7970" s="6">
        <v>7967</v>
      </c>
      <c r="B7970" s="6" t="str">
        <f>"00828353"</f>
        <v>00828353</v>
      </c>
    </row>
    <row r="7971" spans="1:2" x14ac:dyDescent="0.25">
      <c r="A7971" s="6">
        <v>7968</v>
      </c>
      <c r="B7971" s="6" t="str">
        <f>"00828362"</f>
        <v>00828362</v>
      </c>
    </row>
    <row r="7972" spans="1:2" x14ac:dyDescent="0.25">
      <c r="A7972" s="6">
        <v>7969</v>
      </c>
      <c r="B7972" s="6" t="str">
        <f>"00828367"</f>
        <v>00828367</v>
      </c>
    </row>
    <row r="7973" spans="1:2" x14ac:dyDescent="0.25">
      <c r="A7973" s="6">
        <v>7970</v>
      </c>
      <c r="B7973" s="6" t="str">
        <f>"00828369"</f>
        <v>00828369</v>
      </c>
    </row>
    <row r="7974" spans="1:2" x14ac:dyDescent="0.25">
      <c r="A7974" s="6">
        <v>7971</v>
      </c>
      <c r="B7974" s="6" t="str">
        <f>"00828387"</f>
        <v>00828387</v>
      </c>
    </row>
    <row r="7975" spans="1:2" x14ac:dyDescent="0.25">
      <c r="A7975" s="6">
        <v>7972</v>
      </c>
      <c r="B7975" s="6" t="str">
        <f>"00828391"</f>
        <v>00828391</v>
      </c>
    </row>
    <row r="7976" spans="1:2" x14ac:dyDescent="0.25">
      <c r="A7976" s="6">
        <v>7973</v>
      </c>
      <c r="B7976" s="6" t="str">
        <f>"00828394"</f>
        <v>00828394</v>
      </c>
    </row>
    <row r="7977" spans="1:2" x14ac:dyDescent="0.25">
      <c r="A7977" s="6">
        <v>7974</v>
      </c>
      <c r="B7977" s="6" t="str">
        <f>"00828396"</f>
        <v>00828396</v>
      </c>
    </row>
    <row r="7978" spans="1:2" x14ac:dyDescent="0.25">
      <c r="A7978" s="6">
        <v>7975</v>
      </c>
      <c r="B7978" s="6" t="str">
        <f>"00828398"</f>
        <v>00828398</v>
      </c>
    </row>
    <row r="7979" spans="1:2" x14ac:dyDescent="0.25">
      <c r="A7979" s="6">
        <v>7976</v>
      </c>
      <c r="B7979" s="6" t="str">
        <f>"00828401"</f>
        <v>00828401</v>
      </c>
    </row>
    <row r="7980" spans="1:2" x14ac:dyDescent="0.25">
      <c r="A7980" s="6">
        <v>7977</v>
      </c>
      <c r="B7980" s="6" t="str">
        <f>"00828407"</f>
        <v>00828407</v>
      </c>
    </row>
    <row r="7981" spans="1:2" x14ac:dyDescent="0.25">
      <c r="A7981" s="6">
        <v>7978</v>
      </c>
      <c r="B7981" s="6" t="str">
        <f>"00828410"</f>
        <v>00828410</v>
      </c>
    </row>
    <row r="7982" spans="1:2" x14ac:dyDescent="0.25">
      <c r="A7982" s="6">
        <v>7979</v>
      </c>
      <c r="B7982" s="6" t="str">
        <f>"00828415"</f>
        <v>00828415</v>
      </c>
    </row>
    <row r="7983" spans="1:2" x14ac:dyDescent="0.25">
      <c r="A7983" s="6">
        <v>7980</v>
      </c>
      <c r="B7983" s="6" t="str">
        <f>"00828419"</f>
        <v>00828419</v>
      </c>
    </row>
    <row r="7984" spans="1:2" x14ac:dyDescent="0.25">
      <c r="A7984" s="6">
        <v>7981</v>
      </c>
      <c r="B7984" s="6" t="str">
        <f>"00828431"</f>
        <v>00828431</v>
      </c>
    </row>
    <row r="7985" spans="1:2" x14ac:dyDescent="0.25">
      <c r="A7985" s="6">
        <v>7982</v>
      </c>
      <c r="B7985" s="6" t="str">
        <f>"00828433"</f>
        <v>00828433</v>
      </c>
    </row>
    <row r="7986" spans="1:2" x14ac:dyDescent="0.25">
      <c r="A7986" s="6">
        <v>7983</v>
      </c>
      <c r="B7986" s="6" t="str">
        <f>"00828436"</f>
        <v>00828436</v>
      </c>
    </row>
    <row r="7987" spans="1:2" x14ac:dyDescent="0.25">
      <c r="A7987" s="6">
        <v>7984</v>
      </c>
      <c r="B7987" s="6" t="str">
        <f>"00828437"</f>
        <v>00828437</v>
      </c>
    </row>
    <row r="7988" spans="1:2" x14ac:dyDescent="0.25">
      <c r="A7988" s="6">
        <v>7985</v>
      </c>
      <c r="B7988" s="6" t="str">
        <f>"00828442"</f>
        <v>00828442</v>
      </c>
    </row>
    <row r="7989" spans="1:2" x14ac:dyDescent="0.25">
      <c r="A7989" s="6">
        <v>7986</v>
      </c>
      <c r="B7989" s="6" t="str">
        <f>"00828448"</f>
        <v>00828448</v>
      </c>
    </row>
    <row r="7990" spans="1:2" x14ac:dyDescent="0.25">
      <c r="A7990" s="6">
        <v>7987</v>
      </c>
      <c r="B7990" s="6" t="str">
        <f>"00828455"</f>
        <v>00828455</v>
      </c>
    </row>
    <row r="7991" spans="1:2" x14ac:dyDescent="0.25">
      <c r="A7991" s="6">
        <v>7988</v>
      </c>
      <c r="B7991" s="6" t="str">
        <f>"00828462"</f>
        <v>00828462</v>
      </c>
    </row>
    <row r="7992" spans="1:2" x14ac:dyDescent="0.25">
      <c r="A7992" s="6">
        <v>7989</v>
      </c>
      <c r="B7992" s="6" t="str">
        <f>"00828466"</f>
        <v>00828466</v>
      </c>
    </row>
    <row r="7993" spans="1:2" x14ac:dyDescent="0.25">
      <c r="A7993" s="6">
        <v>7990</v>
      </c>
      <c r="B7993" s="6" t="str">
        <f>"00828469"</f>
        <v>00828469</v>
      </c>
    </row>
    <row r="7994" spans="1:2" x14ac:dyDescent="0.25">
      <c r="A7994" s="6">
        <v>7991</v>
      </c>
      <c r="B7994" s="6" t="str">
        <f>"00828480"</f>
        <v>00828480</v>
      </c>
    </row>
    <row r="7995" spans="1:2" x14ac:dyDescent="0.25">
      <c r="A7995" s="6">
        <v>7992</v>
      </c>
      <c r="B7995" s="6" t="str">
        <f>"00828482"</f>
        <v>00828482</v>
      </c>
    </row>
    <row r="7996" spans="1:2" x14ac:dyDescent="0.25">
      <c r="A7996" s="6">
        <v>7993</v>
      </c>
      <c r="B7996" s="6" t="str">
        <f>"00828484"</f>
        <v>00828484</v>
      </c>
    </row>
    <row r="7997" spans="1:2" x14ac:dyDescent="0.25">
      <c r="A7997" s="6">
        <v>7994</v>
      </c>
      <c r="B7997" s="6" t="str">
        <f>"00828486"</f>
        <v>00828486</v>
      </c>
    </row>
    <row r="7998" spans="1:2" x14ac:dyDescent="0.25">
      <c r="A7998" s="6">
        <v>7995</v>
      </c>
      <c r="B7998" s="6" t="str">
        <f>"00828490"</f>
        <v>00828490</v>
      </c>
    </row>
    <row r="7999" spans="1:2" x14ac:dyDescent="0.25">
      <c r="A7999" s="6">
        <v>7996</v>
      </c>
      <c r="B7999" s="6" t="str">
        <f>"00828497"</f>
        <v>00828497</v>
      </c>
    </row>
    <row r="8000" spans="1:2" x14ac:dyDescent="0.25">
      <c r="A8000" s="6">
        <v>7997</v>
      </c>
      <c r="B8000" s="6" t="str">
        <f>"00828499"</f>
        <v>00828499</v>
      </c>
    </row>
    <row r="8001" spans="1:2" x14ac:dyDescent="0.25">
      <c r="A8001" s="6">
        <v>7998</v>
      </c>
      <c r="B8001" s="6" t="str">
        <f>"00828504"</f>
        <v>00828504</v>
      </c>
    </row>
    <row r="8002" spans="1:2" x14ac:dyDescent="0.25">
      <c r="A8002" s="6">
        <v>7999</v>
      </c>
      <c r="B8002" s="6" t="str">
        <f>"00828508"</f>
        <v>00828508</v>
      </c>
    </row>
    <row r="8003" spans="1:2" x14ac:dyDescent="0.25">
      <c r="A8003" s="6">
        <v>8000</v>
      </c>
      <c r="B8003" s="6" t="str">
        <f>"00828512"</f>
        <v>00828512</v>
      </c>
    </row>
    <row r="8004" spans="1:2" x14ac:dyDescent="0.25">
      <c r="A8004" s="6">
        <v>8001</v>
      </c>
      <c r="B8004" s="6" t="str">
        <f>"00828522"</f>
        <v>00828522</v>
      </c>
    </row>
    <row r="8005" spans="1:2" x14ac:dyDescent="0.25">
      <c r="A8005" s="6">
        <v>8002</v>
      </c>
      <c r="B8005" s="6" t="str">
        <f>"00828528"</f>
        <v>00828528</v>
      </c>
    </row>
    <row r="8006" spans="1:2" x14ac:dyDescent="0.25">
      <c r="A8006" s="6">
        <v>8003</v>
      </c>
      <c r="B8006" s="6" t="str">
        <f>"00828535"</f>
        <v>00828535</v>
      </c>
    </row>
    <row r="8007" spans="1:2" x14ac:dyDescent="0.25">
      <c r="A8007" s="6">
        <v>8004</v>
      </c>
      <c r="B8007" s="6" t="str">
        <f>"00828538"</f>
        <v>00828538</v>
      </c>
    </row>
    <row r="8008" spans="1:2" x14ac:dyDescent="0.25">
      <c r="A8008" s="6">
        <v>8005</v>
      </c>
      <c r="B8008" s="6" t="str">
        <f>"00828540"</f>
        <v>00828540</v>
      </c>
    </row>
    <row r="8009" spans="1:2" x14ac:dyDescent="0.25">
      <c r="A8009" s="6">
        <v>8006</v>
      </c>
      <c r="B8009" s="6" t="str">
        <f>"00828542"</f>
        <v>00828542</v>
      </c>
    </row>
    <row r="8010" spans="1:2" x14ac:dyDescent="0.25">
      <c r="A8010" s="6">
        <v>8007</v>
      </c>
      <c r="B8010" s="6" t="str">
        <f>"00828544"</f>
        <v>00828544</v>
      </c>
    </row>
    <row r="8011" spans="1:2" x14ac:dyDescent="0.25">
      <c r="A8011" s="6">
        <v>8008</v>
      </c>
      <c r="B8011" s="6" t="str">
        <f>"00828545"</f>
        <v>00828545</v>
      </c>
    </row>
    <row r="8012" spans="1:2" x14ac:dyDescent="0.25">
      <c r="A8012" s="6">
        <v>8009</v>
      </c>
      <c r="B8012" s="6" t="str">
        <f>"00828550"</f>
        <v>00828550</v>
      </c>
    </row>
    <row r="8013" spans="1:2" x14ac:dyDescent="0.25">
      <c r="A8013" s="6">
        <v>8010</v>
      </c>
      <c r="B8013" s="6" t="str">
        <f>"00828552"</f>
        <v>00828552</v>
      </c>
    </row>
    <row r="8014" spans="1:2" x14ac:dyDescent="0.25">
      <c r="A8014" s="6">
        <v>8011</v>
      </c>
      <c r="B8014" s="6" t="str">
        <f>"00828554"</f>
        <v>00828554</v>
      </c>
    </row>
    <row r="8015" spans="1:2" x14ac:dyDescent="0.25">
      <c r="A8015" s="6">
        <v>8012</v>
      </c>
      <c r="B8015" s="6" t="str">
        <f>"00828562"</f>
        <v>00828562</v>
      </c>
    </row>
    <row r="8016" spans="1:2" x14ac:dyDescent="0.25">
      <c r="A8016" s="6">
        <v>8013</v>
      </c>
      <c r="B8016" s="6" t="str">
        <f>"00828567"</f>
        <v>00828567</v>
      </c>
    </row>
    <row r="8017" spans="1:2" x14ac:dyDescent="0.25">
      <c r="A8017" s="6">
        <v>8014</v>
      </c>
      <c r="B8017" s="6" t="str">
        <f>"00828576"</f>
        <v>00828576</v>
      </c>
    </row>
    <row r="8018" spans="1:2" x14ac:dyDescent="0.25">
      <c r="A8018" s="6">
        <v>8015</v>
      </c>
      <c r="B8018" s="6" t="str">
        <f>"00828577"</f>
        <v>00828577</v>
      </c>
    </row>
    <row r="8019" spans="1:2" x14ac:dyDescent="0.25">
      <c r="A8019" s="6">
        <v>8016</v>
      </c>
      <c r="B8019" s="6" t="str">
        <f>"00828578"</f>
        <v>00828578</v>
      </c>
    </row>
    <row r="8020" spans="1:2" x14ac:dyDescent="0.25">
      <c r="A8020" s="6">
        <v>8017</v>
      </c>
      <c r="B8020" s="6" t="str">
        <f>"00828581"</f>
        <v>00828581</v>
      </c>
    </row>
    <row r="8021" spans="1:2" x14ac:dyDescent="0.25">
      <c r="A8021" s="6">
        <v>8018</v>
      </c>
      <c r="B8021" s="6" t="str">
        <f>"00828585"</f>
        <v>00828585</v>
      </c>
    </row>
    <row r="8022" spans="1:2" x14ac:dyDescent="0.25">
      <c r="A8022" s="6">
        <v>8019</v>
      </c>
      <c r="B8022" s="6" t="str">
        <f>"00828596"</f>
        <v>00828596</v>
      </c>
    </row>
    <row r="8023" spans="1:2" x14ac:dyDescent="0.25">
      <c r="A8023" s="6">
        <v>8020</v>
      </c>
      <c r="B8023" s="6" t="str">
        <f>"00828605"</f>
        <v>00828605</v>
      </c>
    </row>
    <row r="8024" spans="1:2" x14ac:dyDescent="0.25">
      <c r="A8024" s="6">
        <v>8021</v>
      </c>
      <c r="B8024" s="6" t="str">
        <f>"00828606"</f>
        <v>00828606</v>
      </c>
    </row>
    <row r="8025" spans="1:2" x14ac:dyDescent="0.25">
      <c r="A8025" s="6">
        <v>8022</v>
      </c>
      <c r="B8025" s="6" t="str">
        <f>"00828615"</f>
        <v>00828615</v>
      </c>
    </row>
    <row r="8026" spans="1:2" x14ac:dyDescent="0.25">
      <c r="A8026" s="6">
        <v>8023</v>
      </c>
      <c r="B8026" s="6" t="str">
        <f>"00828616"</f>
        <v>00828616</v>
      </c>
    </row>
    <row r="8027" spans="1:2" x14ac:dyDescent="0.25">
      <c r="A8027" s="6">
        <v>8024</v>
      </c>
      <c r="B8027" s="6" t="str">
        <f>"00828618"</f>
        <v>00828618</v>
      </c>
    </row>
    <row r="8028" spans="1:2" x14ac:dyDescent="0.25">
      <c r="A8028" s="6">
        <v>8025</v>
      </c>
      <c r="B8028" s="6" t="str">
        <f>"00828621"</f>
        <v>00828621</v>
      </c>
    </row>
    <row r="8029" spans="1:2" x14ac:dyDescent="0.25">
      <c r="A8029" s="6">
        <v>8026</v>
      </c>
      <c r="B8029" s="6" t="str">
        <f>"00828626"</f>
        <v>00828626</v>
      </c>
    </row>
    <row r="8030" spans="1:2" x14ac:dyDescent="0.25">
      <c r="A8030" s="6">
        <v>8027</v>
      </c>
      <c r="B8030" s="6" t="str">
        <f>"00828629"</f>
        <v>00828629</v>
      </c>
    </row>
    <row r="8031" spans="1:2" x14ac:dyDescent="0.25">
      <c r="A8031" s="6">
        <v>8028</v>
      </c>
      <c r="B8031" s="6" t="str">
        <f>"00828633"</f>
        <v>00828633</v>
      </c>
    </row>
    <row r="8032" spans="1:2" x14ac:dyDescent="0.25">
      <c r="A8032" s="6">
        <v>8029</v>
      </c>
      <c r="B8032" s="6" t="str">
        <f>"00828639"</f>
        <v>00828639</v>
      </c>
    </row>
    <row r="8033" spans="1:2" x14ac:dyDescent="0.25">
      <c r="A8033" s="6">
        <v>8030</v>
      </c>
      <c r="B8033" s="6" t="str">
        <f>"00828641"</f>
        <v>00828641</v>
      </c>
    </row>
    <row r="8034" spans="1:2" x14ac:dyDescent="0.25">
      <c r="A8034" s="6">
        <v>8031</v>
      </c>
      <c r="B8034" s="6" t="str">
        <f>"00828644"</f>
        <v>00828644</v>
      </c>
    </row>
    <row r="8035" spans="1:2" x14ac:dyDescent="0.25">
      <c r="A8035" s="6">
        <v>8032</v>
      </c>
      <c r="B8035" s="6" t="str">
        <f>"00828647"</f>
        <v>00828647</v>
      </c>
    </row>
    <row r="8036" spans="1:2" x14ac:dyDescent="0.25">
      <c r="A8036" s="6">
        <v>8033</v>
      </c>
      <c r="B8036" s="6" t="str">
        <f>"00828651"</f>
        <v>00828651</v>
      </c>
    </row>
    <row r="8037" spans="1:2" x14ac:dyDescent="0.25">
      <c r="A8037" s="6">
        <v>8034</v>
      </c>
      <c r="B8037" s="6" t="str">
        <f>"00828660"</f>
        <v>00828660</v>
      </c>
    </row>
    <row r="8038" spans="1:2" x14ac:dyDescent="0.25">
      <c r="A8038" s="6">
        <v>8035</v>
      </c>
      <c r="B8038" s="6" t="str">
        <f>"00828664"</f>
        <v>00828664</v>
      </c>
    </row>
    <row r="8039" spans="1:2" x14ac:dyDescent="0.25">
      <c r="A8039" s="6">
        <v>8036</v>
      </c>
      <c r="B8039" s="6" t="str">
        <f>"00828667"</f>
        <v>00828667</v>
      </c>
    </row>
    <row r="8040" spans="1:2" x14ac:dyDescent="0.25">
      <c r="A8040" s="6">
        <v>8037</v>
      </c>
      <c r="B8040" s="6" t="str">
        <f>"00828670"</f>
        <v>00828670</v>
      </c>
    </row>
    <row r="8041" spans="1:2" x14ac:dyDescent="0.25">
      <c r="A8041" s="6">
        <v>8038</v>
      </c>
      <c r="B8041" s="6" t="str">
        <f>"00828672"</f>
        <v>00828672</v>
      </c>
    </row>
    <row r="8042" spans="1:2" x14ac:dyDescent="0.25">
      <c r="A8042" s="6">
        <v>8039</v>
      </c>
      <c r="B8042" s="6" t="str">
        <f>"00828676"</f>
        <v>00828676</v>
      </c>
    </row>
    <row r="8043" spans="1:2" x14ac:dyDescent="0.25">
      <c r="A8043" s="6">
        <v>8040</v>
      </c>
      <c r="B8043" s="6" t="str">
        <f>"00828679"</f>
        <v>00828679</v>
      </c>
    </row>
    <row r="8044" spans="1:2" x14ac:dyDescent="0.25">
      <c r="A8044" s="6">
        <v>8041</v>
      </c>
      <c r="B8044" s="6" t="str">
        <f>"00828684"</f>
        <v>00828684</v>
      </c>
    </row>
    <row r="8045" spans="1:2" x14ac:dyDescent="0.25">
      <c r="A8045" s="6">
        <v>8042</v>
      </c>
      <c r="B8045" s="6" t="str">
        <f>"00828686"</f>
        <v>00828686</v>
      </c>
    </row>
    <row r="8046" spans="1:2" x14ac:dyDescent="0.25">
      <c r="A8046" s="6">
        <v>8043</v>
      </c>
      <c r="B8046" s="6" t="str">
        <f>"00828693"</f>
        <v>00828693</v>
      </c>
    </row>
    <row r="8047" spans="1:2" x14ac:dyDescent="0.25">
      <c r="A8047" s="6">
        <v>8044</v>
      </c>
      <c r="B8047" s="6" t="str">
        <f>"00828697"</f>
        <v>00828697</v>
      </c>
    </row>
    <row r="8048" spans="1:2" x14ac:dyDescent="0.25">
      <c r="A8048" s="6">
        <v>8045</v>
      </c>
      <c r="B8048" s="6" t="str">
        <f>"00828701"</f>
        <v>00828701</v>
      </c>
    </row>
    <row r="8049" spans="1:2" x14ac:dyDescent="0.25">
      <c r="A8049" s="6">
        <v>8046</v>
      </c>
      <c r="B8049" s="6" t="str">
        <f>"00828702"</f>
        <v>00828702</v>
      </c>
    </row>
    <row r="8050" spans="1:2" x14ac:dyDescent="0.25">
      <c r="A8050" s="6">
        <v>8047</v>
      </c>
      <c r="B8050" s="6" t="str">
        <f>"00828710"</f>
        <v>00828710</v>
      </c>
    </row>
    <row r="8051" spans="1:2" x14ac:dyDescent="0.25">
      <c r="A8051" s="6">
        <v>8048</v>
      </c>
      <c r="B8051" s="6" t="str">
        <f>"00828720"</f>
        <v>00828720</v>
      </c>
    </row>
    <row r="8052" spans="1:2" x14ac:dyDescent="0.25">
      <c r="A8052" s="6">
        <v>8049</v>
      </c>
      <c r="B8052" s="6" t="str">
        <f>"00828731"</f>
        <v>00828731</v>
      </c>
    </row>
    <row r="8053" spans="1:2" x14ac:dyDescent="0.25">
      <c r="A8053" s="6">
        <v>8050</v>
      </c>
      <c r="B8053" s="6" t="str">
        <f>"00828739"</f>
        <v>00828739</v>
      </c>
    </row>
    <row r="8054" spans="1:2" x14ac:dyDescent="0.25">
      <c r="A8054" s="6">
        <v>8051</v>
      </c>
      <c r="B8054" s="6" t="str">
        <f>"00828741"</f>
        <v>00828741</v>
      </c>
    </row>
    <row r="8055" spans="1:2" x14ac:dyDescent="0.25">
      <c r="A8055" s="6">
        <v>8052</v>
      </c>
      <c r="B8055" s="6" t="str">
        <f>"00828747"</f>
        <v>00828747</v>
      </c>
    </row>
    <row r="8056" spans="1:2" x14ac:dyDescent="0.25">
      <c r="A8056" s="6">
        <v>8053</v>
      </c>
      <c r="B8056" s="6" t="str">
        <f>"00828748"</f>
        <v>00828748</v>
      </c>
    </row>
    <row r="8057" spans="1:2" x14ac:dyDescent="0.25">
      <c r="A8057" s="6">
        <v>8054</v>
      </c>
      <c r="B8057" s="6" t="str">
        <f>"00828762"</f>
        <v>00828762</v>
      </c>
    </row>
    <row r="8058" spans="1:2" x14ac:dyDescent="0.25">
      <c r="A8058" s="6">
        <v>8055</v>
      </c>
      <c r="B8058" s="6" t="str">
        <f>"00828769"</f>
        <v>00828769</v>
      </c>
    </row>
    <row r="8059" spans="1:2" x14ac:dyDescent="0.25">
      <c r="A8059" s="6">
        <v>8056</v>
      </c>
      <c r="B8059" s="6" t="str">
        <f>"00828779"</f>
        <v>00828779</v>
      </c>
    </row>
    <row r="8060" spans="1:2" x14ac:dyDescent="0.25">
      <c r="A8060" s="6">
        <v>8057</v>
      </c>
      <c r="B8060" s="6" t="str">
        <f>"00828780"</f>
        <v>00828780</v>
      </c>
    </row>
    <row r="8061" spans="1:2" x14ac:dyDescent="0.25">
      <c r="A8061" s="6">
        <v>8058</v>
      </c>
      <c r="B8061" s="6" t="str">
        <f>"00828783"</f>
        <v>00828783</v>
      </c>
    </row>
    <row r="8062" spans="1:2" x14ac:dyDescent="0.25">
      <c r="A8062" s="6">
        <v>8059</v>
      </c>
      <c r="B8062" s="6" t="str">
        <f>"00828788"</f>
        <v>00828788</v>
      </c>
    </row>
    <row r="8063" spans="1:2" x14ac:dyDescent="0.25">
      <c r="A8063" s="6">
        <v>8060</v>
      </c>
      <c r="B8063" s="6" t="str">
        <f>"00828789"</f>
        <v>00828789</v>
      </c>
    </row>
    <row r="8064" spans="1:2" x14ac:dyDescent="0.25">
      <c r="A8064" s="6">
        <v>8061</v>
      </c>
      <c r="B8064" s="6" t="str">
        <f>"00828791"</f>
        <v>00828791</v>
      </c>
    </row>
    <row r="8065" spans="1:2" x14ac:dyDescent="0.25">
      <c r="A8065" s="6">
        <v>8062</v>
      </c>
      <c r="B8065" s="6" t="str">
        <f>"00828793"</f>
        <v>00828793</v>
      </c>
    </row>
    <row r="8066" spans="1:2" x14ac:dyDescent="0.25">
      <c r="A8066" s="6">
        <v>8063</v>
      </c>
      <c r="B8066" s="6" t="str">
        <f>"00828803"</f>
        <v>00828803</v>
      </c>
    </row>
    <row r="8067" spans="1:2" x14ac:dyDescent="0.25">
      <c r="A8067" s="6">
        <v>8064</v>
      </c>
      <c r="B8067" s="6" t="str">
        <f>"00828806"</f>
        <v>00828806</v>
      </c>
    </row>
    <row r="8068" spans="1:2" x14ac:dyDescent="0.25">
      <c r="A8068" s="6">
        <v>8065</v>
      </c>
      <c r="B8068" s="6" t="str">
        <f>"00828807"</f>
        <v>00828807</v>
      </c>
    </row>
    <row r="8069" spans="1:2" x14ac:dyDescent="0.25">
      <c r="A8069" s="6">
        <v>8066</v>
      </c>
      <c r="B8069" s="6" t="str">
        <f>"00828808"</f>
        <v>00828808</v>
      </c>
    </row>
    <row r="8070" spans="1:2" x14ac:dyDescent="0.25">
      <c r="A8070" s="6">
        <v>8067</v>
      </c>
      <c r="B8070" s="6" t="str">
        <f>"00828812"</f>
        <v>00828812</v>
      </c>
    </row>
    <row r="8071" spans="1:2" x14ac:dyDescent="0.25">
      <c r="A8071" s="6">
        <v>8068</v>
      </c>
      <c r="B8071" s="6" t="str">
        <f>"00828814"</f>
        <v>00828814</v>
      </c>
    </row>
    <row r="8072" spans="1:2" x14ac:dyDescent="0.25">
      <c r="A8072" s="6">
        <v>8069</v>
      </c>
      <c r="B8072" s="6" t="str">
        <f>"00828819"</f>
        <v>00828819</v>
      </c>
    </row>
    <row r="8073" spans="1:2" x14ac:dyDescent="0.25">
      <c r="A8073" s="6">
        <v>8070</v>
      </c>
      <c r="B8073" s="6" t="str">
        <f>"00828820"</f>
        <v>00828820</v>
      </c>
    </row>
    <row r="8074" spans="1:2" x14ac:dyDescent="0.25">
      <c r="A8074" s="6">
        <v>8071</v>
      </c>
      <c r="B8074" s="6" t="str">
        <f>"00828824"</f>
        <v>00828824</v>
      </c>
    </row>
    <row r="8075" spans="1:2" x14ac:dyDescent="0.25">
      <c r="A8075" s="6">
        <v>8072</v>
      </c>
      <c r="B8075" s="6" t="str">
        <f>"00828826"</f>
        <v>00828826</v>
      </c>
    </row>
    <row r="8076" spans="1:2" x14ac:dyDescent="0.25">
      <c r="A8076" s="6">
        <v>8073</v>
      </c>
      <c r="B8076" s="6" t="str">
        <f>"00828829"</f>
        <v>00828829</v>
      </c>
    </row>
    <row r="8077" spans="1:2" x14ac:dyDescent="0.25">
      <c r="A8077" s="6">
        <v>8074</v>
      </c>
      <c r="B8077" s="6" t="str">
        <f>"00828832"</f>
        <v>00828832</v>
      </c>
    </row>
    <row r="8078" spans="1:2" x14ac:dyDescent="0.25">
      <c r="A8078" s="6">
        <v>8075</v>
      </c>
      <c r="B8078" s="6" t="str">
        <f>"00828849"</f>
        <v>00828849</v>
      </c>
    </row>
    <row r="8079" spans="1:2" x14ac:dyDescent="0.25">
      <c r="A8079" s="6">
        <v>8076</v>
      </c>
      <c r="B8079" s="6" t="str">
        <f>"00828851"</f>
        <v>00828851</v>
      </c>
    </row>
    <row r="8080" spans="1:2" x14ac:dyDescent="0.25">
      <c r="A8080" s="6">
        <v>8077</v>
      </c>
      <c r="B8080" s="6" t="str">
        <f>"00828854"</f>
        <v>00828854</v>
      </c>
    </row>
    <row r="8081" spans="1:2" x14ac:dyDescent="0.25">
      <c r="A8081" s="6">
        <v>8078</v>
      </c>
      <c r="B8081" s="6" t="str">
        <f>"00828864"</f>
        <v>00828864</v>
      </c>
    </row>
    <row r="8082" spans="1:2" x14ac:dyDescent="0.25">
      <c r="A8082" s="6">
        <v>8079</v>
      </c>
      <c r="B8082" s="6" t="str">
        <f>"00828865"</f>
        <v>00828865</v>
      </c>
    </row>
    <row r="8083" spans="1:2" x14ac:dyDescent="0.25">
      <c r="A8083" s="6">
        <v>8080</v>
      </c>
      <c r="B8083" s="6" t="str">
        <f>"00828867"</f>
        <v>00828867</v>
      </c>
    </row>
    <row r="8084" spans="1:2" x14ac:dyDescent="0.25">
      <c r="A8084" s="6">
        <v>8081</v>
      </c>
      <c r="B8084" s="6" t="str">
        <f>"00828871"</f>
        <v>00828871</v>
      </c>
    </row>
    <row r="8085" spans="1:2" x14ac:dyDescent="0.25">
      <c r="A8085" s="6">
        <v>8082</v>
      </c>
      <c r="B8085" s="6" t="str">
        <f>"00828881"</f>
        <v>00828881</v>
      </c>
    </row>
    <row r="8086" spans="1:2" x14ac:dyDescent="0.25">
      <c r="A8086" s="6">
        <v>8083</v>
      </c>
      <c r="B8086" s="6" t="str">
        <f>"00828886"</f>
        <v>00828886</v>
      </c>
    </row>
    <row r="8087" spans="1:2" x14ac:dyDescent="0.25">
      <c r="A8087" s="6">
        <v>8084</v>
      </c>
      <c r="B8087" s="6" t="str">
        <f>"00828887"</f>
        <v>00828887</v>
      </c>
    </row>
    <row r="8088" spans="1:2" x14ac:dyDescent="0.25">
      <c r="A8088" s="6">
        <v>8085</v>
      </c>
      <c r="B8088" s="6" t="str">
        <f>"00828888"</f>
        <v>00828888</v>
      </c>
    </row>
    <row r="8089" spans="1:2" x14ac:dyDescent="0.25">
      <c r="A8089" s="6">
        <v>8086</v>
      </c>
      <c r="B8089" s="6" t="str">
        <f>"00828890"</f>
        <v>00828890</v>
      </c>
    </row>
    <row r="8090" spans="1:2" x14ac:dyDescent="0.25">
      <c r="A8090" s="6">
        <v>8087</v>
      </c>
      <c r="B8090" s="6" t="str">
        <f>"00828892"</f>
        <v>00828892</v>
      </c>
    </row>
    <row r="8091" spans="1:2" x14ac:dyDescent="0.25">
      <c r="A8091" s="6">
        <v>8088</v>
      </c>
      <c r="B8091" s="6" t="str">
        <f>"00828900"</f>
        <v>00828900</v>
      </c>
    </row>
    <row r="8092" spans="1:2" x14ac:dyDescent="0.25">
      <c r="A8092" s="6">
        <v>8089</v>
      </c>
      <c r="B8092" s="6" t="str">
        <f>"00828903"</f>
        <v>00828903</v>
      </c>
    </row>
    <row r="8093" spans="1:2" x14ac:dyDescent="0.25">
      <c r="A8093" s="6">
        <v>8090</v>
      </c>
      <c r="B8093" s="6" t="str">
        <f>"00828906"</f>
        <v>00828906</v>
      </c>
    </row>
    <row r="8094" spans="1:2" x14ac:dyDescent="0.25">
      <c r="A8094" s="6">
        <v>8091</v>
      </c>
      <c r="B8094" s="6" t="str">
        <f>"00828908"</f>
        <v>00828908</v>
      </c>
    </row>
    <row r="8095" spans="1:2" x14ac:dyDescent="0.25">
      <c r="A8095" s="6">
        <v>8092</v>
      </c>
      <c r="B8095" s="6" t="str">
        <f>"00828909"</f>
        <v>00828909</v>
      </c>
    </row>
    <row r="8096" spans="1:2" x14ac:dyDescent="0.25">
      <c r="A8096" s="6">
        <v>8093</v>
      </c>
      <c r="B8096" s="6" t="str">
        <f>"00828911"</f>
        <v>00828911</v>
      </c>
    </row>
    <row r="8097" spans="1:2" x14ac:dyDescent="0.25">
      <c r="A8097" s="6">
        <v>8094</v>
      </c>
      <c r="B8097" s="6" t="str">
        <f>"00828915"</f>
        <v>00828915</v>
      </c>
    </row>
    <row r="8098" spans="1:2" x14ac:dyDescent="0.25">
      <c r="A8098" s="6">
        <v>8095</v>
      </c>
      <c r="B8098" s="6" t="str">
        <f>"00828920"</f>
        <v>00828920</v>
      </c>
    </row>
    <row r="8099" spans="1:2" x14ac:dyDescent="0.25">
      <c r="A8099" s="6">
        <v>8096</v>
      </c>
      <c r="B8099" s="6" t="str">
        <f>"00828921"</f>
        <v>00828921</v>
      </c>
    </row>
    <row r="8100" spans="1:2" x14ac:dyDescent="0.25">
      <c r="A8100" s="6">
        <v>8097</v>
      </c>
      <c r="B8100" s="6" t="str">
        <f>"00828922"</f>
        <v>00828922</v>
      </c>
    </row>
    <row r="8101" spans="1:2" x14ac:dyDescent="0.25">
      <c r="A8101" s="6">
        <v>8098</v>
      </c>
      <c r="B8101" s="6" t="str">
        <f>"00828927"</f>
        <v>00828927</v>
      </c>
    </row>
    <row r="8102" spans="1:2" x14ac:dyDescent="0.25">
      <c r="A8102" s="6">
        <v>8099</v>
      </c>
      <c r="B8102" s="6" t="str">
        <f>"00828931"</f>
        <v>00828931</v>
      </c>
    </row>
    <row r="8103" spans="1:2" x14ac:dyDescent="0.25">
      <c r="A8103" s="6">
        <v>8100</v>
      </c>
      <c r="B8103" s="6" t="str">
        <f>"00828935"</f>
        <v>00828935</v>
      </c>
    </row>
    <row r="8104" spans="1:2" x14ac:dyDescent="0.25">
      <c r="A8104" s="6">
        <v>8101</v>
      </c>
      <c r="B8104" s="6" t="str">
        <f>"00828951"</f>
        <v>00828951</v>
      </c>
    </row>
    <row r="8105" spans="1:2" x14ac:dyDescent="0.25">
      <c r="A8105" s="6">
        <v>8102</v>
      </c>
      <c r="B8105" s="6" t="str">
        <f>"00828954"</f>
        <v>00828954</v>
      </c>
    </row>
    <row r="8106" spans="1:2" x14ac:dyDescent="0.25">
      <c r="A8106" s="6">
        <v>8103</v>
      </c>
      <c r="B8106" s="6" t="str">
        <f>"00828957"</f>
        <v>00828957</v>
      </c>
    </row>
    <row r="8107" spans="1:2" x14ac:dyDescent="0.25">
      <c r="A8107" s="6">
        <v>8104</v>
      </c>
      <c r="B8107" s="6" t="str">
        <f>"00828962"</f>
        <v>00828962</v>
      </c>
    </row>
    <row r="8108" spans="1:2" x14ac:dyDescent="0.25">
      <c r="A8108" s="6">
        <v>8105</v>
      </c>
      <c r="B8108" s="6" t="str">
        <f>"00828963"</f>
        <v>00828963</v>
      </c>
    </row>
    <row r="8109" spans="1:2" x14ac:dyDescent="0.25">
      <c r="A8109" s="6">
        <v>8106</v>
      </c>
      <c r="B8109" s="6" t="str">
        <f>"00828969"</f>
        <v>00828969</v>
      </c>
    </row>
    <row r="8110" spans="1:2" x14ac:dyDescent="0.25">
      <c r="A8110" s="6">
        <v>8107</v>
      </c>
      <c r="B8110" s="6" t="str">
        <f>"00828971"</f>
        <v>00828971</v>
      </c>
    </row>
    <row r="8111" spans="1:2" x14ac:dyDescent="0.25">
      <c r="A8111" s="6">
        <v>8108</v>
      </c>
      <c r="B8111" s="6" t="str">
        <f>"00828974"</f>
        <v>00828974</v>
      </c>
    </row>
    <row r="8112" spans="1:2" x14ac:dyDescent="0.25">
      <c r="A8112" s="6">
        <v>8109</v>
      </c>
      <c r="B8112" s="6" t="str">
        <f>"00828983"</f>
        <v>00828983</v>
      </c>
    </row>
    <row r="8113" spans="1:2" x14ac:dyDescent="0.25">
      <c r="A8113" s="6">
        <v>8110</v>
      </c>
      <c r="B8113" s="6" t="str">
        <f>"00828988"</f>
        <v>00828988</v>
      </c>
    </row>
    <row r="8114" spans="1:2" x14ac:dyDescent="0.25">
      <c r="A8114" s="6">
        <v>8111</v>
      </c>
      <c r="B8114" s="6" t="str">
        <f>"00828990"</f>
        <v>00828990</v>
      </c>
    </row>
    <row r="8115" spans="1:2" x14ac:dyDescent="0.25">
      <c r="A8115" s="6">
        <v>8112</v>
      </c>
      <c r="B8115" s="6" t="str">
        <f>"00828998"</f>
        <v>00828998</v>
      </c>
    </row>
    <row r="8116" spans="1:2" x14ac:dyDescent="0.25">
      <c r="A8116" s="6">
        <v>8113</v>
      </c>
      <c r="B8116" s="6" t="str">
        <f>"00829006"</f>
        <v>00829006</v>
      </c>
    </row>
    <row r="8117" spans="1:2" x14ac:dyDescent="0.25">
      <c r="A8117" s="6">
        <v>8114</v>
      </c>
      <c r="B8117" s="6" t="str">
        <f>"00829008"</f>
        <v>00829008</v>
      </c>
    </row>
    <row r="8118" spans="1:2" x14ac:dyDescent="0.25">
      <c r="A8118" s="6">
        <v>8115</v>
      </c>
      <c r="B8118" s="6" t="str">
        <f>"00829009"</f>
        <v>00829009</v>
      </c>
    </row>
    <row r="8119" spans="1:2" x14ac:dyDescent="0.25">
      <c r="A8119" s="6">
        <v>8116</v>
      </c>
      <c r="B8119" s="6" t="str">
        <f>"00829013"</f>
        <v>00829013</v>
      </c>
    </row>
    <row r="8120" spans="1:2" x14ac:dyDescent="0.25">
      <c r="A8120" s="6">
        <v>8117</v>
      </c>
      <c r="B8120" s="6" t="str">
        <f>"00829020"</f>
        <v>00829020</v>
      </c>
    </row>
    <row r="8121" spans="1:2" x14ac:dyDescent="0.25">
      <c r="A8121" s="6">
        <v>8118</v>
      </c>
      <c r="B8121" s="6" t="str">
        <f>"00829022"</f>
        <v>00829022</v>
      </c>
    </row>
    <row r="8122" spans="1:2" x14ac:dyDescent="0.25">
      <c r="A8122" s="6">
        <v>8119</v>
      </c>
      <c r="B8122" s="6" t="str">
        <f>"00829024"</f>
        <v>00829024</v>
      </c>
    </row>
    <row r="8123" spans="1:2" x14ac:dyDescent="0.25">
      <c r="A8123" s="6">
        <v>8120</v>
      </c>
      <c r="B8123" s="6" t="str">
        <f>"00829025"</f>
        <v>00829025</v>
      </c>
    </row>
    <row r="8124" spans="1:2" x14ac:dyDescent="0.25">
      <c r="A8124" s="6">
        <v>8121</v>
      </c>
      <c r="B8124" s="6" t="str">
        <f>"00829033"</f>
        <v>00829033</v>
      </c>
    </row>
    <row r="8125" spans="1:2" x14ac:dyDescent="0.25">
      <c r="A8125" s="6">
        <v>8122</v>
      </c>
      <c r="B8125" s="6" t="str">
        <f>"00829041"</f>
        <v>00829041</v>
      </c>
    </row>
    <row r="8126" spans="1:2" x14ac:dyDescent="0.25">
      <c r="A8126" s="6">
        <v>8123</v>
      </c>
      <c r="B8126" s="6" t="str">
        <f>"00829043"</f>
        <v>00829043</v>
      </c>
    </row>
    <row r="8127" spans="1:2" x14ac:dyDescent="0.25">
      <c r="A8127" s="6">
        <v>8124</v>
      </c>
      <c r="B8127" s="6" t="str">
        <f>"00829045"</f>
        <v>00829045</v>
      </c>
    </row>
    <row r="8128" spans="1:2" x14ac:dyDescent="0.25">
      <c r="A8128" s="6">
        <v>8125</v>
      </c>
      <c r="B8128" s="6" t="str">
        <f>"00829062"</f>
        <v>00829062</v>
      </c>
    </row>
    <row r="8129" spans="1:2" x14ac:dyDescent="0.25">
      <c r="A8129" s="6">
        <v>8126</v>
      </c>
      <c r="B8129" s="6" t="str">
        <f>"00829068"</f>
        <v>00829068</v>
      </c>
    </row>
    <row r="8130" spans="1:2" x14ac:dyDescent="0.25">
      <c r="A8130" s="6">
        <v>8127</v>
      </c>
      <c r="B8130" s="6" t="str">
        <f>"00829076"</f>
        <v>00829076</v>
      </c>
    </row>
    <row r="8131" spans="1:2" x14ac:dyDescent="0.25">
      <c r="A8131" s="6">
        <v>8128</v>
      </c>
      <c r="B8131" s="6" t="str">
        <f>"00829077"</f>
        <v>00829077</v>
      </c>
    </row>
    <row r="8132" spans="1:2" x14ac:dyDescent="0.25">
      <c r="A8132" s="6">
        <v>8129</v>
      </c>
      <c r="B8132" s="6" t="str">
        <f>"00829080"</f>
        <v>00829080</v>
      </c>
    </row>
    <row r="8133" spans="1:2" x14ac:dyDescent="0.25">
      <c r="A8133" s="6">
        <v>8130</v>
      </c>
      <c r="B8133" s="6" t="str">
        <f>"00829083"</f>
        <v>00829083</v>
      </c>
    </row>
    <row r="8134" spans="1:2" x14ac:dyDescent="0.25">
      <c r="A8134" s="6">
        <v>8131</v>
      </c>
      <c r="B8134" s="6" t="str">
        <f>"00829084"</f>
        <v>00829084</v>
      </c>
    </row>
    <row r="8135" spans="1:2" x14ac:dyDescent="0.25">
      <c r="A8135" s="6">
        <v>8132</v>
      </c>
      <c r="B8135" s="6" t="str">
        <f>"00829087"</f>
        <v>00829087</v>
      </c>
    </row>
    <row r="8136" spans="1:2" x14ac:dyDescent="0.25">
      <c r="A8136" s="6">
        <v>8133</v>
      </c>
      <c r="B8136" s="6" t="str">
        <f>"00829102"</f>
        <v>00829102</v>
      </c>
    </row>
    <row r="8137" spans="1:2" x14ac:dyDescent="0.25">
      <c r="A8137" s="6">
        <v>8134</v>
      </c>
      <c r="B8137" s="6" t="str">
        <f>"00829109"</f>
        <v>00829109</v>
      </c>
    </row>
    <row r="8138" spans="1:2" x14ac:dyDescent="0.25">
      <c r="A8138" s="6">
        <v>8135</v>
      </c>
      <c r="B8138" s="6" t="str">
        <f>"00829112"</f>
        <v>00829112</v>
      </c>
    </row>
    <row r="8139" spans="1:2" x14ac:dyDescent="0.25">
      <c r="A8139" s="6">
        <v>8136</v>
      </c>
      <c r="B8139" s="6" t="str">
        <f>"00829113"</f>
        <v>00829113</v>
      </c>
    </row>
    <row r="8140" spans="1:2" x14ac:dyDescent="0.25">
      <c r="A8140" s="6">
        <v>8137</v>
      </c>
      <c r="B8140" s="6" t="str">
        <f>"00829114"</f>
        <v>00829114</v>
      </c>
    </row>
    <row r="8141" spans="1:2" x14ac:dyDescent="0.25">
      <c r="A8141" s="6">
        <v>8138</v>
      </c>
      <c r="B8141" s="6" t="str">
        <f>"00829125"</f>
        <v>00829125</v>
      </c>
    </row>
    <row r="8142" spans="1:2" x14ac:dyDescent="0.25">
      <c r="A8142" s="6">
        <v>8139</v>
      </c>
      <c r="B8142" s="6" t="str">
        <f>"00829130"</f>
        <v>00829130</v>
      </c>
    </row>
    <row r="8143" spans="1:2" x14ac:dyDescent="0.25">
      <c r="A8143" s="6">
        <v>8140</v>
      </c>
      <c r="B8143" s="6" t="str">
        <f>"00829145"</f>
        <v>00829145</v>
      </c>
    </row>
    <row r="8144" spans="1:2" x14ac:dyDescent="0.25">
      <c r="A8144" s="6">
        <v>8141</v>
      </c>
      <c r="B8144" s="6" t="str">
        <f>"00829150"</f>
        <v>00829150</v>
      </c>
    </row>
    <row r="8145" spans="1:2" x14ac:dyDescent="0.25">
      <c r="A8145" s="6">
        <v>8142</v>
      </c>
      <c r="B8145" s="6" t="str">
        <f>"00829156"</f>
        <v>00829156</v>
      </c>
    </row>
    <row r="8146" spans="1:2" x14ac:dyDescent="0.25">
      <c r="A8146" s="6">
        <v>8143</v>
      </c>
      <c r="B8146" s="6" t="str">
        <f>"00829158"</f>
        <v>00829158</v>
      </c>
    </row>
    <row r="8147" spans="1:2" x14ac:dyDescent="0.25">
      <c r="A8147" s="6">
        <v>8144</v>
      </c>
      <c r="B8147" s="6" t="str">
        <f>"00829160"</f>
        <v>00829160</v>
      </c>
    </row>
    <row r="8148" spans="1:2" x14ac:dyDescent="0.25">
      <c r="A8148" s="6">
        <v>8145</v>
      </c>
      <c r="B8148" s="6" t="str">
        <f>"00829168"</f>
        <v>00829168</v>
      </c>
    </row>
    <row r="8149" spans="1:2" x14ac:dyDescent="0.25">
      <c r="A8149" s="6">
        <v>8146</v>
      </c>
      <c r="B8149" s="6" t="str">
        <f>"00829189"</f>
        <v>00829189</v>
      </c>
    </row>
    <row r="8150" spans="1:2" x14ac:dyDescent="0.25">
      <c r="A8150" s="6">
        <v>8147</v>
      </c>
      <c r="B8150" s="6" t="str">
        <f>"00829190"</f>
        <v>00829190</v>
      </c>
    </row>
    <row r="8151" spans="1:2" x14ac:dyDescent="0.25">
      <c r="A8151" s="6">
        <v>8148</v>
      </c>
      <c r="B8151" s="6" t="str">
        <f>"00829193"</f>
        <v>00829193</v>
      </c>
    </row>
    <row r="8152" spans="1:2" x14ac:dyDescent="0.25">
      <c r="A8152" s="6">
        <v>8149</v>
      </c>
      <c r="B8152" s="6" t="str">
        <f>"00829201"</f>
        <v>00829201</v>
      </c>
    </row>
    <row r="8153" spans="1:2" x14ac:dyDescent="0.25">
      <c r="A8153" s="6">
        <v>8150</v>
      </c>
      <c r="B8153" s="6" t="str">
        <f>"00829211"</f>
        <v>00829211</v>
      </c>
    </row>
    <row r="8154" spans="1:2" x14ac:dyDescent="0.25">
      <c r="A8154" s="6">
        <v>8151</v>
      </c>
      <c r="B8154" s="6" t="str">
        <f>"00829215"</f>
        <v>00829215</v>
      </c>
    </row>
    <row r="8155" spans="1:2" x14ac:dyDescent="0.25">
      <c r="A8155" s="6">
        <v>8152</v>
      </c>
      <c r="B8155" s="6" t="str">
        <f>"00829231"</f>
        <v>00829231</v>
      </c>
    </row>
    <row r="8156" spans="1:2" x14ac:dyDescent="0.25">
      <c r="A8156" s="6">
        <v>8153</v>
      </c>
      <c r="B8156" s="6" t="str">
        <f>"00829237"</f>
        <v>00829237</v>
      </c>
    </row>
    <row r="8157" spans="1:2" x14ac:dyDescent="0.25">
      <c r="A8157" s="6">
        <v>8154</v>
      </c>
      <c r="B8157" s="6" t="str">
        <f>"00829241"</f>
        <v>00829241</v>
      </c>
    </row>
    <row r="8158" spans="1:2" x14ac:dyDescent="0.25">
      <c r="A8158" s="6">
        <v>8155</v>
      </c>
      <c r="B8158" s="6" t="str">
        <f>"00829248"</f>
        <v>00829248</v>
      </c>
    </row>
    <row r="8159" spans="1:2" x14ac:dyDescent="0.25">
      <c r="A8159" s="6">
        <v>8156</v>
      </c>
      <c r="B8159" s="6" t="str">
        <f>"00829253"</f>
        <v>00829253</v>
      </c>
    </row>
    <row r="8160" spans="1:2" x14ac:dyDescent="0.25">
      <c r="A8160" s="6">
        <v>8157</v>
      </c>
      <c r="B8160" s="6" t="str">
        <f>"00829256"</f>
        <v>00829256</v>
      </c>
    </row>
    <row r="8161" spans="1:2" x14ac:dyDescent="0.25">
      <c r="A8161" s="6">
        <v>8158</v>
      </c>
      <c r="B8161" s="6" t="str">
        <f>"00829261"</f>
        <v>00829261</v>
      </c>
    </row>
    <row r="8162" spans="1:2" x14ac:dyDescent="0.25">
      <c r="A8162" s="6">
        <v>8159</v>
      </c>
      <c r="B8162" s="6" t="str">
        <f>"00829267"</f>
        <v>00829267</v>
      </c>
    </row>
    <row r="8163" spans="1:2" x14ac:dyDescent="0.25">
      <c r="A8163" s="6">
        <v>8160</v>
      </c>
      <c r="B8163" s="6" t="str">
        <f>"00829271"</f>
        <v>00829271</v>
      </c>
    </row>
    <row r="8164" spans="1:2" x14ac:dyDescent="0.25">
      <c r="A8164" s="6">
        <v>8161</v>
      </c>
      <c r="B8164" s="6" t="str">
        <f>"00829275"</f>
        <v>00829275</v>
      </c>
    </row>
    <row r="8165" spans="1:2" x14ac:dyDescent="0.25">
      <c r="A8165" s="6">
        <v>8162</v>
      </c>
      <c r="B8165" s="6" t="str">
        <f>"00829276"</f>
        <v>00829276</v>
      </c>
    </row>
    <row r="8166" spans="1:2" x14ac:dyDescent="0.25">
      <c r="A8166" s="6">
        <v>8163</v>
      </c>
      <c r="B8166" s="6" t="str">
        <f>"00829278"</f>
        <v>00829278</v>
      </c>
    </row>
    <row r="8167" spans="1:2" x14ac:dyDescent="0.25">
      <c r="A8167" s="6">
        <v>8164</v>
      </c>
      <c r="B8167" s="6" t="str">
        <f>"00829279"</f>
        <v>00829279</v>
      </c>
    </row>
    <row r="8168" spans="1:2" x14ac:dyDescent="0.25">
      <c r="A8168" s="6">
        <v>8165</v>
      </c>
      <c r="B8168" s="6" t="str">
        <f>"00829280"</f>
        <v>00829280</v>
      </c>
    </row>
    <row r="8169" spans="1:2" x14ac:dyDescent="0.25">
      <c r="A8169" s="6">
        <v>8166</v>
      </c>
      <c r="B8169" s="6" t="str">
        <f>"00829281"</f>
        <v>00829281</v>
      </c>
    </row>
    <row r="8170" spans="1:2" x14ac:dyDescent="0.25">
      <c r="A8170" s="6">
        <v>8167</v>
      </c>
      <c r="B8170" s="6" t="str">
        <f>"00829285"</f>
        <v>00829285</v>
      </c>
    </row>
    <row r="8171" spans="1:2" x14ac:dyDescent="0.25">
      <c r="A8171" s="6">
        <v>8168</v>
      </c>
      <c r="B8171" s="6" t="str">
        <f>"00829289"</f>
        <v>00829289</v>
      </c>
    </row>
    <row r="8172" spans="1:2" x14ac:dyDescent="0.25">
      <c r="A8172" s="6">
        <v>8169</v>
      </c>
      <c r="B8172" s="6" t="str">
        <f>"00829296"</f>
        <v>00829296</v>
      </c>
    </row>
    <row r="8173" spans="1:2" x14ac:dyDescent="0.25">
      <c r="A8173" s="6">
        <v>8170</v>
      </c>
      <c r="B8173" s="6" t="str">
        <f>"00829303"</f>
        <v>00829303</v>
      </c>
    </row>
    <row r="8174" spans="1:2" x14ac:dyDescent="0.25">
      <c r="A8174" s="6">
        <v>8171</v>
      </c>
      <c r="B8174" s="6" t="str">
        <f>"00829304"</f>
        <v>00829304</v>
      </c>
    </row>
    <row r="8175" spans="1:2" x14ac:dyDescent="0.25">
      <c r="A8175" s="6">
        <v>8172</v>
      </c>
      <c r="B8175" s="6" t="str">
        <f>"00829310"</f>
        <v>00829310</v>
      </c>
    </row>
    <row r="8176" spans="1:2" x14ac:dyDescent="0.25">
      <c r="A8176" s="6">
        <v>8173</v>
      </c>
      <c r="B8176" s="6" t="str">
        <f>"00829319"</f>
        <v>00829319</v>
      </c>
    </row>
    <row r="8177" spans="1:2" x14ac:dyDescent="0.25">
      <c r="A8177" s="6">
        <v>8174</v>
      </c>
      <c r="B8177" s="6" t="str">
        <f>"00829322"</f>
        <v>00829322</v>
      </c>
    </row>
    <row r="8178" spans="1:2" x14ac:dyDescent="0.25">
      <c r="A8178" s="6">
        <v>8175</v>
      </c>
      <c r="B8178" s="6" t="str">
        <f>"00829324"</f>
        <v>00829324</v>
      </c>
    </row>
    <row r="8179" spans="1:2" x14ac:dyDescent="0.25">
      <c r="A8179" s="6">
        <v>8176</v>
      </c>
      <c r="B8179" s="6" t="str">
        <f>"00829325"</f>
        <v>00829325</v>
      </c>
    </row>
    <row r="8180" spans="1:2" x14ac:dyDescent="0.25">
      <c r="A8180" s="6">
        <v>8177</v>
      </c>
      <c r="B8180" s="6" t="str">
        <f>"00829339"</f>
        <v>00829339</v>
      </c>
    </row>
    <row r="8181" spans="1:2" x14ac:dyDescent="0.25">
      <c r="A8181" s="6">
        <v>8178</v>
      </c>
      <c r="B8181" s="6" t="str">
        <f>"00829341"</f>
        <v>00829341</v>
      </c>
    </row>
    <row r="8182" spans="1:2" x14ac:dyDescent="0.25">
      <c r="A8182" s="6">
        <v>8179</v>
      </c>
      <c r="B8182" s="6" t="str">
        <f>"00829361"</f>
        <v>00829361</v>
      </c>
    </row>
    <row r="8183" spans="1:2" x14ac:dyDescent="0.25">
      <c r="A8183" s="6">
        <v>8180</v>
      </c>
      <c r="B8183" s="6" t="str">
        <f>"00829366"</f>
        <v>00829366</v>
      </c>
    </row>
    <row r="8184" spans="1:2" x14ac:dyDescent="0.25">
      <c r="A8184" s="6">
        <v>8181</v>
      </c>
      <c r="B8184" s="6" t="str">
        <f>"00829370"</f>
        <v>00829370</v>
      </c>
    </row>
    <row r="8185" spans="1:2" x14ac:dyDescent="0.25">
      <c r="A8185" s="6">
        <v>8182</v>
      </c>
      <c r="B8185" s="6" t="str">
        <f>"00829371"</f>
        <v>00829371</v>
      </c>
    </row>
    <row r="8186" spans="1:2" x14ac:dyDescent="0.25">
      <c r="A8186" s="6">
        <v>8183</v>
      </c>
      <c r="B8186" s="6" t="str">
        <f>"00829381"</f>
        <v>00829381</v>
      </c>
    </row>
    <row r="8187" spans="1:2" x14ac:dyDescent="0.25">
      <c r="A8187" s="6">
        <v>8184</v>
      </c>
      <c r="B8187" s="6" t="str">
        <f>"00829393"</f>
        <v>00829393</v>
      </c>
    </row>
    <row r="8188" spans="1:2" x14ac:dyDescent="0.25">
      <c r="A8188" s="6">
        <v>8185</v>
      </c>
      <c r="B8188" s="6" t="str">
        <f>"00829397"</f>
        <v>00829397</v>
      </c>
    </row>
    <row r="8189" spans="1:2" x14ac:dyDescent="0.25">
      <c r="A8189" s="6">
        <v>8186</v>
      </c>
      <c r="B8189" s="6" t="str">
        <f>"00829398"</f>
        <v>00829398</v>
      </c>
    </row>
    <row r="8190" spans="1:2" x14ac:dyDescent="0.25">
      <c r="A8190" s="6">
        <v>8187</v>
      </c>
      <c r="B8190" s="6" t="str">
        <f>"00829403"</f>
        <v>00829403</v>
      </c>
    </row>
    <row r="8191" spans="1:2" x14ac:dyDescent="0.25">
      <c r="A8191" s="6">
        <v>8188</v>
      </c>
      <c r="B8191" s="6" t="str">
        <f>"00829411"</f>
        <v>00829411</v>
      </c>
    </row>
    <row r="8192" spans="1:2" x14ac:dyDescent="0.25">
      <c r="A8192" s="6">
        <v>8189</v>
      </c>
      <c r="B8192" s="6" t="str">
        <f>"00829412"</f>
        <v>00829412</v>
      </c>
    </row>
    <row r="8193" spans="1:2" x14ac:dyDescent="0.25">
      <c r="A8193" s="6">
        <v>8190</v>
      </c>
      <c r="B8193" s="6" t="str">
        <f>"00829413"</f>
        <v>00829413</v>
      </c>
    </row>
    <row r="8194" spans="1:2" x14ac:dyDescent="0.25">
      <c r="A8194" s="6">
        <v>8191</v>
      </c>
      <c r="B8194" s="6" t="str">
        <f>"00829417"</f>
        <v>00829417</v>
      </c>
    </row>
    <row r="8195" spans="1:2" x14ac:dyDescent="0.25">
      <c r="A8195" s="6">
        <v>8192</v>
      </c>
      <c r="B8195" s="6" t="str">
        <f>"00829421"</f>
        <v>00829421</v>
      </c>
    </row>
    <row r="8196" spans="1:2" x14ac:dyDescent="0.25">
      <c r="A8196" s="6">
        <v>8193</v>
      </c>
      <c r="B8196" s="6" t="str">
        <f>"00829423"</f>
        <v>00829423</v>
      </c>
    </row>
    <row r="8197" spans="1:2" x14ac:dyDescent="0.25">
      <c r="A8197" s="6">
        <v>8194</v>
      </c>
      <c r="B8197" s="6" t="str">
        <f>"00829431"</f>
        <v>00829431</v>
      </c>
    </row>
    <row r="8198" spans="1:2" x14ac:dyDescent="0.25">
      <c r="A8198" s="6">
        <v>8195</v>
      </c>
      <c r="B8198" s="6" t="str">
        <f>"00829432"</f>
        <v>00829432</v>
      </c>
    </row>
    <row r="8199" spans="1:2" x14ac:dyDescent="0.25">
      <c r="A8199" s="6">
        <v>8196</v>
      </c>
      <c r="B8199" s="6" t="str">
        <f>"00829433"</f>
        <v>00829433</v>
      </c>
    </row>
    <row r="8200" spans="1:2" x14ac:dyDescent="0.25">
      <c r="A8200" s="6">
        <v>8197</v>
      </c>
      <c r="B8200" s="6" t="str">
        <f>"00829434"</f>
        <v>00829434</v>
      </c>
    </row>
    <row r="8201" spans="1:2" x14ac:dyDescent="0.25">
      <c r="A8201" s="6">
        <v>8198</v>
      </c>
      <c r="B8201" s="6" t="str">
        <f>"00829436"</f>
        <v>00829436</v>
      </c>
    </row>
    <row r="8202" spans="1:2" x14ac:dyDescent="0.25">
      <c r="A8202" s="6">
        <v>8199</v>
      </c>
      <c r="B8202" s="6" t="str">
        <f>"00829438"</f>
        <v>00829438</v>
      </c>
    </row>
    <row r="8203" spans="1:2" x14ac:dyDescent="0.25">
      <c r="A8203" s="6">
        <v>8200</v>
      </c>
      <c r="B8203" s="6" t="str">
        <f>"00829452"</f>
        <v>00829452</v>
      </c>
    </row>
    <row r="8204" spans="1:2" x14ac:dyDescent="0.25">
      <c r="A8204" s="6">
        <v>8201</v>
      </c>
      <c r="B8204" s="6" t="str">
        <f>"00829456"</f>
        <v>00829456</v>
      </c>
    </row>
    <row r="8205" spans="1:2" x14ac:dyDescent="0.25">
      <c r="A8205" s="6">
        <v>8202</v>
      </c>
      <c r="B8205" s="6" t="str">
        <f>"00829458"</f>
        <v>00829458</v>
      </c>
    </row>
    <row r="8206" spans="1:2" x14ac:dyDescent="0.25">
      <c r="A8206" s="6">
        <v>8203</v>
      </c>
      <c r="B8206" s="6" t="str">
        <f>"00829467"</f>
        <v>00829467</v>
      </c>
    </row>
    <row r="8207" spans="1:2" x14ac:dyDescent="0.25">
      <c r="A8207" s="6">
        <v>8204</v>
      </c>
      <c r="B8207" s="6" t="str">
        <f>"00829469"</f>
        <v>00829469</v>
      </c>
    </row>
    <row r="8208" spans="1:2" x14ac:dyDescent="0.25">
      <c r="A8208" s="6">
        <v>8205</v>
      </c>
      <c r="B8208" s="6" t="str">
        <f>"00829475"</f>
        <v>00829475</v>
      </c>
    </row>
    <row r="8209" spans="1:2" x14ac:dyDescent="0.25">
      <c r="A8209" s="6">
        <v>8206</v>
      </c>
      <c r="B8209" s="6" t="str">
        <f>"00829478"</f>
        <v>00829478</v>
      </c>
    </row>
    <row r="8210" spans="1:2" x14ac:dyDescent="0.25">
      <c r="A8210" s="6">
        <v>8207</v>
      </c>
      <c r="B8210" s="6" t="str">
        <f>"00829479"</f>
        <v>00829479</v>
      </c>
    </row>
    <row r="8211" spans="1:2" x14ac:dyDescent="0.25">
      <c r="A8211" s="6">
        <v>8208</v>
      </c>
      <c r="B8211" s="6" t="str">
        <f>"00829480"</f>
        <v>00829480</v>
      </c>
    </row>
    <row r="8212" spans="1:2" x14ac:dyDescent="0.25">
      <c r="A8212" s="6">
        <v>8209</v>
      </c>
      <c r="B8212" s="6" t="str">
        <f>"00829482"</f>
        <v>00829482</v>
      </c>
    </row>
    <row r="8213" spans="1:2" x14ac:dyDescent="0.25">
      <c r="A8213" s="6">
        <v>8210</v>
      </c>
      <c r="B8213" s="6" t="str">
        <f>"00829483"</f>
        <v>00829483</v>
      </c>
    </row>
    <row r="8214" spans="1:2" x14ac:dyDescent="0.25">
      <c r="A8214" s="6">
        <v>8211</v>
      </c>
      <c r="B8214" s="6" t="str">
        <f>"00829485"</f>
        <v>00829485</v>
      </c>
    </row>
    <row r="8215" spans="1:2" x14ac:dyDescent="0.25">
      <c r="A8215" s="6">
        <v>8212</v>
      </c>
      <c r="B8215" s="6" t="str">
        <f>"00829495"</f>
        <v>00829495</v>
      </c>
    </row>
    <row r="8216" spans="1:2" x14ac:dyDescent="0.25">
      <c r="A8216" s="6">
        <v>8213</v>
      </c>
      <c r="B8216" s="6" t="str">
        <f>"00829497"</f>
        <v>00829497</v>
      </c>
    </row>
    <row r="8217" spans="1:2" x14ac:dyDescent="0.25">
      <c r="A8217" s="6">
        <v>8214</v>
      </c>
      <c r="B8217" s="6" t="str">
        <f>"00829498"</f>
        <v>00829498</v>
      </c>
    </row>
    <row r="8218" spans="1:2" x14ac:dyDescent="0.25">
      <c r="A8218" s="6">
        <v>8215</v>
      </c>
      <c r="B8218" s="6" t="str">
        <f>"00829504"</f>
        <v>00829504</v>
      </c>
    </row>
    <row r="8219" spans="1:2" x14ac:dyDescent="0.25">
      <c r="A8219" s="6">
        <v>8216</v>
      </c>
      <c r="B8219" s="6" t="str">
        <f>"00829523"</f>
        <v>00829523</v>
      </c>
    </row>
    <row r="8220" spans="1:2" x14ac:dyDescent="0.25">
      <c r="A8220" s="6">
        <v>8217</v>
      </c>
      <c r="B8220" s="6" t="str">
        <f>"00829531"</f>
        <v>00829531</v>
      </c>
    </row>
    <row r="8221" spans="1:2" x14ac:dyDescent="0.25">
      <c r="A8221" s="6">
        <v>8218</v>
      </c>
      <c r="B8221" s="6" t="str">
        <f>"00829534"</f>
        <v>00829534</v>
      </c>
    </row>
    <row r="8222" spans="1:2" x14ac:dyDescent="0.25">
      <c r="A8222" s="6">
        <v>8219</v>
      </c>
      <c r="B8222" s="6" t="str">
        <f>"00829538"</f>
        <v>00829538</v>
      </c>
    </row>
    <row r="8223" spans="1:2" x14ac:dyDescent="0.25">
      <c r="A8223" s="6">
        <v>8220</v>
      </c>
      <c r="B8223" s="6" t="str">
        <f>"00829540"</f>
        <v>00829540</v>
      </c>
    </row>
    <row r="8224" spans="1:2" x14ac:dyDescent="0.25">
      <c r="A8224" s="6">
        <v>8221</v>
      </c>
      <c r="B8224" s="6" t="str">
        <f>"00829546"</f>
        <v>00829546</v>
      </c>
    </row>
    <row r="8225" spans="1:2" x14ac:dyDescent="0.25">
      <c r="A8225" s="6">
        <v>8222</v>
      </c>
      <c r="B8225" s="6" t="str">
        <f>"00829547"</f>
        <v>00829547</v>
      </c>
    </row>
    <row r="8226" spans="1:2" x14ac:dyDescent="0.25">
      <c r="A8226" s="6">
        <v>8223</v>
      </c>
      <c r="B8226" s="6" t="str">
        <f>"00829550"</f>
        <v>00829550</v>
      </c>
    </row>
    <row r="8227" spans="1:2" x14ac:dyDescent="0.25">
      <c r="A8227" s="6">
        <v>8224</v>
      </c>
      <c r="B8227" s="6" t="str">
        <f>"00829556"</f>
        <v>00829556</v>
      </c>
    </row>
    <row r="8228" spans="1:2" x14ac:dyDescent="0.25">
      <c r="A8228" s="6">
        <v>8225</v>
      </c>
      <c r="B8228" s="6" t="str">
        <f>"00829559"</f>
        <v>00829559</v>
      </c>
    </row>
    <row r="8229" spans="1:2" x14ac:dyDescent="0.25">
      <c r="A8229" s="6">
        <v>8226</v>
      </c>
      <c r="B8229" s="6" t="str">
        <f>"00829562"</f>
        <v>00829562</v>
      </c>
    </row>
    <row r="8230" spans="1:2" x14ac:dyDescent="0.25">
      <c r="A8230" s="6">
        <v>8227</v>
      </c>
      <c r="B8230" s="6" t="str">
        <f>"00829563"</f>
        <v>00829563</v>
      </c>
    </row>
    <row r="8231" spans="1:2" x14ac:dyDescent="0.25">
      <c r="A8231" s="6">
        <v>8228</v>
      </c>
      <c r="B8231" s="6" t="str">
        <f>"00829580"</f>
        <v>00829580</v>
      </c>
    </row>
    <row r="8232" spans="1:2" x14ac:dyDescent="0.25">
      <c r="A8232" s="6">
        <v>8229</v>
      </c>
      <c r="B8232" s="6" t="str">
        <f>"00829588"</f>
        <v>00829588</v>
      </c>
    </row>
    <row r="8233" spans="1:2" x14ac:dyDescent="0.25">
      <c r="A8233" s="6">
        <v>8230</v>
      </c>
      <c r="B8233" s="6" t="str">
        <f>"00829591"</f>
        <v>00829591</v>
      </c>
    </row>
    <row r="8234" spans="1:2" x14ac:dyDescent="0.25">
      <c r="A8234" s="6">
        <v>8231</v>
      </c>
      <c r="B8234" s="6" t="str">
        <f>"00829595"</f>
        <v>00829595</v>
      </c>
    </row>
    <row r="8235" spans="1:2" x14ac:dyDescent="0.25">
      <c r="A8235" s="6">
        <v>8232</v>
      </c>
      <c r="B8235" s="6" t="str">
        <f>"00829598"</f>
        <v>00829598</v>
      </c>
    </row>
    <row r="8236" spans="1:2" x14ac:dyDescent="0.25">
      <c r="A8236" s="6">
        <v>8233</v>
      </c>
      <c r="B8236" s="6" t="str">
        <f>"00829609"</f>
        <v>00829609</v>
      </c>
    </row>
    <row r="8237" spans="1:2" x14ac:dyDescent="0.25">
      <c r="A8237" s="6">
        <v>8234</v>
      </c>
      <c r="B8237" s="6" t="str">
        <f>"00829610"</f>
        <v>00829610</v>
      </c>
    </row>
    <row r="8238" spans="1:2" x14ac:dyDescent="0.25">
      <c r="A8238" s="6">
        <v>8235</v>
      </c>
      <c r="B8238" s="6" t="str">
        <f>"00829612"</f>
        <v>00829612</v>
      </c>
    </row>
    <row r="8239" spans="1:2" x14ac:dyDescent="0.25">
      <c r="A8239" s="6">
        <v>8236</v>
      </c>
      <c r="B8239" s="6" t="str">
        <f>"00829618"</f>
        <v>00829618</v>
      </c>
    </row>
    <row r="8240" spans="1:2" x14ac:dyDescent="0.25">
      <c r="A8240" s="6">
        <v>8237</v>
      </c>
      <c r="B8240" s="6" t="str">
        <f>"00829621"</f>
        <v>00829621</v>
      </c>
    </row>
    <row r="8241" spans="1:2" x14ac:dyDescent="0.25">
      <c r="A8241" s="6">
        <v>8238</v>
      </c>
      <c r="B8241" s="6" t="str">
        <f>"00829624"</f>
        <v>00829624</v>
      </c>
    </row>
    <row r="8242" spans="1:2" x14ac:dyDescent="0.25">
      <c r="A8242" s="6">
        <v>8239</v>
      </c>
      <c r="B8242" s="6" t="str">
        <f>"00829632"</f>
        <v>00829632</v>
      </c>
    </row>
    <row r="8243" spans="1:2" x14ac:dyDescent="0.25">
      <c r="A8243" s="6">
        <v>8240</v>
      </c>
      <c r="B8243" s="6" t="str">
        <f>"00829639"</f>
        <v>00829639</v>
      </c>
    </row>
    <row r="8244" spans="1:2" x14ac:dyDescent="0.25">
      <c r="A8244" s="6">
        <v>8241</v>
      </c>
      <c r="B8244" s="6" t="str">
        <f>"00829640"</f>
        <v>00829640</v>
      </c>
    </row>
    <row r="8245" spans="1:2" x14ac:dyDescent="0.25">
      <c r="A8245" s="6">
        <v>8242</v>
      </c>
      <c r="B8245" s="6" t="str">
        <f>"00829641"</f>
        <v>00829641</v>
      </c>
    </row>
    <row r="8246" spans="1:2" x14ac:dyDescent="0.25">
      <c r="A8246" s="6">
        <v>8243</v>
      </c>
      <c r="B8246" s="6" t="str">
        <f>"00829645"</f>
        <v>00829645</v>
      </c>
    </row>
    <row r="8247" spans="1:2" x14ac:dyDescent="0.25">
      <c r="A8247" s="6">
        <v>8244</v>
      </c>
      <c r="B8247" s="6" t="str">
        <f>"00829649"</f>
        <v>00829649</v>
      </c>
    </row>
    <row r="8248" spans="1:2" x14ac:dyDescent="0.25">
      <c r="A8248" s="6">
        <v>8245</v>
      </c>
      <c r="B8248" s="6" t="str">
        <f>"00829655"</f>
        <v>00829655</v>
      </c>
    </row>
    <row r="8249" spans="1:2" x14ac:dyDescent="0.25">
      <c r="A8249" s="6">
        <v>8246</v>
      </c>
      <c r="B8249" s="6" t="str">
        <f>"00829657"</f>
        <v>00829657</v>
      </c>
    </row>
    <row r="8250" spans="1:2" x14ac:dyDescent="0.25">
      <c r="A8250" s="6">
        <v>8247</v>
      </c>
      <c r="B8250" s="6" t="str">
        <f>"00829661"</f>
        <v>00829661</v>
      </c>
    </row>
    <row r="8251" spans="1:2" x14ac:dyDescent="0.25">
      <c r="A8251" s="6">
        <v>8248</v>
      </c>
      <c r="B8251" s="6" t="str">
        <f>"00829662"</f>
        <v>00829662</v>
      </c>
    </row>
    <row r="8252" spans="1:2" x14ac:dyDescent="0.25">
      <c r="A8252" s="6">
        <v>8249</v>
      </c>
      <c r="B8252" s="6" t="str">
        <f>"00829666"</f>
        <v>00829666</v>
      </c>
    </row>
    <row r="8253" spans="1:2" x14ac:dyDescent="0.25">
      <c r="A8253" s="6">
        <v>8250</v>
      </c>
      <c r="B8253" s="6" t="str">
        <f>"00829670"</f>
        <v>00829670</v>
      </c>
    </row>
    <row r="8254" spans="1:2" x14ac:dyDescent="0.25">
      <c r="A8254" s="6">
        <v>8251</v>
      </c>
      <c r="B8254" s="6" t="str">
        <f>"00829673"</f>
        <v>00829673</v>
      </c>
    </row>
    <row r="8255" spans="1:2" x14ac:dyDescent="0.25">
      <c r="A8255" s="6">
        <v>8252</v>
      </c>
      <c r="B8255" s="6" t="str">
        <f>"00829674"</f>
        <v>00829674</v>
      </c>
    </row>
    <row r="8256" spans="1:2" x14ac:dyDescent="0.25">
      <c r="A8256" s="6">
        <v>8253</v>
      </c>
      <c r="B8256" s="6" t="str">
        <f>"00829678"</f>
        <v>00829678</v>
      </c>
    </row>
    <row r="8257" spans="1:2" x14ac:dyDescent="0.25">
      <c r="A8257" s="6">
        <v>8254</v>
      </c>
      <c r="B8257" s="6" t="str">
        <f>"00829686"</f>
        <v>00829686</v>
      </c>
    </row>
    <row r="8258" spans="1:2" x14ac:dyDescent="0.25">
      <c r="A8258" s="6">
        <v>8255</v>
      </c>
      <c r="B8258" s="6" t="str">
        <f>"00829689"</f>
        <v>00829689</v>
      </c>
    </row>
    <row r="8259" spans="1:2" x14ac:dyDescent="0.25">
      <c r="A8259" s="6">
        <v>8256</v>
      </c>
      <c r="B8259" s="6" t="str">
        <f>"00829690"</f>
        <v>00829690</v>
      </c>
    </row>
    <row r="8260" spans="1:2" x14ac:dyDescent="0.25">
      <c r="A8260" s="6">
        <v>8257</v>
      </c>
      <c r="B8260" s="6" t="str">
        <f>"00829705"</f>
        <v>00829705</v>
      </c>
    </row>
    <row r="8261" spans="1:2" x14ac:dyDescent="0.25">
      <c r="A8261" s="6">
        <v>8258</v>
      </c>
      <c r="B8261" s="6" t="str">
        <f>"00829709"</f>
        <v>00829709</v>
      </c>
    </row>
    <row r="8262" spans="1:2" x14ac:dyDescent="0.25">
      <c r="A8262" s="6">
        <v>8259</v>
      </c>
      <c r="B8262" s="6" t="str">
        <f>"00829713"</f>
        <v>00829713</v>
      </c>
    </row>
    <row r="8263" spans="1:2" x14ac:dyDescent="0.25">
      <c r="A8263" s="6">
        <v>8260</v>
      </c>
      <c r="B8263" s="6" t="str">
        <f>"00829718"</f>
        <v>00829718</v>
      </c>
    </row>
    <row r="8264" spans="1:2" x14ac:dyDescent="0.25">
      <c r="A8264" s="6">
        <v>8261</v>
      </c>
      <c r="B8264" s="6" t="str">
        <f>"00829738"</f>
        <v>00829738</v>
      </c>
    </row>
    <row r="8265" spans="1:2" x14ac:dyDescent="0.25">
      <c r="A8265" s="6">
        <v>8262</v>
      </c>
      <c r="B8265" s="6" t="str">
        <f>"00829742"</f>
        <v>00829742</v>
      </c>
    </row>
    <row r="8266" spans="1:2" x14ac:dyDescent="0.25">
      <c r="A8266" s="6">
        <v>8263</v>
      </c>
      <c r="B8266" s="6" t="str">
        <f>"00829746"</f>
        <v>00829746</v>
      </c>
    </row>
    <row r="8267" spans="1:2" x14ac:dyDescent="0.25">
      <c r="A8267" s="6">
        <v>8264</v>
      </c>
      <c r="B8267" s="6" t="str">
        <f>"00829752"</f>
        <v>00829752</v>
      </c>
    </row>
    <row r="8268" spans="1:2" x14ac:dyDescent="0.25">
      <c r="A8268" s="6">
        <v>8265</v>
      </c>
      <c r="B8268" s="6" t="str">
        <f>"00829773"</f>
        <v>00829773</v>
      </c>
    </row>
    <row r="8269" spans="1:2" x14ac:dyDescent="0.25">
      <c r="A8269" s="6">
        <v>8266</v>
      </c>
      <c r="B8269" s="6" t="str">
        <f>"00829776"</f>
        <v>00829776</v>
      </c>
    </row>
    <row r="8270" spans="1:2" x14ac:dyDescent="0.25">
      <c r="A8270" s="6">
        <v>8267</v>
      </c>
      <c r="B8270" s="6" t="str">
        <f>"00829778"</f>
        <v>00829778</v>
      </c>
    </row>
    <row r="8271" spans="1:2" x14ac:dyDescent="0.25">
      <c r="A8271" s="6">
        <v>8268</v>
      </c>
      <c r="B8271" s="6" t="str">
        <f>"00829780"</f>
        <v>00829780</v>
      </c>
    </row>
    <row r="8272" spans="1:2" x14ac:dyDescent="0.25">
      <c r="A8272" s="6">
        <v>8269</v>
      </c>
      <c r="B8272" s="6" t="str">
        <f>"00829788"</f>
        <v>00829788</v>
      </c>
    </row>
    <row r="8273" spans="1:2" x14ac:dyDescent="0.25">
      <c r="A8273" s="6">
        <v>8270</v>
      </c>
      <c r="B8273" s="6" t="str">
        <f>"00829790"</f>
        <v>00829790</v>
      </c>
    </row>
    <row r="8274" spans="1:2" x14ac:dyDescent="0.25">
      <c r="A8274" s="6">
        <v>8271</v>
      </c>
      <c r="B8274" s="6" t="str">
        <f>"00829801"</f>
        <v>00829801</v>
      </c>
    </row>
    <row r="8275" spans="1:2" x14ac:dyDescent="0.25">
      <c r="A8275" s="6">
        <v>8272</v>
      </c>
      <c r="B8275" s="6" t="str">
        <f>"00829802"</f>
        <v>00829802</v>
      </c>
    </row>
    <row r="8276" spans="1:2" x14ac:dyDescent="0.25">
      <c r="A8276" s="6">
        <v>8273</v>
      </c>
      <c r="B8276" s="6" t="str">
        <f>"00829803"</f>
        <v>00829803</v>
      </c>
    </row>
    <row r="8277" spans="1:2" x14ac:dyDescent="0.25">
      <c r="A8277" s="6">
        <v>8274</v>
      </c>
      <c r="B8277" s="6" t="str">
        <f>"00829808"</f>
        <v>00829808</v>
      </c>
    </row>
    <row r="8278" spans="1:2" x14ac:dyDescent="0.25">
      <c r="A8278" s="6">
        <v>8275</v>
      </c>
      <c r="B8278" s="6" t="str">
        <f>"00829820"</f>
        <v>00829820</v>
      </c>
    </row>
    <row r="8279" spans="1:2" x14ac:dyDescent="0.25">
      <c r="A8279" s="6">
        <v>8276</v>
      </c>
      <c r="B8279" s="6" t="str">
        <f>"00829831"</f>
        <v>00829831</v>
      </c>
    </row>
    <row r="8280" spans="1:2" x14ac:dyDescent="0.25">
      <c r="A8280" s="6">
        <v>8277</v>
      </c>
      <c r="B8280" s="6" t="str">
        <f>"00829833"</f>
        <v>00829833</v>
      </c>
    </row>
    <row r="8281" spans="1:2" x14ac:dyDescent="0.25">
      <c r="A8281" s="6">
        <v>8278</v>
      </c>
      <c r="B8281" s="6" t="str">
        <f>"00829839"</f>
        <v>00829839</v>
      </c>
    </row>
    <row r="8282" spans="1:2" x14ac:dyDescent="0.25">
      <c r="A8282" s="6">
        <v>8279</v>
      </c>
      <c r="B8282" s="6" t="str">
        <f>"00829842"</f>
        <v>00829842</v>
      </c>
    </row>
    <row r="8283" spans="1:2" x14ac:dyDescent="0.25">
      <c r="A8283" s="6">
        <v>8280</v>
      </c>
      <c r="B8283" s="6" t="str">
        <f>"00829843"</f>
        <v>00829843</v>
      </c>
    </row>
    <row r="8284" spans="1:2" x14ac:dyDescent="0.25">
      <c r="A8284" s="6">
        <v>8281</v>
      </c>
      <c r="B8284" s="6" t="str">
        <f>"00829855"</f>
        <v>00829855</v>
      </c>
    </row>
    <row r="8285" spans="1:2" x14ac:dyDescent="0.25">
      <c r="A8285" s="6">
        <v>8282</v>
      </c>
      <c r="B8285" s="6" t="str">
        <f>"00829865"</f>
        <v>00829865</v>
      </c>
    </row>
    <row r="8286" spans="1:2" x14ac:dyDescent="0.25">
      <c r="A8286" s="6">
        <v>8283</v>
      </c>
      <c r="B8286" s="6" t="str">
        <f>"00829870"</f>
        <v>00829870</v>
      </c>
    </row>
    <row r="8287" spans="1:2" x14ac:dyDescent="0.25">
      <c r="A8287" s="6">
        <v>8284</v>
      </c>
      <c r="B8287" s="6" t="str">
        <f>"00829872"</f>
        <v>00829872</v>
      </c>
    </row>
    <row r="8288" spans="1:2" x14ac:dyDescent="0.25">
      <c r="A8288" s="6">
        <v>8285</v>
      </c>
      <c r="B8288" s="6" t="str">
        <f>"00829886"</f>
        <v>00829886</v>
      </c>
    </row>
    <row r="8289" spans="1:2" x14ac:dyDescent="0.25">
      <c r="A8289" s="6">
        <v>8286</v>
      </c>
      <c r="B8289" s="6" t="str">
        <f>"00829888"</f>
        <v>00829888</v>
      </c>
    </row>
    <row r="8290" spans="1:2" x14ac:dyDescent="0.25">
      <c r="A8290" s="6">
        <v>8287</v>
      </c>
      <c r="B8290" s="6" t="str">
        <f>"00829891"</f>
        <v>00829891</v>
      </c>
    </row>
    <row r="8291" spans="1:2" x14ac:dyDescent="0.25">
      <c r="A8291" s="6">
        <v>8288</v>
      </c>
      <c r="B8291" s="6" t="str">
        <f>"00829894"</f>
        <v>00829894</v>
      </c>
    </row>
    <row r="8292" spans="1:2" x14ac:dyDescent="0.25">
      <c r="A8292" s="6">
        <v>8289</v>
      </c>
      <c r="B8292" s="6" t="str">
        <f>"00829905"</f>
        <v>00829905</v>
      </c>
    </row>
    <row r="8293" spans="1:2" x14ac:dyDescent="0.25">
      <c r="A8293" s="6">
        <v>8290</v>
      </c>
      <c r="B8293" s="6" t="str">
        <f>"00829909"</f>
        <v>00829909</v>
      </c>
    </row>
    <row r="8294" spans="1:2" x14ac:dyDescent="0.25">
      <c r="A8294" s="6">
        <v>8291</v>
      </c>
      <c r="B8294" s="6" t="str">
        <f>"00829915"</f>
        <v>00829915</v>
      </c>
    </row>
    <row r="8295" spans="1:2" x14ac:dyDescent="0.25">
      <c r="A8295" s="6">
        <v>8292</v>
      </c>
      <c r="B8295" s="6" t="str">
        <f>"00829927"</f>
        <v>00829927</v>
      </c>
    </row>
    <row r="8296" spans="1:2" x14ac:dyDescent="0.25">
      <c r="A8296" s="6">
        <v>8293</v>
      </c>
      <c r="B8296" s="6" t="str">
        <f>"00829933"</f>
        <v>00829933</v>
      </c>
    </row>
    <row r="8297" spans="1:2" x14ac:dyDescent="0.25">
      <c r="A8297" s="6">
        <v>8294</v>
      </c>
      <c r="B8297" s="6" t="str">
        <f>"00829934"</f>
        <v>00829934</v>
      </c>
    </row>
    <row r="8298" spans="1:2" x14ac:dyDescent="0.25">
      <c r="A8298" s="6">
        <v>8295</v>
      </c>
      <c r="B8298" s="6" t="str">
        <f>"00829935"</f>
        <v>00829935</v>
      </c>
    </row>
    <row r="8299" spans="1:2" x14ac:dyDescent="0.25">
      <c r="A8299" s="6">
        <v>8296</v>
      </c>
      <c r="B8299" s="6" t="str">
        <f>"00829951"</f>
        <v>00829951</v>
      </c>
    </row>
    <row r="8300" spans="1:2" x14ac:dyDescent="0.25">
      <c r="A8300" s="6">
        <v>8297</v>
      </c>
      <c r="B8300" s="6" t="str">
        <f>"00829952"</f>
        <v>00829952</v>
      </c>
    </row>
    <row r="8301" spans="1:2" x14ac:dyDescent="0.25">
      <c r="A8301" s="6">
        <v>8298</v>
      </c>
      <c r="B8301" s="6" t="str">
        <f>"00829953"</f>
        <v>00829953</v>
      </c>
    </row>
    <row r="8302" spans="1:2" x14ac:dyDescent="0.25">
      <c r="A8302" s="6">
        <v>8299</v>
      </c>
      <c r="B8302" s="6" t="str">
        <f>"00829955"</f>
        <v>00829955</v>
      </c>
    </row>
    <row r="8303" spans="1:2" x14ac:dyDescent="0.25">
      <c r="A8303" s="6">
        <v>8300</v>
      </c>
      <c r="B8303" s="6" t="str">
        <f>"00829961"</f>
        <v>00829961</v>
      </c>
    </row>
    <row r="8304" spans="1:2" x14ac:dyDescent="0.25">
      <c r="A8304" s="6">
        <v>8301</v>
      </c>
      <c r="B8304" s="6" t="str">
        <f>"00829962"</f>
        <v>00829962</v>
      </c>
    </row>
    <row r="8305" spans="1:2" x14ac:dyDescent="0.25">
      <c r="A8305" s="6">
        <v>8302</v>
      </c>
      <c r="B8305" s="6" t="str">
        <f>"00829973"</f>
        <v>00829973</v>
      </c>
    </row>
    <row r="8306" spans="1:2" x14ac:dyDescent="0.25">
      <c r="A8306" s="6">
        <v>8303</v>
      </c>
      <c r="B8306" s="6" t="str">
        <f>"00829975"</f>
        <v>00829975</v>
      </c>
    </row>
    <row r="8307" spans="1:2" x14ac:dyDescent="0.25">
      <c r="A8307" s="6">
        <v>8304</v>
      </c>
      <c r="B8307" s="6" t="str">
        <f>"00829978"</f>
        <v>00829978</v>
      </c>
    </row>
    <row r="8308" spans="1:2" x14ac:dyDescent="0.25">
      <c r="A8308" s="6">
        <v>8305</v>
      </c>
      <c r="B8308" s="6" t="str">
        <f>"00829979"</f>
        <v>00829979</v>
      </c>
    </row>
    <row r="8309" spans="1:2" x14ac:dyDescent="0.25">
      <c r="A8309" s="6">
        <v>8306</v>
      </c>
      <c r="B8309" s="6" t="str">
        <f>"00829981"</f>
        <v>00829981</v>
      </c>
    </row>
    <row r="8310" spans="1:2" x14ac:dyDescent="0.25">
      <c r="A8310" s="6">
        <v>8307</v>
      </c>
      <c r="B8310" s="6" t="str">
        <f>"00829985"</f>
        <v>00829985</v>
      </c>
    </row>
    <row r="8311" spans="1:2" x14ac:dyDescent="0.25">
      <c r="A8311" s="6">
        <v>8308</v>
      </c>
      <c r="B8311" s="6" t="str">
        <f>"00829989"</f>
        <v>00829989</v>
      </c>
    </row>
    <row r="8312" spans="1:2" x14ac:dyDescent="0.25">
      <c r="A8312" s="6">
        <v>8309</v>
      </c>
      <c r="B8312" s="6" t="str">
        <f>"00829994"</f>
        <v>00829994</v>
      </c>
    </row>
    <row r="8313" spans="1:2" x14ac:dyDescent="0.25">
      <c r="A8313" s="6">
        <v>8310</v>
      </c>
      <c r="B8313" s="6" t="str">
        <f>"00830000"</f>
        <v>00830000</v>
      </c>
    </row>
    <row r="8314" spans="1:2" x14ac:dyDescent="0.25">
      <c r="A8314" s="6">
        <v>8311</v>
      </c>
      <c r="B8314" s="6" t="str">
        <f>"00830006"</f>
        <v>00830006</v>
      </c>
    </row>
    <row r="8315" spans="1:2" x14ac:dyDescent="0.25">
      <c r="A8315" s="6">
        <v>8312</v>
      </c>
      <c r="B8315" s="6" t="str">
        <f>"00830028"</f>
        <v>00830028</v>
      </c>
    </row>
    <row r="8316" spans="1:2" x14ac:dyDescent="0.25">
      <c r="A8316" s="6">
        <v>8313</v>
      </c>
      <c r="B8316" s="6" t="str">
        <f>"00830031"</f>
        <v>00830031</v>
      </c>
    </row>
    <row r="8317" spans="1:2" x14ac:dyDescent="0.25">
      <c r="A8317" s="6">
        <v>8314</v>
      </c>
      <c r="B8317" s="6" t="str">
        <f>"00830041"</f>
        <v>00830041</v>
      </c>
    </row>
    <row r="8318" spans="1:2" x14ac:dyDescent="0.25">
      <c r="A8318" s="6">
        <v>8315</v>
      </c>
      <c r="B8318" s="6" t="str">
        <f>"00830044"</f>
        <v>00830044</v>
      </c>
    </row>
    <row r="8319" spans="1:2" x14ac:dyDescent="0.25">
      <c r="A8319" s="6">
        <v>8316</v>
      </c>
      <c r="B8319" s="6" t="str">
        <f>"00830052"</f>
        <v>00830052</v>
      </c>
    </row>
    <row r="8320" spans="1:2" x14ac:dyDescent="0.25">
      <c r="A8320" s="6">
        <v>8317</v>
      </c>
      <c r="B8320" s="6" t="str">
        <f>"00830053"</f>
        <v>00830053</v>
      </c>
    </row>
    <row r="8321" spans="1:2" x14ac:dyDescent="0.25">
      <c r="A8321" s="6">
        <v>8318</v>
      </c>
      <c r="B8321" s="6" t="str">
        <f>"00830056"</f>
        <v>00830056</v>
      </c>
    </row>
    <row r="8322" spans="1:2" x14ac:dyDescent="0.25">
      <c r="A8322" s="6">
        <v>8319</v>
      </c>
      <c r="B8322" s="6" t="str">
        <f>"00830059"</f>
        <v>00830059</v>
      </c>
    </row>
    <row r="8323" spans="1:2" x14ac:dyDescent="0.25">
      <c r="A8323" s="6">
        <v>8320</v>
      </c>
      <c r="B8323" s="6" t="str">
        <f>"00830060"</f>
        <v>00830060</v>
      </c>
    </row>
    <row r="8324" spans="1:2" x14ac:dyDescent="0.25">
      <c r="A8324" s="6">
        <v>8321</v>
      </c>
      <c r="B8324" s="6" t="str">
        <f>"00830063"</f>
        <v>00830063</v>
      </c>
    </row>
    <row r="8325" spans="1:2" x14ac:dyDescent="0.25">
      <c r="A8325" s="6">
        <v>8322</v>
      </c>
      <c r="B8325" s="6" t="str">
        <f>"00830066"</f>
        <v>00830066</v>
      </c>
    </row>
    <row r="8326" spans="1:2" x14ac:dyDescent="0.25">
      <c r="A8326" s="6">
        <v>8323</v>
      </c>
      <c r="B8326" s="6" t="str">
        <f>"00830067"</f>
        <v>00830067</v>
      </c>
    </row>
    <row r="8327" spans="1:2" x14ac:dyDescent="0.25">
      <c r="A8327" s="6">
        <v>8324</v>
      </c>
      <c r="B8327" s="6" t="str">
        <f>"00830069"</f>
        <v>00830069</v>
      </c>
    </row>
    <row r="8328" spans="1:2" x14ac:dyDescent="0.25">
      <c r="A8328" s="6">
        <v>8325</v>
      </c>
      <c r="B8328" s="6" t="str">
        <f>"00830080"</f>
        <v>00830080</v>
      </c>
    </row>
    <row r="8329" spans="1:2" x14ac:dyDescent="0.25">
      <c r="A8329" s="6">
        <v>8326</v>
      </c>
      <c r="B8329" s="6" t="str">
        <f>"00830081"</f>
        <v>00830081</v>
      </c>
    </row>
    <row r="8330" spans="1:2" x14ac:dyDescent="0.25">
      <c r="A8330" s="6">
        <v>8327</v>
      </c>
      <c r="B8330" s="6" t="str">
        <f>"00830086"</f>
        <v>00830086</v>
      </c>
    </row>
    <row r="8331" spans="1:2" x14ac:dyDescent="0.25">
      <c r="A8331" s="6">
        <v>8328</v>
      </c>
      <c r="B8331" s="6" t="str">
        <f>"00830099"</f>
        <v>00830099</v>
      </c>
    </row>
    <row r="8332" spans="1:2" x14ac:dyDescent="0.25">
      <c r="A8332" s="6">
        <v>8329</v>
      </c>
      <c r="B8332" s="6" t="str">
        <f>"00830111"</f>
        <v>00830111</v>
      </c>
    </row>
    <row r="8333" spans="1:2" x14ac:dyDescent="0.25">
      <c r="A8333" s="6">
        <v>8330</v>
      </c>
      <c r="B8333" s="6" t="str">
        <f>"00830112"</f>
        <v>00830112</v>
      </c>
    </row>
    <row r="8334" spans="1:2" x14ac:dyDescent="0.25">
      <c r="A8334" s="6">
        <v>8331</v>
      </c>
      <c r="B8334" s="6" t="str">
        <f>"00830117"</f>
        <v>00830117</v>
      </c>
    </row>
    <row r="8335" spans="1:2" x14ac:dyDescent="0.25">
      <c r="A8335" s="6">
        <v>8332</v>
      </c>
      <c r="B8335" s="6" t="str">
        <f>"00830137"</f>
        <v>00830137</v>
      </c>
    </row>
    <row r="8336" spans="1:2" x14ac:dyDescent="0.25">
      <c r="A8336" s="6">
        <v>8333</v>
      </c>
      <c r="B8336" s="6" t="str">
        <f>"00830143"</f>
        <v>00830143</v>
      </c>
    </row>
    <row r="8337" spans="1:2" x14ac:dyDescent="0.25">
      <c r="A8337" s="6">
        <v>8334</v>
      </c>
      <c r="B8337" s="6" t="str">
        <f>"00830145"</f>
        <v>00830145</v>
      </c>
    </row>
    <row r="8338" spans="1:2" x14ac:dyDescent="0.25">
      <c r="A8338" s="6">
        <v>8335</v>
      </c>
      <c r="B8338" s="6" t="str">
        <f>"00830148"</f>
        <v>00830148</v>
      </c>
    </row>
    <row r="8339" spans="1:2" x14ac:dyDescent="0.25">
      <c r="A8339" s="6">
        <v>8336</v>
      </c>
      <c r="B8339" s="6" t="str">
        <f>"00830150"</f>
        <v>00830150</v>
      </c>
    </row>
    <row r="8340" spans="1:2" x14ac:dyDescent="0.25">
      <c r="A8340" s="6">
        <v>8337</v>
      </c>
      <c r="B8340" s="6" t="str">
        <f>"00830162"</f>
        <v>00830162</v>
      </c>
    </row>
    <row r="8341" spans="1:2" x14ac:dyDescent="0.25">
      <c r="A8341" s="6">
        <v>8338</v>
      </c>
      <c r="B8341" s="6" t="str">
        <f>"00830172"</f>
        <v>00830172</v>
      </c>
    </row>
    <row r="8342" spans="1:2" x14ac:dyDescent="0.25">
      <c r="A8342" s="6">
        <v>8339</v>
      </c>
      <c r="B8342" s="6" t="str">
        <f>"00830173"</f>
        <v>00830173</v>
      </c>
    </row>
    <row r="8343" spans="1:2" x14ac:dyDescent="0.25">
      <c r="A8343" s="6">
        <v>8340</v>
      </c>
      <c r="B8343" s="6" t="str">
        <f>"00830174"</f>
        <v>00830174</v>
      </c>
    </row>
    <row r="8344" spans="1:2" x14ac:dyDescent="0.25">
      <c r="A8344" s="6">
        <v>8341</v>
      </c>
      <c r="B8344" s="6" t="str">
        <f>"00830182"</f>
        <v>00830182</v>
      </c>
    </row>
    <row r="8345" spans="1:2" x14ac:dyDescent="0.25">
      <c r="A8345" s="6">
        <v>8342</v>
      </c>
      <c r="B8345" s="6" t="str">
        <f>"00830192"</f>
        <v>00830192</v>
      </c>
    </row>
    <row r="8346" spans="1:2" x14ac:dyDescent="0.25">
      <c r="A8346" s="6">
        <v>8343</v>
      </c>
      <c r="B8346" s="6" t="str">
        <f>"00830194"</f>
        <v>00830194</v>
      </c>
    </row>
    <row r="8347" spans="1:2" x14ac:dyDescent="0.25">
      <c r="A8347" s="6">
        <v>8344</v>
      </c>
      <c r="B8347" s="6" t="str">
        <f>"00830203"</f>
        <v>00830203</v>
      </c>
    </row>
    <row r="8348" spans="1:2" x14ac:dyDescent="0.25">
      <c r="A8348" s="6">
        <v>8345</v>
      </c>
      <c r="B8348" s="6" t="str">
        <f>"00830206"</f>
        <v>00830206</v>
      </c>
    </row>
    <row r="8349" spans="1:2" x14ac:dyDescent="0.25">
      <c r="A8349" s="6">
        <v>8346</v>
      </c>
      <c r="B8349" s="6" t="str">
        <f>"00830238"</f>
        <v>00830238</v>
      </c>
    </row>
    <row r="8350" spans="1:2" x14ac:dyDescent="0.25">
      <c r="A8350" s="6">
        <v>8347</v>
      </c>
      <c r="B8350" s="6" t="str">
        <f>"00830240"</f>
        <v>00830240</v>
      </c>
    </row>
    <row r="8351" spans="1:2" x14ac:dyDescent="0.25">
      <c r="A8351" s="6">
        <v>8348</v>
      </c>
      <c r="B8351" s="6" t="str">
        <f>"00830252"</f>
        <v>00830252</v>
      </c>
    </row>
    <row r="8352" spans="1:2" x14ac:dyDescent="0.25">
      <c r="A8352" s="6">
        <v>8349</v>
      </c>
      <c r="B8352" s="6" t="str">
        <f>"00830258"</f>
        <v>00830258</v>
      </c>
    </row>
    <row r="8353" spans="1:2" x14ac:dyDescent="0.25">
      <c r="A8353" s="6">
        <v>8350</v>
      </c>
      <c r="B8353" s="6" t="str">
        <f>"00830259"</f>
        <v>00830259</v>
      </c>
    </row>
    <row r="8354" spans="1:2" x14ac:dyDescent="0.25">
      <c r="A8354" s="6">
        <v>8351</v>
      </c>
      <c r="B8354" s="6" t="str">
        <f>"00830260"</f>
        <v>00830260</v>
      </c>
    </row>
    <row r="8355" spans="1:2" x14ac:dyDescent="0.25">
      <c r="A8355" s="6">
        <v>8352</v>
      </c>
      <c r="B8355" s="6" t="str">
        <f>"00830261"</f>
        <v>00830261</v>
      </c>
    </row>
    <row r="8356" spans="1:2" x14ac:dyDescent="0.25">
      <c r="A8356" s="6">
        <v>8353</v>
      </c>
      <c r="B8356" s="6" t="str">
        <f>"00830273"</f>
        <v>00830273</v>
      </c>
    </row>
    <row r="8357" spans="1:2" x14ac:dyDescent="0.25">
      <c r="A8357" s="6">
        <v>8354</v>
      </c>
      <c r="B8357" s="6" t="str">
        <f>"00830276"</f>
        <v>00830276</v>
      </c>
    </row>
    <row r="8358" spans="1:2" x14ac:dyDescent="0.25">
      <c r="A8358" s="6">
        <v>8355</v>
      </c>
      <c r="B8358" s="6" t="str">
        <f>"00830283"</f>
        <v>00830283</v>
      </c>
    </row>
    <row r="8359" spans="1:2" x14ac:dyDescent="0.25">
      <c r="A8359" s="6">
        <v>8356</v>
      </c>
      <c r="B8359" s="6" t="str">
        <f>"00830285"</f>
        <v>00830285</v>
      </c>
    </row>
    <row r="8360" spans="1:2" x14ac:dyDescent="0.25">
      <c r="A8360" s="6">
        <v>8357</v>
      </c>
      <c r="B8360" s="6" t="str">
        <f>"00830288"</f>
        <v>00830288</v>
      </c>
    </row>
    <row r="8361" spans="1:2" x14ac:dyDescent="0.25">
      <c r="A8361" s="6">
        <v>8358</v>
      </c>
      <c r="B8361" s="6" t="str">
        <f>"00830329"</f>
        <v>00830329</v>
      </c>
    </row>
    <row r="8362" spans="1:2" x14ac:dyDescent="0.25">
      <c r="A8362" s="6">
        <v>8359</v>
      </c>
      <c r="B8362" s="6" t="str">
        <f>"00830335"</f>
        <v>00830335</v>
      </c>
    </row>
    <row r="8363" spans="1:2" x14ac:dyDescent="0.25">
      <c r="A8363" s="6">
        <v>8360</v>
      </c>
      <c r="B8363" s="6" t="str">
        <f>"00830342"</f>
        <v>00830342</v>
      </c>
    </row>
    <row r="8364" spans="1:2" x14ac:dyDescent="0.25">
      <c r="A8364" s="6">
        <v>8361</v>
      </c>
      <c r="B8364" s="6" t="str">
        <f>"00830354"</f>
        <v>00830354</v>
      </c>
    </row>
    <row r="8365" spans="1:2" x14ac:dyDescent="0.25">
      <c r="A8365" s="6">
        <v>8362</v>
      </c>
      <c r="B8365" s="6" t="str">
        <f>"00830358"</f>
        <v>00830358</v>
      </c>
    </row>
    <row r="8366" spans="1:2" x14ac:dyDescent="0.25">
      <c r="A8366" s="6">
        <v>8363</v>
      </c>
      <c r="B8366" s="6" t="str">
        <f>"00830361"</f>
        <v>00830361</v>
      </c>
    </row>
    <row r="8367" spans="1:2" x14ac:dyDescent="0.25">
      <c r="A8367" s="6">
        <v>8364</v>
      </c>
      <c r="B8367" s="6" t="str">
        <f>"00830367"</f>
        <v>00830367</v>
      </c>
    </row>
    <row r="8368" spans="1:2" x14ac:dyDescent="0.25">
      <c r="A8368" s="6">
        <v>8365</v>
      </c>
      <c r="B8368" s="6" t="str">
        <f>"00830384"</f>
        <v>00830384</v>
      </c>
    </row>
    <row r="8369" spans="1:2" x14ac:dyDescent="0.25">
      <c r="A8369" s="6">
        <v>8366</v>
      </c>
      <c r="B8369" s="6" t="str">
        <f>"00830385"</f>
        <v>00830385</v>
      </c>
    </row>
    <row r="8370" spans="1:2" x14ac:dyDescent="0.25">
      <c r="A8370" s="6">
        <v>8367</v>
      </c>
      <c r="B8370" s="6" t="str">
        <f>"00830386"</f>
        <v>00830386</v>
      </c>
    </row>
    <row r="8371" spans="1:2" x14ac:dyDescent="0.25">
      <c r="A8371" s="6">
        <v>8368</v>
      </c>
      <c r="B8371" s="6" t="str">
        <f>"00830394"</f>
        <v>00830394</v>
      </c>
    </row>
    <row r="8372" spans="1:2" x14ac:dyDescent="0.25">
      <c r="A8372" s="6">
        <v>8369</v>
      </c>
      <c r="B8372" s="6" t="str">
        <f>"00830396"</f>
        <v>00830396</v>
      </c>
    </row>
    <row r="8373" spans="1:2" x14ac:dyDescent="0.25">
      <c r="A8373" s="6">
        <v>8370</v>
      </c>
      <c r="B8373" s="6" t="str">
        <f>"00830398"</f>
        <v>00830398</v>
      </c>
    </row>
    <row r="8374" spans="1:2" x14ac:dyDescent="0.25">
      <c r="A8374" s="6">
        <v>8371</v>
      </c>
      <c r="B8374" s="6" t="str">
        <f>"00830404"</f>
        <v>00830404</v>
      </c>
    </row>
    <row r="8375" spans="1:2" x14ac:dyDescent="0.25">
      <c r="A8375" s="6">
        <v>8372</v>
      </c>
      <c r="B8375" s="6" t="str">
        <f>"00830407"</f>
        <v>00830407</v>
      </c>
    </row>
    <row r="8376" spans="1:2" x14ac:dyDescent="0.25">
      <c r="A8376" s="6">
        <v>8373</v>
      </c>
      <c r="B8376" s="6" t="str">
        <f>"00830410"</f>
        <v>00830410</v>
      </c>
    </row>
    <row r="8377" spans="1:2" x14ac:dyDescent="0.25">
      <c r="A8377" s="6">
        <v>8374</v>
      </c>
      <c r="B8377" s="6" t="str">
        <f>"00830411"</f>
        <v>00830411</v>
      </c>
    </row>
    <row r="8378" spans="1:2" x14ac:dyDescent="0.25">
      <c r="A8378" s="6">
        <v>8375</v>
      </c>
      <c r="B8378" s="6" t="str">
        <f>"00830415"</f>
        <v>00830415</v>
      </c>
    </row>
    <row r="8379" spans="1:2" x14ac:dyDescent="0.25">
      <c r="A8379" s="6">
        <v>8376</v>
      </c>
      <c r="B8379" s="6" t="str">
        <f>"00830417"</f>
        <v>00830417</v>
      </c>
    </row>
    <row r="8380" spans="1:2" x14ac:dyDescent="0.25">
      <c r="A8380" s="6">
        <v>8377</v>
      </c>
      <c r="B8380" s="6" t="str">
        <f>"00830422"</f>
        <v>00830422</v>
      </c>
    </row>
    <row r="8381" spans="1:2" x14ac:dyDescent="0.25">
      <c r="A8381" s="6">
        <v>8378</v>
      </c>
      <c r="B8381" s="6" t="str">
        <f>"00830424"</f>
        <v>00830424</v>
      </c>
    </row>
    <row r="8382" spans="1:2" x14ac:dyDescent="0.25">
      <c r="A8382" s="6">
        <v>8379</v>
      </c>
      <c r="B8382" s="6" t="str">
        <f>"00830430"</f>
        <v>00830430</v>
      </c>
    </row>
    <row r="8383" spans="1:2" x14ac:dyDescent="0.25">
      <c r="A8383" s="6">
        <v>8380</v>
      </c>
      <c r="B8383" s="6" t="str">
        <f>"00830432"</f>
        <v>00830432</v>
      </c>
    </row>
    <row r="8384" spans="1:2" x14ac:dyDescent="0.25">
      <c r="A8384" s="6">
        <v>8381</v>
      </c>
      <c r="B8384" s="6" t="str">
        <f>"00830437"</f>
        <v>00830437</v>
      </c>
    </row>
    <row r="8385" spans="1:2" x14ac:dyDescent="0.25">
      <c r="A8385" s="6">
        <v>8382</v>
      </c>
      <c r="B8385" s="6" t="str">
        <f>"00830438"</f>
        <v>00830438</v>
      </c>
    </row>
    <row r="8386" spans="1:2" x14ac:dyDescent="0.25">
      <c r="A8386" s="6">
        <v>8383</v>
      </c>
      <c r="B8386" s="6" t="str">
        <f>"00830439"</f>
        <v>00830439</v>
      </c>
    </row>
    <row r="8387" spans="1:2" x14ac:dyDescent="0.25">
      <c r="A8387" s="6">
        <v>8384</v>
      </c>
      <c r="B8387" s="6" t="str">
        <f>"00830445"</f>
        <v>00830445</v>
      </c>
    </row>
    <row r="8388" spans="1:2" x14ac:dyDescent="0.25">
      <c r="A8388" s="6">
        <v>8385</v>
      </c>
      <c r="B8388" s="6" t="str">
        <f>"00830469"</f>
        <v>00830469</v>
      </c>
    </row>
    <row r="8389" spans="1:2" x14ac:dyDescent="0.25">
      <c r="A8389" s="6">
        <v>8386</v>
      </c>
      <c r="B8389" s="6" t="str">
        <f>"00830472"</f>
        <v>00830472</v>
      </c>
    </row>
    <row r="8390" spans="1:2" x14ac:dyDescent="0.25">
      <c r="A8390" s="6">
        <v>8387</v>
      </c>
      <c r="B8390" s="6" t="str">
        <f>"00830481"</f>
        <v>00830481</v>
      </c>
    </row>
    <row r="8391" spans="1:2" x14ac:dyDescent="0.25">
      <c r="A8391" s="6">
        <v>8388</v>
      </c>
      <c r="B8391" s="6" t="str">
        <f>"00830485"</f>
        <v>00830485</v>
      </c>
    </row>
    <row r="8392" spans="1:2" x14ac:dyDescent="0.25">
      <c r="A8392" s="6">
        <v>8389</v>
      </c>
      <c r="B8392" s="6" t="str">
        <f>"00830488"</f>
        <v>00830488</v>
      </c>
    </row>
    <row r="8393" spans="1:2" x14ac:dyDescent="0.25">
      <c r="A8393" s="6">
        <v>8390</v>
      </c>
      <c r="B8393" s="6" t="str">
        <f>"00830493"</f>
        <v>00830493</v>
      </c>
    </row>
    <row r="8394" spans="1:2" x14ac:dyDescent="0.25">
      <c r="A8394" s="6">
        <v>8391</v>
      </c>
      <c r="B8394" s="6" t="str">
        <f>"00830498"</f>
        <v>00830498</v>
      </c>
    </row>
    <row r="8395" spans="1:2" x14ac:dyDescent="0.25">
      <c r="A8395" s="6">
        <v>8392</v>
      </c>
      <c r="B8395" s="6" t="str">
        <f>"00830501"</f>
        <v>00830501</v>
      </c>
    </row>
    <row r="8396" spans="1:2" x14ac:dyDescent="0.25">
      <c r="A8396" s="6">
        <v>8393</v>
      </c>
      <c r="B8396" s="6" t="str">
        <f>"00830502"</f>
        <v>00830502</v>
      </c>
    </row>
    <row r="8397" spans="1:2" x14ac:dyDescent="0.25">
      <c r="A8397" s="6">
        <v>8394</v>
      </c>
      <c r="B8397" s="6" t="str">
        <f>"00830507"</f>
        <v>00830507</v>
      </c>
    </row>
    <row r="8398" spans="1:2" x14ac:dyDescent="0.25">
      <c r="A8398" s="6">
        <v>8395</v>
      </c>
      <c r="B8398" s="6" t="str">
        <f>"00830515"</f>
        <v>00830515</v>
      </c>
    </row>
    <row r="8399" spans="1:2" x14ac:dyDescent="0.25">
      <c r="A8399" s="6">
        <v>8396</v>
      </c>
      <c r="B8399" s="6" t="str">
        <f>"00830516"</f>
        <v>00830516</v>
      </c>
    </row>
    <row r="8400" spans="1:2" x14ac:dyDescent="0.25">
      <c r="A8400" s="6">
        <v>8397</v>
      </c>
      <c r="B8400" s="6" t="str">
        <f>"00830519"</f>
        <v>00830519</v>
      </c>
    </row>
    <row r="8401" spans="1:2" x14ac:dyDescent="0.25">
      <c r="A8401" s="6">
        <v>8398</v>
      </c>
      <c r="B8401" s="6" t="str">
        <f>"00830525"</f>
        <v>00830525</v>
      </c>
    </row>
    <row r="8402" spans="1:2" x14ac:dyDescent="0.25">
      <c r="A8402" s="6">
        <v>8399</v>
      </c>
      <c r="B8402" s="6" t="str">
        <f>"00830526"</f>
        <v>00830526</v>
      </c>
    </row>
    <row r="8403" spans="1:2" x14ac:dyDescent="0.25">
      <c r="A8403" s="6">
        <v>8400</v>
      </c>
      <c r="B8403" s="6" t="str">
        <f>"00830533"</f>
        <v>00830533</v>
      </c>
    </row>
    <row r="8404" spans="1:2" x14ac:dyDescent="0.25">
      <c r="A8404" s="6">
        <v>8401</v>
      </c>
      <c r="B8404" s="6" t="str">
        <f>"00830543"</f>
        <v>00830543</v>
      </c>
    </row>
    <row r="8405" spans="1:2" x14ac:dyDescent="0.25">
      <c r="A8405" s="6">
        <v>8402</v>
      </c>
      <c r="B8405" s="6" t="str">
        <f>"00830546"</f>
        <v>00830546</v>
      </c>
    </row>
    <row r="8406" spans="1:2" x14ac:dyDescent="0.25">
      <c r="A8406" s="6">
        <v>8403</v>
      </c>
      <c r="B8406" s="6" t="str">
        <f>"00830572"</f>
        <v>00830572</v>
      </c>
    </row>
    <row r="8407" spans="1:2" x14ac:dyDescent="0.25">
      <c r="A8407" s="6">
        <v>8404</v>
      </c>
      <c r="B8407" s="6" t="str">
        <f>"00830575"</f>
        <v>00830575</v>
      </c>
    </row>
    <row r="8408" spans="1:2" x14ac:dyDescent="0.25">
      <c r="A8408" s="6">
        <v>8405</v>
      </c>
      <c r="B8408" s="6" t="str">
        <f>"00830581"</f>
        <v>00830581</v>
      </c>
    </row>
    <row r="8409" spans="1:2" x14ac:dyDescent="0.25">
      <c r="A8409" s="6">
        <v>8406</v>
      </c>
      <c r="B8409" s="6" t="str">
        <f>"00830587"</f>
        <v>00830587</v>
      </c>
    </row>
    <row r="8410" spans="1:2" x14ac:dyDescent="0.25">
      <c r="A8410" s="6">
        <v>8407</v>
      </c>
      <c r="B8410" s="6" t="str">
        <f>"00830591"</f>
        <v>00830591</v>
      </c>
    </row>
    <row r="8411" spans="1:2" x14ac:dyDescent="0.25">
      <c r="A8411" s="6">
        <v>8408</v>
      </c>
      <c r="B8411" s="6" t="str">
        <f>"00830596"</f>
        <v>00830596</v>
      </c>
    </row>
    <row r="8412" spans="1:2" x14ac:dyDescent="0.25">
      <c r="A8412" s="6">
        <v>8409</v>
      </c>
      <c r="B8412" s="6" t="str">
        <f>"00830598"</f>
        <v>00830598</v>
      </c>
    </row>
    <row r="8413" spans="1:2" x14ac:dyDescent="0.25">
      <c r="A8413" s="6">
        <v>8410</v>
      </c>
      <c r="B8413" s="6" t="str">
        <f>"00830600"</f>
        <v>00830600</v>
      </c>
    </row>
    <row r="8414" spans="1:2" x14ac:dyDescent="0.25">
      <c r="A8414" s="6">
        <v>8411</v>
      </c>
      <c r="B8414" s="6" t="str">
        <f>"00830602"</f>
        <v>00830602</v>
      </c>
    </row>
    <row r="8415" spans="1:2" x14ac:dyDescent="0.25">
      <c r="A8415" s="6">
        <v>8412</v>
      </c>
      <c r="B8415" s="6" t="str">
        <f>"00830612"</f>
        <v>00830612</v>
      </c>
    </row>
    <row r="8416" spans="1:2" x14ac:dyDescent="0.25">
      <c r="A8416" s="6">
        <v>8413</v>
      </c>
      <c r="B8416" s="6" t="str">
        <f>"00830627"</f>
        <v>00830627</v>
      </c>
    </row>
    <row r="8417" spans="1:2" x14ac:dyDescent="0.25">
      <c r="A8417" s="6">
        <v>8414</v>
      </c>
      <c r="B8417" s="6" t="str">
        <f>"00830633"</f>
        <v>00830633</v>
      </c>
    </row>
    <row r="8418" spans="1:2" x14ac:dyDescent="0.25">
      <c r="A8418" s="6">
        <v>8415</v>
      </c>
      <c r="B8418" s="6" t="str">
        <f>"00830639"</f>
        <v>00830639</v>
      </c>
    </row>
    <row r="8419" spans="1:2" x14ac:dyDescent="0.25">
      <c r="A8419" s="6">
        <v>8416</v>
      </c>
      <c r="B8419" s="6" t="str">
        <f>"00830640"</f>
        <v>00830640</v>
      </c>
    </row>
    <row r="8420" spans="1:2" x14ac:dyDescent="0.25">
      <c r="A8420" s="6">
        <v>8417</v>
      </c>
      <c r="B8420" s="6" t="str">
        <f>"00830646"</f>
        <v>00830646</v>
      </c>
    </row>
    <row r="8421" spans="1:2" x14ac:dyDescent="0.25">
      <c r="A8421" s="6">
        <v>8418</v>
      </c>
      <c r="B8421" s="6" t="str">
        <f>"00830652"</f>
        <v>00830652</v>
      </c>
    </row>
    <row r="8422" spans="1:2" x14ac:dyDescent="0.25">
      <c r="A8422" s="6">
        <v>8419</v>
      </c>
      <c r="B8422" s="6" t="str">
        <f>"00830658"</f>
        <v>00830658</v>
      </c>
    </row>
    <row r="8423" spans="1:2" x14ac:dyDescent="0.25">
      <c r="A8423" s="6">
        <v>8420</v>
      </c>
      <c r="B8423" s="6" t="str">
        <f>"00830661"</f>
        <v>00830661</v>
      </c>
    </row>
    <row r="8424" spans="1:2" x14ac:dyDescent="0.25">
      <c r="A8424" s="6">
        <v>8421</v>
      </c>
      <c r="B8424" s="6" t="str">
        <f>"00830676"</f>
        <v>00830676</v>
      </c>
    </row>
    <row r="8425" spans="1:2" x14ac:dyDescent="0.25">
      <c r="A8425" s="6">
        <v>8422</v>
      </c>
      <c r="B8425" s="6" t="str">
        <f>"00830678"</f>
        <v>00830678</v>
      </c>
    </row>
    <row r="8426" spans="1:2" x14ac:dyDescent="0.25">
      <c r="A8426" s="6">
        <v>8423</v>
      </c>
      <c r="B8426" s="6" t="str">
        <f>"00830685"</f>
        <v>00830685</v>
      </c>
    </row>
    <row r="8427" spans="1:2" x14ac:dyDescent="0.25">
      <c r="A8427" s="6">
        <v>8424</v>
      </c>
      <c r="B8427" s="6" t="str">
        <f>"00830688"</f>
        <v>00830688</v>
      </c>
    </row>
    <row r="8428" spans="1:2" x14ac:dyDescent="0.25">
      <c r="A8428" s="6">
        <v>8425</v>
      </c>
      <c r="B8428" s="6" t="str">
        <f>"00830698"</f>
        <v>00830698</v>
      </c>
    </row>
    <row r="8429" spans="1:2" x14ac:dyDescent="0.25">
      <c r="A8429" s="6">
        <v>8426</v>
      </c>
      <c r="B8429" s="6" t="str">
        <f>"00830699"</f>
        <v>00830699</v>
      </c>
    </row>
    <row r="8430" spans="1:2" x14ac:dyDescent="0.25">
      <c r="A8430" s="6">
        <v>8427</v>
      </c>
      <c r="B8430" s="6" t="str">
        <f>"00830706"</f>
        <v>00830706</v>
      </c>
    </row>
    <row r="8431" spans="1:2" x14ac:dyDescent="0.25">
      <c r="A8431" s="6">
        <v>8428</v>
      </c>
      <c r="B8431" s="6" t="str">
        <f>"00830707"</f>
        <v>00830707</v>
      </c>
    </row>
    <row r="8432" spans="1:2" x14ac:dyDescent="0.25">
      <c r="A8432" s="6">
        <v>8429</v>
      </c>
      <c r="B8432" s="6" t="str">
        <f>"00830709"</f>
        <v>00830709</v>
      </c>
    </row>
    <row r="8433" spans="1:2" x14ac:dyDescent="0.25">
      <c r="A8433" s="6">
        <v>8430</v>
      </c>
      <c r="B8433" s="6" t="str">
        <f>"00830712"</f>
        <v>00830712</v>
      </c>
    </row>
    <row r="8434" spans="1:2" x14ac:dyDescent="0.25">
      <c r="A8434" s="6">
        <v>8431</v>
      </c>
      <c r="B8434" s="6" t="str">
        <f>"00830717"</f>
        <v>00830717</v>
      </c>
    </row>
    <row r="8435" spans="1:2" x14ac:dyDescent="0.25">
      <c r="A8435" s="6">
        <v>8432</v>
      </c>
      <c r="B8435" s="6" t="str">
        <f>"00830718"</f>
        <v>00830718</v>
      </c>
    </row>
    <row r="8436" spans="1:2" x14ac:dyDescent="0.25">
      <c r="A8436" s="6">
        <v>8433</v>
      </c>
      <c r="B8436" s="6" t="str">
        <f>"00830722"</f>
        <v>00830722</v>
      </c>
    </row>
    <row r="8437" spans="1:2" x14ac:dyDescent="0.25">
      <c r="A8437" s="6">
        <v>8434</v>
      </c>
      <c r="B8437" s="6" t="str">
        <f>"00830724"</f>
        <v>00830724</v>
      </c>
    </row>
    <row r="8438" spans="1:2" x14ac:dyDescent="0.25">
      <c r="A8438" s="6">
        <v>8435</v>
      </c>
      <c r="B8438" s="6" t="str">
        <f>"00830727"</f>
        <v>00830727</v>
      </c>
    </row>
    <row r="8439" spans="1:2" x14ac:dyDescent="0.25">
      <c r="A8439" s="6">
        <v>8436</v>
      </c>
      <c r="B8439" s="6" t="str">
        <f>"00830736"</f>
        <v>00830736</v>
      </c>
    </row>
    <row r="8440" spans="1:2" x14ac:dyDescent="0.25">
      <c r="A8440" s="6">
        <v>8437</v>
      </c>
      <c r="B8440" s="6" t="str">
        <f>"00830743"</f>
        <v>00830743</v>
      </c>
    </row>
    <row r="8441" spans="1:2" x14ac:dyDescent="0.25">
      <c r="A8441" s="6">
        <v>8438</v>
      </c>
      <c r="B8441" s="6" t="str">
        <f>"00830751"</f>
        <v>00830751</v>
      </c>
    </row>
    <row r="8442" spans="1:2" x14ac:dyDescent="0.25">
      <c r="A8442" s="6">
        <v>8439</v>
      </c>
      <c r="B8442" s="6" t="str">
        <f>"00830754"</f>
        <v>00830754</v>
      </c>
    </row>
    <row r="8443" spans="1:2" x14ac:dyDescent="0.25">
      <c r="A8443" s="6">
        <v>8440</v>
      </c>
      <c r="B8443" s="6" t="str">
        <f>"00830755"</f>
        <v>00830755</v>
      </c>
    </row>
    <row r="8444" spans="1:2" x14ac:dyDescent="0.25">
      <c r="A8444" s="6">
        <v>8441</v>
      </c>
      <c r="B8444" s="6" t="str">
        <f>"00830764"</f>
        <v>00830764</v>
      </c>
    </row>
    <row r="8445" spans="1:2" x14ac:dyDescent="0.25">
      <c r="A8445" s="6">
        <v>8442</v>
      </c>
      <c r="B8445" s="6" t="str">
        <f>"00830766"</f>
        <v>00830766</v>
      </c>
    </row>
    <row r="8446" spans="1:2" x14ac:dyDescent="0.25">
      <c r="A8446" s="6">
        <v>8443</v>
      </c>
      <c r="B8446" s="6" t="str">
        <f>"00830778"</f>
        <v>00830778</v>
      </c>
    </row>
    <row r="8447" spans="1:2" x14ac:dyDescent="0.25">
      <c r="A8447" s="6">
        <v>8444</v>
      </c>
      <c r="B8447" s="6" t="str">
        <f>"00830782"</f>
        <v>00830782</v>
      </c>
    </row>
    <row r="8448" spans="1:2" x14ac:dyDescent="0.25">
      <c r="A8448" s="6">
        <v>8445</v>
      </c>
      <c r="B8448" s="6" t="str">
        <f>"00830784"</f>
        <v>00830784</v>
      </c>
    </row>
    <row r="8449" spans="1:2" x14ac:dyDescent="0.25">
      <c r="A8449" s="6">
        <v>8446</v>
      </c>
      <c r="B8449" s="6" t="str">
        <f>"00830787"</f>
        <v>00830787</v>
      </c>
    </row>
    <row r="8450" spans="1:2" x14ac:dyDescent="0.25">
      <c r="A8450" s="6">
        <v>8447</v>
      </c>
      <c r="B8450" s="6" t="str">
        <f>"00830792"</f>
        <v>00830792</v>
      </c>
    </row>
    <row r="8451" spans="1:2" x14ac:dyDescent="0.25">
      <c r="A8451" s="6">
        <v>8448</v>
      </c>
      <c r="B8451" s="6" t="str">
        <f>"00830793"</f>
        <v>00830793</v>
      </c>
    </row>
    <row r="8452" spans="1:2" x14ac:dyDescent="0.25">
      <c r="A8452" s="6">
        <v>8449</v>
      </c>
      <c r="B8452" s="6" t="str">
        <f>"00830798"</f>
        <v>00830798</v>
      </c>
    </row>
    <row r="8453" spans="1:2" x14ac:dyDescent="0.25">
      <c r="A8453" s="6">
        <v>8450</v>
      </c>
      <c r="B8453" s="6" t="str">
        <f>"00830801"</f>
        <v>00830801</v>
      </c>
    </row>
    <row r="8454" spans="1:2" x14ac:dyDescent="0.25">
      <c r="A8454" s="6">
        <v>8451</v>
      </c>
      <c r="B8454" s="6" t="str">
        <f>"00830803"</f>
        <v>00830803</v>
      </c>
    </row>
    <row r="8455" spans="1:2" x14ac:dyDescent="0.25">
      <c r="A8455" s="6">
        <v>8452</v>
      </c>
      <c r="B8455" s="6" t="str">
        <f>"00830804"</f>
        <v>00830804</v>
      </c>
    </row>
    <row r="8456" spans="1:2" x14ac:dyDescent="0.25">
      <c r="A8456" s="6">
        <v>8453</v>
      </c>
      <c r="B8456" s="6" t="str">
        <f>"00830806"</f>
        <v>00830806</v>
      </c>
    </row>
    <row r="8457" spans="1:2" x14ac:dyDescent="0.25">
      <c r="A8457" s="6">
        <v>8454</v>
      </c>
      <c r="B8457" s="6" t="str">
        <f>"00830807"</f>
        <v>00830807</v>
      </c>
    </row>
    <row r="8458" spans="1:2" x14ac:dyDescent="0.25">
      <c r="A8458" s="6">
        <v>8455</v>
      </c>
      <c r="B8458" s="6" t="str">
        <f>"00830816"</f>
        <v>00830816</v>
      </c>
    </row>
    <row r="8459" spans="1:2" x14ac:dyDescent="0.25">
      <c r="A8459" s="6">
        <v>8456</v>
      </c>
      <c r="B8459" s="6" t="str">
        <f>"00830819"</f>
        <v>00830819</v>
      </c>
    </row>
    <row r="8460" spans="1:2" x14ac:dyDescent="0.25">
      <c r="A8460" s="6">
        <v>8457</v>
      </c>
      <c r="B8460" s="6" t="str">
        <f>"00830822"</f>
        <v>00830822</v>
      </c>
    </row>
    <row r="8461" spans="1:2" x14ac:dyDescent="0.25">
      <c r="A8461" s="6">
        <v>8458</v>
      </c>
      <c r="B8461" s="6" t="str">
        <f>"00830826"</f>
        <v>00830826</v>
      </c>
    </row>
    <row r="8462" spans="1:2" x14ac:dyDescent="0.25">
      <c r="A8462" s="6">
        <v>8459</v>
      </c>
      <c r="B8462" s="6" t="str">
        <f>"00830832"</f>
        <v>00830832</v>
      </c>
    </row>
    <row r="8463" spans="1:2" x14ac:dyDescent="0.25">
      <c r="A8463" s="6">
        <v>8460</v>
      </c>
      <c r="B8463" s="6" t="str">
        <f>"00830837"</f>
        <v>00830837</v>
      </c>
    </row>
    <row r="8464" spans="1:2" x14ac:dyDescent="0.25">
      <c r="A8464" s="6">
        <v>8461</v>
      </c>
      <c r="B8464" s="6" t="str">
        <f>"00830839"</f>
        <v>00830839</v>
      </c>
    </row>
    <row r="8465" spans="1:2" x14ac:dyDescent="0.25">
      <c r="A8465" s="6">
        <v>8462</v>
      </c>
      <c r="B8465" s="6" t="str">
        <f>"00830840"</f>
        <v>00830840</v>
      </c>
    </row>
    <row r="8466" spans="1:2" x14ac:dyDescent="0.25">
      <c r="A8466" s="6">
        <v>8463</v>
      </c>
      <c r="B8466" s="6" t="str">
        <f>"00830845"</f>
        <v>00830845</v>
      </c>
    </row>
    <row r="8467" spans="1:2" x14ac:dyDescent="0.25">
      <c r="A8467" s="6">
        <v>8464</v>
      </c>
      <c r="B8467" s="6" t="str">
        <f>"00830851"</f>
        <v>00830851</v>
      </c>
    </row>
    <row r="8468" spans="1:2" x14ac:dyDescent="0.25">
      <c r="A8468" s="6">
        <v>8465</v>
      </c>
      <c r="B8468" s="6" t="str">
        <f>"00830860"</f>
        <v>00830860</v>
      </c>
    </row>
    <row r="8469" spans="1:2" x14ac:dyDescent="0.25">
      <c r="A8469" s="6">
        <v>8466</v>
      </c>
      <c r="B8469" s="6" t="str">
        <f>"00830861"</f>
        <v>00830861</v>
      </c>
    </row>
    <row r="8470" spans="1:2" x14ac:dyDescent="0.25">
      <c r="A8470" s="6">
        <v>8467</v>
      </c>
      <c r="B8470" s="6" t="str">
        <f>"00830872"</f>
        <v>00830872</v>
      </c>
    </row>
    <row r="8471" spans="1:2" x14ac:dyDescent="0.25">
      <c r="A8471" s="6">
        <v>8468</v>
      </c>
      <c r="B8471" s="6" t="str">
        <f>"00830876"</f>
        <v>00830876</v>
      </c>
    </row>
    <row r="8472" spans="1:2" x14ac:dyDescent="0.25">
      <c r="A8472" s="6">
        <v>8469</v>
      </c>
      <c r="B8472" s="6" t="str">
        <f>"00830879"</f>
        <v>00830879</v>
      </c>
    </row>
    <row r="8473" spans="1:2" x14ac:dyDescent="0.25">
      <c r="A8473" s="6">
        <v>8470</v>
      </c>
      <c r="B8473" s="6" t="str">
        <f>"00830881"</f>
        <v>00830881</v>
      </c>
    </row>
    <row r="8474" spans="1:2" x14ac:dyDescent="0.25">
      <c r="A8474" s="6">
        <v>8471</v>
      </c>
      <c r="B8474" s="6" t="str">
        <f>"00830897"</f>
        <v>00830897</v>
      </c>
    </row>
    <row r="8475" spans="1:2" x14ac:dyDescent="0.25">
      <c r="A8475" s="6">
        <v>8472</v>
      </c>
      <c r="B8475" s="6" t="str">
        <f>"00830898"</f>
        <v>00830898</v>
      </c>
    </row>
    <row r="8476" spans="1:2" x14ac:dyDescent="0.25">
      <c r="A8476" s="6">
        <v>8473</v>
      </c>
      <c r="B8476" s="6" t="str">
        <f>"00830899"</f>
        <v>00830899</v>
      </c>
    </row>
    <row r="8477" spans="1:2" x14ac:dyDescent="0.25">
      <c r="A8477" s="6">
        <v>8474</v>
      </c>
      <c r="B8477" s="6" t="str">
        <f>"00830900"</f>
        <v>00830900</v>
      </c>
    </row>
    <row r="8478" spans="1:2" x14ac:dyDescent="0.25">
      <c r="A8478" s="6">
        <v>8475</v>
      </c>
      <c r="B8478" s="6" t="str">
        <f>"00830913"</f>
        <v>00830913</v>
      </c>
    </row>
    <row r="8479" spans="1:2" x14ac:dyDescent="0.25">
      <c r="A8479" s="6">
        <v>8476</v>
      </c>
      <c r="B8479" s="6" t="str">
        <f>"00830921"</f>
        <v>00830921</v>
      </c>
    </row>
    <row r="8480" spans="1:2" x14ac:dyDescent="0.25">
      <c r="A8480" s="6">
        <v>8477</v>
      </c>
      <c r="B8480" s="6" t="str">
        <f>"00830931"</f>
        <v>00830931</v>
      </c>
    </row>
    <row r="8481" spans="1:2" x14ac:dyDescent="0.25">
      <c r="A8481" s="6">
        <v>8478</v>
      </c>
      <c r="B8481" s="6" t="str">
        <f>"00830937"</f>
        <v>00830937</v>
      </c>
    </row>
    <row r="8482" spans="1:2" x14ac:dyDescent="0.25">
      <c r="A8482" s="6">
        <v>8479</v>
      </c>
      <c r="B8482" s="6" t="str">
        <f>"00830956"</f>
        <v>00830956</v>
      </c>
    </row>
    <row r="8483" spans="1:2" x14ac:dyDescent="0.25">
      <c r="A8483" s="6">
        <v>8480</v>
      </c>
      <c r="B8483" s="6" t="str">
        <f>"00830966"</f>
        <v>00830966</v>
      </c>
    </row>
    <row r="8484" spans="1:2" x14ac:dyDescent="0.25">
      <c r="A8484" s="6">
        <v>8481</v>
      </c>
      <c r="B8484" s="6" t="str">
        <f>"00830977"</f>
        <v>00830977</v>
      </c>
    </row>
    <row r="8485" spans="1:2" x14ac:dyDescent="0.25">
      <c r="A8485" s="6">
        <v>8482</v>
      </c>
      <c r="B8485" s="6" t="str">
        <f>"00830992"</f>
        <v>00830992</v>
      </c>
    </row>
    <row r="8486" spans="1:2" x14ac:dyDescent="0.25">
      <c r="A8486" s="6">
        <v>8483</v>
      </c>
      <c r="B8486" s="6" t="str">
        <f>"00831001"</f>
        <v>00831001</v>
      </c>
    </row>
    <row r="8487" spans="1:2" x14ac:dyDescent="0.25">
      <c r="A8487" s="6">
        <v>8484</v>
      </c>
      <c r="B8487" s="6" t="str">
        <f>"00831021"</f>
        <v>00831021</v>
      </c>
    </row>
    <row r="8488" spans="1:2" x14ac:dyDescent="0.25">
      <c r="A8488" s="6">
        <v>8485</v>
      </c>
      <c r="B8488" s="6" t="str">
        <f>"00831023"</f>
        <v>00831023</v>
      </c>
    </row>
    <row r="8489" spans="1:2" x14ac:dyDescent="0.25">
      <c r="A8489" s="6">
        <v>8486</v>
      </c>
      <c r="B8489" s="6" t="str">
        <f>"00831037"</f>
        <v>00831037</v>
      </c>
    </row>
    <row r="8490" spans="1:2" x14ac:dyDescent="0.25">
      <c r="A8490" s="6">
        <v>8487</v>
      </c>
      <c r="B8490" s="6" t="str">
        <f>"00831041"</f>
        <v>00831041</v>
      </c>
    </row>
    <row r="8491" spans="1:2" x14ac:dyDescent="0.25">
      <c r="A8491" s="6">
        <v>8488</v>
      </c>
      <c r="B8491" s="6" t="str">
        <f>"00831054"</f>
        <v>00831054</v>
      </c>
    </row>
    <row r="8492" spans="1:2" x14ac:dyDescent="0.25">
      <c r="A8492" s="6">
        <v>8489</v>
      </c>
      <c r="B8492" s="6" t="str">
        <f>"00831065"</f>
        <v>00831065</v>
      </c>
    </row>
    <row r="8493" spans="1:2" x14ac:dyDescent="0.25">
      <c r="A8493" s="6">
        <v>8490</v>
      </c>
      <c r="B8493" s="6" t="str">
        <f>"00831083"</f>
        <v>00831083</v>
      </c>
    </row>
    <row r="8494" spans="1:2" x14ac:dyDescent="0.25">
      <c r="A8494" s="6">
        <v>8491</v>
      </c>
      <c r="B8494" s="6" t="str">
        <f>"00831096"</f>
        <v>00831096</v>
      </c>
    </row>
    <row r="8495" spans="1:2" x14ac:dyDescent="0.25">
      <c r="A8495" s="6">
        <v>8492</v>
      </c>
      <c r="B8495" s="6" t="str">
        <f>"00831108"</f>
        <v>00831108</v>
      </c>
    </row>
    <row r="8496" spans="1:2" x14ac:dyDescent="0.25">
      <c r="A8496" s="6">
        <v>8493</v>
      </c>
      <c r="B8496" s="6" t="str">
        <f>"00831111"</f>
        <v>00831111</v>
      </c>
    </row>
    <row r="8497" spans="1:2" x14ac:dyDescent="0.25">
      <c r="A8497" s="6">
        <v>8494</v>
      </c>
      <c r="B8497" s="6" t="str">
        <f>"00831114"</f>
        <v>00831114</v>
      </c>
    </row>
    <row r="8498" spans="1:2" x14ac:dyDescent="0.25">
      <c r="A8498" s="6">
        <v>8495</v>
      </c>
      <c r="B8498" s="6" t="str">
        <f>"00831127"</f>
        <v>00831127</v>
      </c>
    </row>
    <row r="8499" spans="1:2" x14ac:dyDescent="0.25">
      <c r="A8499" s="6">
        <v>8496</v>
      </c>
      <c r="B8499" s="6" t="str">
        <f>"00831130"</f>
        <v>00831130</v>
      </c>
    </row>
    <row r="8500" spans="1:2" x14ac:dyDescent="0.25">
      <c r="A8500" s="6">
        <v>8497</v>
      </c>
      <c r="B8500" s="6" t="str">
        <f>"00831131"</f>
        <v>00831131</v>
      </c>
    </row>
    <row r="8501" spans="1:2" x14ac:dyDescent="0.25">
      <c r="A8501" s="6">
        <v>8498</v>
      </c>
      <c r="B8501" s="6" t="str">
        <f>"00831132"</f>
        <v>00831132</v>
      </c>
    </row>
    <row r="8502" spans="1:2" x14ac:dyDescent="0.25">
      <c r="A8502" s="6">
        <v>8499</v>
      </c>
      <c r="B8502" s="6" t="str">
        <f>"00831150"</f>
        <v>00831150</v>
      </c>
    </row>
    <row r="8503" spans="1:2" x14ac:dyDescent="0.25">
      <c r="A8503" s="6">
        <v>8500</v>
      </c>
      <c r="B8503" s="6" t="str">
        <f>"00831157"</f>
        <v>00831157</v>
      </c>
    </row>
    <row r="8504" spans="1:2" x14ac:dyDescent="0.25">
      <c r="A8504" s="6">
        <v>8501</v>
      </c>
      <c r="B8504" s="6" t="str">
        <f>"00831191"</f>
        <v>00831191</v>
      </c>
    </row>
    <row r="8505" spans="1:2" x14ac:dyDescent="0.25">
      <c r="A8505" s="6">
        <v>8502</v>
      </c>
      <c r="B8505" s="6" t="str">
        <f>"00831192"</f>
        <v>00831192</v>
      </c>
    </row>
    <row r="8506" spans="1:2" x14ac:dyDescent="0.25">
      <c r="A8506" s="6">
        <v>8503</v>
      </c>
      <c r="B8506" s="6" t="str">
        <f>"00831193"</f>
        <v>00831193</v>
      </c>
    </row>
    <row r="8507" spans="1:2" x14ac:dyDescent="0.25">
      <c r="A8507" s="6">
        <v>8504</v>
      </c>
      <c r="B8507" s="6" t="str">
        <f>"00831194"</f>
        <v>00831194</v>
      </c>
    </row>
    <row r="8508" spans="1:2" x14ac:dyDescent="0.25">
      <c r="A8508" s="6">
        <v>8505</v>
      </c>
      <c r="B8508" s="6" t="str">
        <f>"00831195"</f>
        <v>00831195</v>
      </c>
    </row>
    <row r="8509" spans="1:2" x14ac:dyDescent="0.25">
      <c r="A8509" s="6">
        <v>8506</v>
      </c>
      <c r="B8509" s="6" t="str">
        <f>"00831198"</f>
        <v>00831198</v>
      </c>
    </row>
    <row r="8510" spans="1:2" x14ac:dyDescent="0.25">
      <c r="A8510" s="6">
        <v>8507</v>
      </c>
      <c r="B8510" s="6" t="str">
        <f>"00831201"</f>
        <v>00831201</v>
      </c>
    </row>
    <row r="8511" spans="1:2" x14ac:dyDescent="0.25">
      <c r="A8511" s="6">
        <v>8508</v>
      </c>
      <c r="B8511" s="6" t="str">
        <f>"00831210"</f>
        <v>00831210</v>
      </c>
    </row>
    <row r="8512" spans="1:2" x14ac:dyDescent="0.25">
      <c r="A8512" s="6">
        <v>8509</v>
      </c>
      <c r="B8512" s="6" t="str">
        <f>"00831213"</f>
        <v>00831213</v>
      </c>
    </row>
    <row r="8513" spans="1:2" x14ac:dyDescent="0.25">
      <c r="A8513" s="6">
        <v>8510</v>
      </c>
      <c r="B8513" s="6" t="str">
        <f>"00831222"</f>
        <v>00831222</v>
      </c>
    </row>
    <row r="8514" spans="1:2" x14ac:dyDescent="0.25">
      <c r="A8514" s="6">
        <v>8511</v>
      </c>
      <c r="B8514" s="6" t="str">
        <f>"00831230"</f>
        <v>00831230</v>
      </c>
    </row>
    <row r="8515" spans="1:2" x14ac:dyDescent="0.25">
      <c r="A8515" s="6">
        <v>8512</v>
      </c>
      <c r="B8515" s="6" t="str">
        <f>"00831237"</f>
        <v>00831237</v>
      </c>
    </row>
    <row r="8516" spans="1:2" x14ac:dyDescent="0.25">
      <c r="A8516" s="6">
        <v>8513</v>
      </c>
      <c r="B8516" s="6" t="str">
        <f>"00831243"</f>
        <v>00831243</v>
      </c>
    </row>
    <row r="8517" spans="1:2" x14ac:dyDescent="0.25">
      <c r="A8517" s="6">
        <v>8514</v>
      </c>
      <c r="B8517" s="6" t="str">
        <f>"00831251"</f>
        <v>00831251</v>
      </c>
    </row>
    <row r="8518" spans="1:2" x14ac:dyDescent="0.25">
      <c r="A8518" s="6">
        <v>8515</v>
      </c>
      <c r="B8518" s="6" t="str">
        <f>"00831252"</f>
        <v>00831252</v>
      </c>
    </row>
    <row r="8519" spans="1:2" x14ac:dyDescent="0.25">
      <c r="A8519" s="6">
        <v>8516</v>
      </c>
      <c r="B8519" s="6" t="str">
        <f>"00831253"</f>
        <v>00831253</v>
      </c>
    </row>
    <row r="8520" spans="1:2" x14ac:dyDescent="0.25">
      <c r="A8520" s="6">
        <v>8517</v>
      </c>
      <c r="B8520" s="6" t="str">
        <f>"00831259"</f>
        <v>00831259</v>
      </c>
    </row>
    <row r="8521" spans="1:2" x14ac:dyDescent="0.25">
      <c r="A8521" s="6">
        <v>8518</v>
      </c>
      <c r="B8521" s="6" t="str">
        <f>"00831261"</f>
        <v>00831261</v>
      </c>
    </row>
    <row r="8522" spans="1:2" x14ac:dyDescent="0.25">
      <c r="A8522" s="6">
        <v>8519</v>
      </c>
      <c r="B8522" s="6" t="str">
        <f>"00831266"</f>
        <v>00831266</v>
      </c>
    </row>
    <row r="8523" spans="1:2" x14ac:dyDescent="0.25">
      <c r="A8523" s="6">
        <v>8520</v>
      </c>
      <c r="B8523" s="6" t="str">
        <f>"00831268"</f>
        <v>00831268</v>
      </c>
    </row>
    <row r="8524" spans="1:2" x14ac:dyDescent="0.25">
      <c r="A8524" s="6">
        <v>8521</v>
      </c>
      <c r="B8524" s="6" t="str">
        <f>"00831271"</f>
        <v>00831271</v>
      </c>
    </row>
    <row r="8525" spans="1:2" x14ac:dyDescent="0.25">
      <c r="A8525" s="6">
        <v>8522</v>
      </c>
      <c r="B8525" s="6" t="str">
        <f>"00831288"</f>
        <v>00831288</v>
      </c>
    </row>
    <row r="8526" spans="1:2" x14ac:dyDescent="0.25">
      <c r="A8526" s="6">
        <v>8523</v>
      </c>
      <c r="B8526" s="6" t="str">
        <f>"00831294"</f>
        <v>00831294</v>
      </c>
    </row>
    <row r="8527" spans="1:2" x14ac:dyDescent="0.25">
      <c r="A8527" s="6">
        <v>8524</v>
      </c>
      <c r="B8527" s="6" t="str">
        <f>"00831308"</f>
        <v>00831308</v>
      </c>
    </row>
    <row r="8528" spans="1:2" x14ac:dyDescent="0.25">
      <c r="A8528" s="6">
        <v>8525</v>
      </c>
      <c r="B8528" s="6" t="str">
        <f>"00831315"</f>
        <v>00831315</v>
      </c>
    </row>
    <row r="8529" spans="1:2" x14ac:dyDescent="0.25">
      <c r="A8529" s="6">
        <v>8526</v>
      </c>
      <c r="B8529" s="6" t="str">
        <f>"00831319"</f>
        <v>00831319</v>
      </c>
    </row>
    <row r="8530" spans="1:2" x14ac:dyDescent="0.25">
      <c r="A8530" s="6">
        <v>8527</v>
      </c>
      <c r="B8530" s="6" t="str">
        <f>"00831322"</f>
        <v>00831322</v>
      </c>
    </row>
    <row r="8531" spans="1:2" x14ac:dyDescent="0.25">
      <c r="A8531" s="6">
        <v>8528</v>
      </c>
      <c r="B8531" s="6" t="str">
        <f>"00831323"</f>
        <v>00831323</v>
      </c>
    </row>
    <row r="8532" spans="1:2" x14ac:dyDescent="0.25">
      <c r="A8532" s="6">
        <v>8529</v>
      </c>
      <c r="B8532" s="6" t="str">
        <f>"00831326"</f>
        <v>00831326</v>
      </c>
    </row>
    <row r="8533" spans="1:2" x14ac:dyDescent="0.25">
      <c r="A8533" s="6">
        <v>8530</v>
      </c>
      <c r="B8533" s="6" t="str">
        <f>"00831327"</f>
        <v>00831327</v>
      </c>
    </row>
    <row r="8534" spans="1:2" x14ac:dyDescent="0.25">
      <c r="A8534" s="6">
        <v>8531</v>
      </c>
      <c r="B8534" s="6" t="str">
        <f>"00831335"</f>
        <v>00831335</v>
      </c>
    </row>
    <row r="8535" spans="1:2" x14ac:dyDescent="0.25">
      <c r="A8535" s="6">
        <v>8532</v>
      </c>
      <c r="B8535" s="6" t="str">
        <f>"00831340"</f>
        <v>00831340</v>
      </c>
    </row>
    <row r="8536" spans="1:2" x14ac:dyDescent="0.25">
      <c r="A8536" s="6">
        <v>8533</v>
      </c>
      <c r="B8536" s="6" t="str">
        <f>"00831343"</f>
        <v>00831343</v>
      </c>
    </row>
    <row r="8537" spans="1:2" x14ac:dyDescent="0.25">
      <c r="A8537" s="6">
        <v>8534</v>
      </c>
      <c r="B8537" s="6" t="str">
        <f>"00831347"</f>
        <v>00831347</v>
      </c>
    </row>
    <row r="8538" spans="1:2" x14ac:dyDescent="0.25">
      <c r="A8538" s="6">
        <v>8535</v>
      </c>
      <c r="B8538" s="6" t="str">
        <f>"00831350"</f>
        <v>00831350</v>
      </c>
    </row>
    <row r="8539" spans="1:2" x14ac:dyDescent="0.25">
      <c r="A8539" s="6">
        <v>8536</v>
      </c>
      <c r="B8539" s="6" t="str">
        <f>"00831351"</f>
        <v>00831351</v>
      </c>
    </row>
    <row r="8540" spans="1:2" x14ac:dyDescent="0.25">
      <c r="A8540" s="6">
        <v>8537</v>
      </c>
      <c r="B8540" s="6" t="str">
        <f>"00831357"</f>
        <v>00831357</v>
      </c>
    </row>
    <row r="8541" spans="1:2" x14ac:dyDescent="0.25">
      <c r="A8541" s="6">
        <v>8538</v>
      </c>
      <c r="B8541" s="6" t="str">
        <f>"00831367"</f>
        <v>00831367</v>
      </c>
    </row>
    <row r="8542" spans="1:2" x14ac:dyDescent="0.25">
      <c r="A8542" s="6">
        <v>8539</v>
      </c>
      <c r="B8542" s="6" t="str">
        <f>"00831374"</f>
        <v>00831374</v>
      </c>
    </row>
    <row r="8543" spans="1:2" x14ac:dyDescent="0.25">
      <c r="A8543" s="6">
        <v>8540</v>
      </c>
      <c r="B8543" s="6" t="str">
        <f>"00831375"</f>
        <v>00831375</v>
      </c>
    </row>
    <row r="8544" spans="1:2" x14ac:dyDescent="0.25">
      <c r="A8544" s="6">
        <v>8541</v>
      </c>
      <c r="B8544" s="6" t="str">
        <f>"00831393"</f>
        <v>00831393</v>
      </c>
    </row>
    <row r="8545" spans="1:2" x14ac:dyDescent="0.25">
      <c r="A8545" s="6">
        <v>8542</v>
      </c>
      <c r="B8545" s="6" t="str">
        <f>"00831394"</f>
        <v>00831394</v>
      </c>
    </row>
    <row r="8546" spans="1:2" x14ac:dyDescent="0.25">
      <c r="A8546" s="6">
        <v>8543</v>
      </c>
      <c r="B8546" s="6" t="str">
        <f>"00831397"</f>
        <v>00831397</v>
      </c>
    </row>
    <row r="8547" spans="1:2" x14ac:dyDescent="0.25">
      <c r="A8547" s="6">
        <v>8544</v>
      </c>
      <c r="B8547" s="6" t="str">
        <f>"00831402"</f>
        <v>00831402</v>
      </c>
    </row>
    <row r="8548" spans="1:2" x14ac:dyDescent="0.25">
      <c r="A8548" s="6">
        <v>8545</v>
      </c>
      <c r="B8548" s="6" t="str">
        <f>"00831411"</f>
        <v>00831411</v>
      </c>
    </row>
    <row r="8549" spans="1:2" x14ac:dyDescent="0.25">
      <c r="A8549" s="6">
        <v>8546</v>
      </c>
      <c r="B8549" s="6" t="str">
        <f>"00831412"</f>
        <v>00831412</v>
      </c>
    </row>
    <row r="8550" spans="1:2" x14ac:dyDescent="0.25">
      <c r="A8550" s="6">
        <v>8547</v>
      </c>
      <c r="B8550" s="6" t="str">
        <f>"00831417"</f>
        <v>00831417</v>
      </c>
    </row>
    <row r="8551" spans="1:2" x14ac:dyDescent="0.25">
      <c r="A8551" s="6">
        <v>8548</v>
      </c>
      <c r="B8551" s="6" t="str">
        <f>"00831426"</f>
        <v>00831426</v>
      </c>
    </row>
    <row r="8552" spans="1:2" x14ac:dyDescent="0.25">
      <c r="A8552" s="6">
        <v>8549</v>
      </c>
      <c r="B8552" s="6" t="str">
        <f>"00831427"</f>
        <v>00831427</v>
      </c>
    </row>
    <row r="8553" spans="1:2" x14ac:dyDescent="0.25">
      <c r="A8553" s="6">
        <v>8550</v>
      </c>
      <c r="B8553" s="6" t="str">
        <f>"00831443"</f>
        <v>00831443</v>
      </c>
    </row>
    <row r="8554" spans="1:2" x14ac:dyDescent="0.25">
      <c r="A8554" s="6">
        <v>8551</v>
      </c>
      <c r="B8554" s="6" t="str">
        <f>"00831457"</f>
        <v>00831457</v>
      </c>
    </row>
    <row r="8555" spans="1:2" x14ac:dyDescent="0.25">
      <c r="A8555" s="6">
        <v>8552</v>
      </c>
      <c r="B8555" s="6" t="str">
        <f>"00831461"</f>
        <v>00831461</v>
      </c>
    </row>
    <row r="8556" spans="1:2" x14ac:dyDescent="0.25">
      <c r="A8556" s="6">
        <v>8553</v>
      </c>
      <c r="B8556" s="6" t="str">
        <f>"00831465"</f>
        <v>00831465</v>
      </c>
    </row>
    <row r="8557" spans="1:2" x14ac:dyDescent="0.25">
      <c r="A8557" s="6">
        <v>8554</v>
      </c>
      <c r="B8557" s="6" t="str">
        <f>"00831466"</f>
        <v>00831466</v>
      </c>
    </row>
    <row r="8558" spans="1:2" x14ac:dyDescent="0.25">
      <c r="A8558" s="6">
        <v>8555</v>
      </c>
      <c r="B8558" s="6" t="str">
        <f>"00831472"</f>
        <v>00831472</v>
      </c>
    </row>
    <row r="8559" spans="1:2" x14ac:dyDescent="0.25">
      <c r="A8559" s="6">
        <v>8556</v>
      </c>
      <c r="B8559" s="6" t="str">
        <f>"00831477"</f>
        <v>00831477</v>
      </c>
    </row>
    <row r="8560" spans="1:2" x14ac:dyDescent="0.25">
      <c r="A8560" s="6">
        <v>8557</v>
      </c>
      <c r="B8560" s="6" t="str">
        <f>"00831496"</f>
        <v>00831496</v>
      </c>
    </row>
    <row r="8561" spans="1:2" x14ac:dyDescent="0.25">
      <c r="A8561" s="6">
        <v>8558</v>
      </c>
      <c r="B8561" s="6" t="str">
        <f>"00831498"</f>
        <v>00831498</v>
      </c>
    </row>
    <row r="8562" spans="1:2" x14ac:dyDescent="0.25">
      <c r="A8562" s="6">
        <v>8559</v>
      </c>
      <c r="B8562" s="6" t="str">
        <f>"00831501"</f>
        <v>00831501</v>
      </c>
    </row>
    <row r="8563" spans="1:2" x14ac:dyDescent="0.25">
      <c r="A8563" s="6">
        <v>8560</v>
      </c>
      <c r="B8563" s="6" t="str">
        <f>"00831505"</f>
        <v>00831505</v>
      </c>
    </row>
    <row r="8564" spans="1:2" x14ac:dyDescent="0.25">
      <c r="A8564" s="6">
        <v>8561</v>
      </c>
      <c r="B8564" s="6" t="str">
        <f>"00831512"</f>
        <v>00831512</v>
      </c>
    </row>
    <row r="8565" spans="1:2" x14ac:dyDescent="0.25">
      <c r="A8565" s="6">
        <v>8562</v>
      </c>
      <c r="B8565" s="6" t="str">
        <f>"00831529"</f>
        <v>00831529</v>
      </c>
    </row>
    <row r="8566" spans="1:2" x14ac:dyDescent="0.25">
      <c r="A8566" s="6">
        <v>8563</v>
      </c>
      <c r="B8566" s="6" t="str">
        <f>"00831541"</f>
        <v>00831541</v>
      </c>
    </row>
    <row r="8567" spans="1:2" x14ac:dyDescent="0.25">
      <c r="A8567" s="6">
        <v>8564</v>
      </c>
      <c r="B8567" s="6" t="str">
        <f>"00831552"</f>
        <v>00831552</v>
      </c>
    </row>
    <row r="8568" spans="1:2" x14ac:dyDescent="0.25">
      <c r="A8568" s="6">
        <v>8565</v>
      </c>
      <c r="B8568" s="6" t="str">
        <f>"00831553"</f>
        <v>00831553</v>
      </c>
    </row>
    <row r="8569" spans="1:2" x14ac:dyDescent="0.25">
      <c r="A8569" s="6">
        <v>8566</v>
      </c>
      <c r="B8569" s="6" t="str">
        <f>"00831556"</f>
        <v>00831556</v>
      </c>
    </row>
    <row r="8570" spans="1:2" x14ac:dyDescent="0.25">
      <c r="A8570" s="6">
        <v>8567</v>
      </c>
      <c r="B8570" s="6" t="str">
        <f>"00831564"</f>
        <v>00831564</v>
      </c>
    </row>
    <row r="8571" spans="1:2" x14ac:dyDescent="0.25">
      <c r="A8571" s="6">
        <v>8568</v>
      </c>
      <c r="B8571" s="6" t="str">
        <f>"00831570"</f>
        <v>00831570</v>
      </c>
    </row>
    <row r="8572" spans="1:2" x14ac:dyDescent="0.25">
      <c r="A8572" s="6">
        <v>8569</v>
      </c>
      <c r="B8572" s="6" t="str">
        <f>"00831575"</f>
        <v>00831575</v>
      </c>
    </row>
    <row r="8573" spans="1:2" x14ac:dyDescent="0.25">
      <c r="A8573" s="6">
        <v>8570</v>
      </c>
      <c r="B8573" s="6" t="str">
        <f>"00831594"</f>
        <v>00831594</v>
      </c>
    </row>
    <row r="8574" spans="1:2" x14ac:dyDescent="0.25">
      <c r="A8574" s="6">
        <v>8571</v>
      </c>
      <c r="B8574" s="6" t="str">
        <f>"00831608"</f>
        <v>00831608</v>
      </c>
    </row>
    <row r="8575" spans="1:2" x14ac:dyDescent="0.25">
      <c r="A8575" s="6">
        <v>8572</v>
      </c>
      <c r="B8575" s="6" t="str">
        <f>"00831609"</f>
        <v>00831609</v>
      </c>
    </row>
    <row r="8576" spans="1:2" x14ac:dyDescent="0.25">
      <c r="A8576" s="6">
        <v>8573</v>
      </c>
      <c r="B8576" s="6" t="str">
        <f>"00831616"</f>
        <v>00831616</v>
      </c>
    </row>
    <row r="8577" spans="1:2" x14ac:dyDescent="0.25">
      <c r="A8577" s="6">
        <v>8574</v>
      </c>
      <c r="B8577" s="6" t="str">
        <f>"00831617"</f>
        <v>00831617</v>
      </c>
    </row>
    <row r="8578" spans="1:2" x14ac:dyDescent="0.25">
      <c r="A8578" s="6">
        <v>8575</v>
      </c>
      <c r="B8578" s="6" t="str">
        <f>"00831621"</f>
        <v>00831621</v>
      </c>
    </row>
    <row r="8579" spans="1:2" x14ac:dyDescent="0.25">
      <c r="A8579" s="6">
        <v>8576</v>
      </c>
      <c r="B8579" s="6" t="str">
        <f>"00831627"</f>
        <v>00831627</v>
      </c>
    </row>
    <row r="8580" spans="1:2" x14ac:dyDescent="0.25">
      <c r="A8580" s="6">
        <v>8577</v>
      </c>
      <c r="B8580" s="6" t="str">
        <f>"00831630"</f>
        <v>00831630</v>
      </c>
    </row>
    <row r="8581" spans="1:2" x14ac:dyDescent="0.25">
      <c r="A8581" s="6">
        <v>8578</v>
      </c>
      <c r="B8581" s="6" t="str">
        <f>"00831631"</f>
        <v>00831631</v>
      </c>
    </row>
    <row r="8582" spans="1:2" x14ac:dyDescent="0.25">
      <c r="A8582" s="6">
        <v>8579</v>
      </c>
      <c r="B8582" s="6" t="str">
        <f>"00831632"</f>
        <v>00831632</v>
      </c>
    </row>
    <row r="8583" spans="1:2" x14ac:dyDescent="0.25">
      <c r="A8583" s="6">
        <v>8580</v>
      </c>
      <c r="B8583" s="6" t="str">
        <f>"00831634"</f>
        <v>00831634</v>
      </c>
    </row>
    <row r="8584" spans="1:2" x14ac:dyDescent="0.25">
      <c r="A8584" s="6">
        <v>8581</v>
      </c>
      <c r="B8584" s="6" t="str">
        <f>"00831640"</f>
        <v>00831640</v>
      </c>
    </row>
    <row r="8585" spans="1:2" x14ac:dyDescent="0.25">
      <c r="A8585" s="6">
        <v>8582</v>
      </c>
      <c r="B8585" s="6" t="str">
        <f>"00831645"</f>
        <v>00831645</v>
      </c>
    </row>
    <row r="8586" spans="1:2" x14ac:dyDescent="0.25">
      <c r="A8586" s="6">
        <v>8583</v>
      </c>
      <c r="B8586" s="6" t="str">
        <f>"00831647"</f>
        <v>00831647</v>
      </c>
    </row>
    <row r="8587" spans="1:2" x14ac:dyDescent="0.25">
      <c r="A8587" s="6">
        <v>8584</v>
      </c>
      <c r="B8587" s="6" t="str">
        <f>"00831651"</f>
        <v>00831651</v>
      </c>
    </row>
    <row r="8588" spans="1:2" x14ac:dyDescent="0.25">
      <c r="A8588" s="6">
        <v>8585</v>
      </c>
      <c r="B8588" s="6" t="str">
        <f>"00831653"</f>
        <v>00831653</v>
      </c>
    </row>
    <row r="8589" spans="1:2" x14ac:dyDescent="0.25">
      <c r="A8589" s="6">
        <v>8586</v>
      </c>
      <c r="B8589" s="6" t="str">
        <f>"00831669"</f>
        <v>00831669</v>
      </c>
    </row>
    <row r="8590" spans="1:2" x14ac:dyDescent="0.25">
      <c r="A8590" s="6">
        <v>8587</v>
      </c>
      <c r="B8590" s="6" t="str">
        <f>"00831671"</f>
        <v>00831671</v>
      </c>
    </row>
    <row r="8591" spans="1:2" x14ac:dyDescent="0.25">
      <c r="A8591" s="6">
        <v>8588</v>
      </c>
      <c r="B8591" s="6" t="str">
        <f>"00831678"</f>
        <v>00831678</v>
      </c>
    </row>
    <row r="8592" spans="1:2" x14ac:dyDescent="0.25">
      <c r="A8592" s="6">
        <v>8589</v>
      </c>
      <c r="B8592" s="6" t="str">
        <f>"00831686"</f>
        <v>00831686</v>
      </c>
    </row>
    <row r="8593" spans="1:2" x14ac:dyDescent="0.25">
      <c r="A8593" s="6">
        <v>8590</v>
      </c>
      <c r="B8593" s="6" t="str">
        <f>"00831687"</f>
        <v>00831687</v>
      </c>
    </row>
    <row r="8594" spans="1:2" x14ac:dyDescent="0.25">
      <c r="A8594" s="6">
        <v>8591</v>
      </c>
      <c r="B8594" s="6" t="str">
        <f>"00831690"</f>
        <v>00831690</v>
      </c>
    </row>
    <row r="8595" spans="1:2" x14ac:dyDescent="0.25">
      <c r="A8595" s="6">
        <v>8592</v>
      </c>
      <c r="B8595" s="6" t="str">
        <f>"00831697"</f>
        <v>00831697</v>
      </c>
    </row>
    <row r="8596" spans="1:2" x14ac:dyDescent="0.25">
      <c r="A8596" s="6">
        <v>8593</v>
      </c>
      <c r="B8596" s="6" t="str">
        <f>"00831699"</f>
        <v>00831699</v>
      </c>
    </row>
    <row r="8597" spans="1:2" x14ac:dyDescent="0.25">
      <c r="A8597" s="6">
        <v>8594</v>
      </c>
      <c r="B8597" s="6" t="str">
        <f>"00831711"</f>
        <v>00831711</v>
      </c>
    </row>
    <row r="8598" spans="1:2" x14ac:dyDescent="0.25">
      <c r="A8598" s="6">
        <v>8595</v>
      </c>
      <c r="B8598" s="6" t="str">
        <f>"00831715"</f>
        <v>00831715</v>
      </c>
    </row>
    <row r="8599" spans="1:2" x14ac:dyDescent="0.25">
      <c r="A8599" s="6">
        <v>8596</v>
      </c>
      <c r="B8599" s="6" t="str">
        <f>"00831735"</f>
        <v>00831735</v>
      </c>
    </row>
    <row r="8600" spans="1:2" x14ac:dyDescent="0.25">
      <c r="A8600" s="6">
        <v>8597</v>
      </c>
      <c r="B8600" s="6" t="str">
        <f>"00831736"</f>
        <v>00831736</v>
      </c>
    </row>
    <row r="8601" spans="1:2" x14ac:dyDescent="0.25">
      <c r="A8601" s="6">
        <v>8598</v>
      </c>
      <c r="B8601" s="6" t="str">
        <f>"00831739"</f>
        <v>00831739</v>
      </c>
    </row>
    <row r="8602" spans="1:2" x14ac:dyDescent="0.25">
      <c r="A8602" s="6">
        <v>8599</v>
      </c>
      <c r="B8602" s="6" t="str">
        <f>"00831745"</f>
        <v>00831745</v>
      </c>
    </row>
    <row r="8603" spans="1:2" x14ac:dyDescent="0.25">
      <c r="A8603" s="6">
        <v>8600</v>
      </c>
      <c r="B8603" s="6" t="str">
        <f>"00831752"</f>
        <v>00831752</v>
      </c>
    </row>
    <row r="8604" spans="1:2" x14ac:dyDescent="0.25">
      <c r="A8604" s="6">
        <v>8601</v>
      </c>
      <c r="B8604" s="6" t="str">
        <f>"00831762"</f>
        <v>00831762</v>
      </c>
    </row>
    <row r="8605" spans="1:2" x14ac:dyDescent="0.25">
      <c r="A8605" s="6">
        <v>8602</v>
      </c>
      <c r="B8605" s="6" t="str">
        <f>"00831763"</f>
        <v>00831763</v>
      </c>
    </row>
    <row r="8606" spans="1:2" x14ac:dyDescent="0.25">
      <c r="A8606" s="6">
        <v>8603</v>
      </c>
      <c r="B8606" s="6" t="str">
        <f>"00831764"</f>
        <v>00831764</v>
      </c>
    </row>
    <row r="8607" spans="1:2" x14ac:dyDescent="0.25">
      <c r="A8607" s="6">
        <v>8604</v>
      </c>
      <c r="B8607" s="6" t="str">
        <f>"00831771"</f>
        <v>00831771</v>
      </c>
    </row>
    <row r="8608" spans="1:2" x14ac:dyDescent="0.25">
      <c r="A8608" s="6">
        <v>8605</v>
      </c>
      <c r="B8608" s="6" t="str">
        <f>"00831775"</f>
        <v>00831775</v>
      </c>
    </row>
    <row r="8609" spans="1:2" x14ac:dyDescent="0.25">
      <c r="A8609" s="6">
        <v>8606</v>
      </c>
      <c r="B8609" s="6" t="str">
        <f>"00831778"</f>
        <v>00831778</v>
      </c>
    </row>
    <row r="8610" spans="1:2" x14ac:dyDescent="0.25">
      <c r="A8610" s="6">
        <v>8607</v>
      </c>
      <c r="B8610" s="6" t="str">
        <f>"00831783"</f>
        <v>00831783</v>
      </c>
    </row>
    <row r="8611" spans="1:2" x14ac:dyDescent="0.25">
      <c r="A8611" s="6">
        <v>8608</v>
      </c>
      <c r="B8611" s="6" t="str">
        <f>"00831787"</f>
        <v>00831787</v>
      </c>
    </row>
    <row r="8612" spans="1:2" x14ac:dyDescent="0.25">
      <c r="A8612" s="6">
        <v>8609</v>
      </c>
      <c r="B8612" s="6" t="str">
        <f>"00831792"</f>
        <v>00831792</v>
      </c>
    </row>
    <row r="8613" spans="1:2" x14ac:dyDescent="0.25">
      <c r="A8613" s="6">
        <v>8610</v>
      </c>
      <c r="B8613" s="6" t="str">
        <f>"00831799"</f>
        <v>00831799</v>
      </c>
    </row>
    <row r="8614" spans="1:2" x14ac:dyDescent="0.25">
      <c r="A8614" s="6">
        <v>8611</v>
      </c>
      <c r="B8614" s="6" t="str">
        <f>"00831801"</f>
        <v>00831801</v>
      </c>
    </row>
    <row r="8615" spans="1:2" x14ac:dyDescent="0.25">
      <c r="A8615" s="6">
        <v>8612</v>
      </c>
      <c r="B8615" s="6" t="str">
        <f>"00831803"</f>
        <v>00831803</v>
      </c>
    </row>
    <row r="8616" spans="1:2" x14ac:dyDescent="0.25">
      <c r="A8616" s="6">
        <v>8613</v>
      </c>
      <c r="B8616" s="6" t="str">
        <f>"00831809"</f>
        <v>00831809</v>
      </c>
    </row>
    <row r="8617" spans="1:2" x14ac:dyDescent="0.25">
      <c r="A8617" s="6">
        <v>8614</v>
      </c>
      <c r="B8617" s="6" t="str">
        <f>"00831811"</f>
        <v>00831811</v>
      </c>
    </row>
    <row r="8618" spans="1:2" x14ac:dyDescent="0.25">
      <c r="A8618" s="6">
        <v>8615</v>
      </c>
      <c r="B8618" s="6" t="str">
        <f>"00831814"</f>
        <v>00831814</v>
      </c>
    </row>
    <row r="8619" spans="1:2" x14ac:dyDescent="0.25">
      <c r="A8619" s="6">
        <v>8616</v>
      </c>
      <c r="B8619" s="6" t="str">
        <f>"00831815"</f>
        <v>00831815</v>
      </c>
    </row>
    <row r="8620" spans="1:2" x14ac:dyDescent="0.25">
      <c r="A8620" s="6">
        <v>8617</v>
      </c>
      <c r="B8620" s="6" t="str">
        <f>"00831816"</f>
        <v>00831816</v>
      </c>
    </row>
    <row r="8621" spans="1:2" x14ac:dyDescent="0.25">
      <c r="A8621" s="6">
        <v>8618</v>
      </c>
      <c r="B8621" s="6" t="str">
        <f>"00831819"</f>
        <v>00831819</v>
      </c>
    </row>
    <row r="8622" spans="1:2" x14ac:dyDescent="0.25">
      <c r="A8622" s="6">
        <v>8619</v>
      </c>
      <c r="B8622" s="6" t="str">
        <f>"00831824"</f>
        <v>00831824</v>
      </c>
    </row>
    <row r="8623" spans="1:2" x14ac:dyDescent="0.25">
      <c r="A8623" s="6">
        <v>8620</v>
      </c>
      <c r="B8623" s="6" t="str">
        <f>"00831845"</f>
        <v>00831845</v>
      </c>
    </row>
    <row r="8624" spans="1:2" x14ac:dyDescent="0.25">
      <c r="A8624" s="6">
        <v>8621</v>
      </c>
      <c r="B8624" s="6" t="str">
        <f>"00831853"</f>
        <v>00831853</v>
      </c>
    </row>
    <row r="8625" spans="1:2" x14ac:dyDescent="0.25">
      <c r="A8625" s="6">
        <v>8622</v>
      </c>
      <c r="B8625" s="6" t="str">
        <f>"00831864"</f>
        <v>00831864</v>
      </c>
    </row>
    <row r="8626" spans="1:2" x14ac:dyDescent="0.25">
      <c r="A8626" s="6">
        <v>8623</v>
      </c>
      <c r="B8626" s="6" t="str">
        <f>"00831866"</f>
        <v>00831866</v>
      </c>
    </row>
    <row r="8627" spans="1:2" x14ac:dyDescent="0.25">
      <c r="A8627" s="6">
        <v>8624</v>
      </c>
      <c r="B8627" s="6" t="str">
        <f>"00831868"</f>
        <v>00831868</v>
      </c>
    </row>
    <row r="8628" spans="1:2" x14ac:dyDescent="0.25">
      <c r="A8628" s="6">
        <v>8625</v>
      </c>
      <c r="B8628" s="6" t="str">
        <f>"00831872"</f>
        <v>00831872</v>
      </c>
    </row>
    <row r="8629" spans="1:2" x14ac:dyDescent="0.25">
      <c r="A8629" s="6">
        <v>8626</v>
      </c>
      <c r="B8629" s="6" t="str">
        <f>"00831883"</f>
        <v>00831883</v>
      </c>
    </row>
    <row r="8630" spans="1:2" x14ac:dyDescent="0.25">
      <c r="A8630" s="6">
        <v>8627</v>
      </c>
      <c r="B8630" s="6" t="str">
        <f>"00831889"</f>
        <v>00831889</v>
      </c>
    </row>
    <row r="8631" spans="1:2" x14ac:dyDescent="0.25">
      <c r="A8631" s="6">
        <v>8628</v>
      </c>
      <c r="B8631" s="6" t="str">
        <f>"00831895"</f>
        <v>00831895</v>
      </c>
    </row>
    <row r="8632" spans="1:2" x14ac:dyDescent="0.25">
      <c r="A8632" s="6">
        <v>8629</v>
      </c>
      <c r="B8632" s="6" t="str">
        <f>"00831896"</f>
        <v>00831896</v>
      </c>
    </row>
    <row r="8633" spans="1:2" x14ac:dyDescent="0.25">
      <c r="A8633" s="6">
        <v>8630</v>
      </c>
      <c r="B8633" s="6" t="str">
        <f>"00831902"</f>
        <v>00831902</v>
      </c>
    </row>
    <row r="8634" spans="1:2" x14ac:dyDescent="0.25">
      <c r="A8634" s="6">
        <v>8631</v>
      </c>
      <c r="B8634" s="6" t="str">
        <f>"00831903"</f>
        <v>00831903</v>
      </c>
    </row>
    <row r="8635" spans="1:2" x14ac:dyDescent="0.25">
      <c r="A8635" s="6">
        <v>8632</v>
      </c>
      <c r="B8635" s="6" t="str">
        <f>"00831904"</f>
        <v>00831904</v>
      </c>
    </row>
    <row r="8636" spans="1:2" x14ac:dyDescent="0.25">
      <c r="A8636" s="6">
        <v>8633</v>
      </c>
      <c r="B8636" s="6" t="str">
        <f>"00831908"</f>
        <v>00831908</v>
      </c>
    </row>
    <row r="8637" spans="1:2" x14ac:dyDescent="0.25">
      <c r="A8637" s="6">
        <v>8634</v>
      </c>
      <c r="B8637" s="6" t="str">
        <f>"00831909"</f>
        <v>00831909</v>
      </c>
    </row>
    <row r="8638" spans="1:2" x14ac:dyDescent="0.25">
      <c r="A8638" s="6">
        <v>8635</v>
      </c>
      <c r="B8638" s="6" t="str">
        <f>"00831912"</f>
        <v>00831912</v>
      </c>
    </row>
    <row r="8639" spans="1:2" x14ac:dyDescent="0.25">
      <c r="A8639" s="6">
        <v>8636</v>
      </c>
      <c r="B8639" s="6" t="str">
        <f>"00831917"</f>
        <v>00831917</v>
      </c>
    </row>
    <row r="8640" spans="1:2" x14ac:dyDescent="0.25">
      <c r="A8640" s="6">
        <v>8637</v>
      </c>
      <c r="B8640" s="6" t="str">
        <f>"00831931"</f>
        <v>00831931</v>
      </c>
    </row>
    <row r="8641" spans="1:2" x14ac:dyDescent="0.25">
      <c r="A8641" s="6">
        <v>8638</v>
      </c>
      <c r="B8641" s="6" t="str">
        <f>"00831932"</f>
        <v>00831932</v>
      </c>
    </row>
    <row r="8642" spans="1:2" x14ac:dyDescent="0.25">
      <c r="A8642" s="6">
        <v>8639</v>
      </c>
      <c r="B8642" s="6" t="str">
        <f>"00831942"</f>
        <v>00831942</v>
      </c>
    </row>
    <row r="8643" spans="1:2" x14ac:dyDescent="0.25">
      <c r="A8643" s="6">
        <v>8640</v>
      </c>
      <c r="B8643" s="6" t="str">
        <f>"00831955"</f>
        <v>00831955</v>
      </c>
    </row>
    <row r="8644" spans="1:2" x14ac:dyDescent="0.25">
      <c r="A8644" s="6">
        <v>8641</v>
      </c>
      <c r="B8644" s="6" t="str">
        <f>"00831960"</f>
        <v>00831960</v>
      </c>
    </row>
    <row r="8645" spans="1:2" x14ac:dyDescent="0.25">
      <c r="A8645" s="6">
        <v>8642</v>
      </c>
      <c r="B8645" s="6" t="str">
        <f>"00831967"</f>
        <v>00831967</v>
      </c>
    </row>
    <row r="8646" spans="1:2" x14ac:dyDescent="0.25">
      <c r="A8646" s="6">
        <v>8643</v>
      </c>
      <c r="B8646" s="6" t="str">
        <f>"00831968"</f>
        <v>00831968</v>
      </c>
    </row>
    <row r="8647" spans="1:2" x14ac:dyDescent="0.25">
      <c r="A8647" s="6">
        <v>8644</v>
      </c>
      <c r="B8647" s="6" t="str">
        <f>"00831971"</f>
        <v>00831971</v>
      </c>
    </row>
    <row r="8648" spans="1:2" x14ac:dyDescent="0.25">
      <c r="A8648" s="6">
        <v>8645</v>
      </c>
      <c r="B8648" s="6" t="str">
        <f>"00831972"</f>
        <v>00831972</v>
      </c>
    </row>
    <row r="8649" spans="1:2" x14ac:dyDescent="0.25">
      <c r="A8649" s="6">
        <v>8646</v>
      </c>
      <c r="B8649" s="6" t="str">
        <f>"00831973"</f>
        <v>00831973</v>
      </c>
    </row>
    <row r="8650" spans="1:2" x14ac:dyDescent="0.25">
      <c r="A8650" s="6">
        <v>8647</v>
      </c>
      <c r="B8650" s="6" t="str">
        <f>"00831976"</f>
        <v>00831976</v>
      </c>
    </row>
    <row r="8651" spans="1:2" x14ac:dyDescent="0.25">
      <c r="A8651" s="6">
        <v>8648</v>
      </c>
      <c r="B8651" s="6" t="str">
        <f>"00831978"</f>
        <v>00831978</v>
      </c>
    </row>
    <row r="8652" spans="1:2" x14ac:dyDescent="0.25">
      <c r="A8652" s="6">
        <v>8649</v>
      </c>
      <c r="B8652" s="6" t="str">
        <f>"00831980"</f>
        <v>00831980</v>
      </c>
    </row>
    <row r="8653" spans="1:2" x14ac:dyDescent="0.25">
      <c r="A8653" s="6">
        <v>8650</v>
      </c>
      <c r="B8653" s="6" t="str">
        <f>"00831985"</f>
        <v>00831985</v>
      </c>
    </row>
    <row r="8654" spans="1:2" x14ac:dyDescent="0.25">
      <c r="A8654" s="6">
        <v>8651</v>
      </c>
      <c r="B8654" s="6" t="str">
        <f>"00831987"</f>
        <v>00831987</v>
      </c>
    </row>
    <row r="8655" spans="1:2" x14ac:dyDescent="0.25">
      <c r="A8655" s="6">
        <v>8652</v>
      </c>
      <c r="B8655" s="6" t="str">
        <f>"00831997"</f>
        <v>00831997</v>
      </c>
    </row>
    <row r="8656" spans="1:2" x14ac:dyDescent="0.25">
      <c r="A8656" s="6">
        <v>8653</v>
      </c>
      <c r="B8656" s="6" t="str">
        <f>"00832000"</f>
        <v>00832000</v>
      </c>
    </row>
    <row r="8657" spans="1:2" x14ac:dyDescent="0.25">
      <c r="A8657" s="6">
        <v>8654</v>
      </c>
      <c r="B8657" s="6" t="str">
        <f>"00832001"</f>
        <v>00832001</v>
      </c>
    </row>
    <row r="8658" spans="1:2" x14ac:dyDescent="0.25">
      <c r="A8658" s="6">
        <v>8655</v>
      </c>
      <c r="B8658" s="6" t="str">
        <f>"00832005"</f>
        <v>00832005</v>
      </c>
    </row>
    <row r="8659" spans="1:2" x14ac:dyDescent="0.25">
      <c r="A8659" s="6">
        <v>8656</v>
      </c>
      <c r="B8659" s="6" t="str">
        <f>"00832006"</f>
        <v>00832006</v>
      </c>
    </row>
    <row r="8660" spans="1:2" x14ac:dyDescent="0.25">
      <c r="A8660" s="6">
        <v>8657</v>
      </c>
      <c r="B8660" s="6" t="str">
        <f>"00832012"</f>
        <v>00832012</v>
      </c>
    </row>
    <row r="8661" spans="1:2" x14ac:dyDescent="0.25">
      <c r="A8661" s="6">
        <v>8658</v>
      </c>
      <c r="B8661" s="6" t="str">
        <f>"00832013"</f>
        <v>00832013</v>
      </c>
    </row>
    <row r="8662" spans="1:2" x14ac:dyDescent="0.25">
      <c r="A8662" s="6">
        <v>8659</v>
      </c>
      <c r="B8662" s="6" t="str">
        <f>"00832018"</f>
        <v>00832018</v>
      </c>
    </row>
    <row r="8663" spans="1:2" x14ac:dyDescent="0.25">
      <c r="A8663" s="6">
        <v>8660</v>
      </c>
      <c r="B8663" s="6" t="str">
        <f>"00832021"</f>
        <v>00832021</v>
      </c>
    </row>
    <row r="8664" spans="1:2" x14ac:dyDescent="0.25">
      <c r="A8664" s="6">
        <v>8661</v>
      </c>
      <c r="B8664" s="6" t="str">
        <f>"00832022"</f>
        <v>00832022</v>
      </c>
    </row>
    <row r="8665" spans="1:2" x14ac:dyDescent="0.25">
      <c r="A8665" s="6">
        <v>8662</v>
      </c>
      <c r="B8665" s="6" t="str">
        <f>"00832027"</f>
        <v>00832027</v>
      </c>
    </row>
    <row r="8666" spans="1:2" x14ac:dyDescent="0.25">
      <c r="A8666" s="6">
        <v>8663</v>
      </c>
      <c r="B8666" s="6" t="str">
        <f>"00832029"</f>
        <v>00832029</v>
      </c>
    </row>
    <row r="8667" spans="1:2" x14ac:dyDescent="0.25">
      <c r="A8667" s="6">
        <v>8664</v>
      </c>
      <c r="B8667" s="6" t="str">
        <f>"00832033"</f>
        <v>00832033</v>
      </c>
    </row>
    <row r="8668" spans="1:2" x14ac:dyDescent="0.25">
      <c r="A8668" s="6">
        <v>8665</v>
      </c>
      <c r="B8668" s="6" t="str">
        <f>"00832035"</f>
        <v>00832035</v>
      </c>
    </row>
    <row r="8669" spans="1:2" x14ac:dyDescent="0.25">
      <c r="A8669" s="6">
        <v>8666</v>
      </c>
      <c r="B8669" s="6" t="str">
        <f>"00832041"</f>
        <v>00832041</v>
      </c>
    </row>
    <row r="8670" spans="1:2" x14ac:dyDescent="0.25">
      <c r="A8670" s="6">
        <v>8667</v>
      </c>
      <c r="B8670" s="6" t="str">
        <f>"00832043"</f>
        <v>00832043</v>
      </c>
    </row>
    <row r="8671" spans="1:2" x14ac:dyDescent="0.25">
      <c r="A8671" s="6">
        <v>8668</v>
      </c>
      <c r="B8671" s="6" t="str">
        <f>"00832048"</f>
        <v>00832048</v>
      </c>
    </row>
    <row r="8672" spans="1:2" x14ac:dyDescent="0.25">
      <c r="A8672" s="6">
        <v>8669</v>
      </c>
      <c r="B8672" s="6" t="str">
        <f>"00832050"</f>
        <v>00832050</v>
      </c>
    </row>
    <row r="8673" spans="1:2" x14ac:dyDescent="0.25">
      <c r="A8673" s="6">
        <v>8670</v>
      </c>
      <c r="B8673" s="6" t="str">
        <f>"00832051"</f>
        <v>00832051</v>
      </c>
    </row>
    <row r="8674" spans="1:2" x14ac:dyDescent="0.25">
      <c r="A8674" s="6">
        <v>8671</v>
      </c>
      <c r="B8674" s="6" t="str">
        <f>"00832052"</f>
        <v>00832052</v>
      </c>
    </row>
    <row r="8675" spans="1:2" x14ac:dyDescent="0.25">
      <c r="A8675" s="6">
        <v>8672</v>
      </c>
      <c r="B8675" s="6" t="str">
        <f>"00832055"</f>
        <v>00832055</v>
      </c>
    </row>
    <row r="8676" spans="1:2" x14ac:dyDescent="0.25">
      <c r="A8676" s="6">
        <v>8673</v>
      </c>
      <c r="B8676" s="6" t="str">
        <f>"00832056"</f>
        <v>00832056</v>
      </c>
    </row>
    <row r="8677" spans="1:2" x14ac:dyDescent="0.25">
      <c r="A8677" s="6">
        <v>8674</v>
      </c>
      <c r="B8677" s="6" t="str">
        <f>"00832059"</f>
        <v>00832059</v>
      </c>
    </row>
    <row r="8678" spans="1:2" x14ac:dyDescent="0.25">
      <c r="A8678" s="6">
        <v>8675</v>
      </c>
      <c r="B8678" s="6" t="str">
        <f>"00832069"</f>
        <v>00832069</v>
      </c>
    </row>
    <row r="8679" spans="1:2" x14ac:dyDescent="0.25">
      <c r="A8679" s="6">
        <v>8676</v>
      </c>
      <c r="B8679" s="6" t="str">
        <f>"00832076"</f>
        <v>00832076</v>
      </c>
    </row>
    <row r="8680" spans="1:2" x14ac:dyDescent="0.25">
      <c r="A8680" s="6">
        <v>8677</v>
      </c>
      <c r="B8680" s="6" t="str">
        <f>"00832079"</f>
        <v>00832079</v>
      </c>
    </row>
    <row r="8681" spans="1:2" x14ac:dyDescent="0.25">
      <c r="A8681" s="6">
        <v>8678</v>
      </c>
      <c r="B8681" s="6" t="str">
        <f>"00832080"</f>
        <v>00832080</v>
      </c>
    </row>
    <row r="8682" spans="1:2" x14ac:dyDescent="0.25">
      <c r="A8682" s="6">
        <v>8679</v>
      </c>
      <c r="B8682" s="6" t="str">
        <f>"00832081"</f>
        <v>00832081</v>
      </c>
    </row>
    <row r="8683" spans="1:2" x14ac:dyDescent="0.25">
      <c r="A8683" s="6">
        <v>8680</v>
      </c>
      <c r="B8683" s="6" t="str">
        <f>"00832082"</f>
        <v>00832082</v>
      </c>
    </row>
    <row r="8684" spans="1:2" x14ac:dyDescent="0.25">
      <c r="A8684" s="6">
        <v>8681</v>
      </c>
      <c r="B8684" s="6" t="str">
        <f>"00832087"</f>
        <v>00832087</v>
      </c>
    </row>
    <row r="8685" spans="1:2" x14ac:dyDescent="0.25">
      <c r="A8685" s="6">
        <v>8682</v>
      </c>
      <c r="B8685" s="6" t="str">
        <f>"00832104"</f>
        <v>00832104</v>
      </c>
    </row>
    <row r="8686" spans="1:2" x14ac:dyDescent="0.25">
      <c r="A8686" s="6">
        <v>8683</v>
      </c>
      <c r="B8686" s="6" t="str">
        <f>"00832107"</f>
        <v>00832107</v>
      </c>
    </row>
    <row r="8687" spans="1:2" x14ac:dyDescent="0.25">
      <c r="A8687" s="6">
        <v>8684</v>
      </c>
      <c r="B8687" s="6" t="str">
        <f>"00832109"</f>
        <v>00832109</v>
      </c>
    </row>
    <row r="8688" spans="1:2" x14ac:dyDescent="0.25">
      <c r="A8688" s="6">
        <v>8685</v>
      </c>
      <c r="B8688" s="6" t="str">
        <f>"00832110"</f>
        <v>00832110</v>
      </c>
    </row>
    <row r="8689" spans="1:2" x14ac:dyDescent="0.25">
      <c r="A8689" s="6">
        <v>8686</v>
      </c>
      <c r="B8689" s="6" t="str">
        <f>"00832123"</f>
        <v>00832123</v>
      </c>
    </row>
    <row r="8690" spans="1:2" x14ac:dyDescent="0.25">
      <c r="A8690" s="6">
        <v>8687</v>
      </c>
      <c r="B8690" s="6" t="str">
        <f>"00832134"</f>
        <v>00832134</v>
      </c>
    </row>
    <row r="8691" spans="1:2" x14ac:dyDescent="0.25">
      <c r="A8691" s="6">
        <v>8688</v>
      </c>
      <c r="B8691" s="6" t="str">
        <f>"00832139"</f>
        <v>00832139</v>
      </c>
    </row>
    <row r="8692" spans="1:2" x14ac:dyDescent="0.25">
      <c r="A8692" s="6">
        <v>8689</v>
      </c>
      <c r="B8692" s="6" t="str">
        <f>"00832151"</f>
        <v>00832151</v>
      </c>
    </row>
    <row r="8693" spans="1:2" x14ac:dyDescent="0.25">
      <c r="A8693" s="6">
        <v>8690</v>
      </c>
      <c r="B8693" s="6" t="str">
        <f>"00832162"</f>
        <v>00832162</v>
      </c>
    </row>
    <row r="8694" spans="1:2" x14ac:dyDescent="0.25">
      <c r="A8694" s="6">
        <v>8691</v>
      </c>
      <c r="B8694" s="6" t="str">
        <f>"00832178"</f>
        <v>00832178</v>
      </c>
    </row>
    <row r="8695" spans="1:2" x14ac:dyDescent="0.25">
      <c r="A8695" s="6">
        <v>8692</v>
      </c>
      <c r="B8695" s="6" t="str">
        <f>"00832181"</f>
        <v>00832181</v>
      </c>
    </row>
    <row r="8696" spans="1:2" x14ac:dyDescent="0.25">
      <c r="A8696" s="6">
        <v>8693</v>
      </c>
      <c r="B8696" s="6" t="str">
        <f>"00832194"</f>
        <v>00832194</v>
      </c>
    </row>
    <row r="8697" spans="1:2" x14ac:dyDescent="0.25">
      <c r="A8697" s="6">
        <v>8694</v>
      </c>
      <c r="B8697" s="6" t="str">
        <f>"00832195"</f>
        <v>00832195</v>
      </c>
    </row>
    <row r="8698" spans="1:2" x14ac:dyDescent="0.25">
      <c r="A8698" s="6">
        <v>8695</v>
      </c>
      <c r="B8698" s="6" t="str">
        <f>"00832199"</f>
        <v>00832199</v>
      </c>
    </row>
    <row r="8699" spans="1:2" x14ac:dyDescent="0.25">
      <c r="A8699" s="6">
        <v>8696</v>
      </c>
      <c r="B8699" s="6" t="str">
        <f>"00832202"</f>
        <v>00832202</v>
      </c>
    </row>
    <row r="8700" spans="1:2" x14ac:dyDescent="0.25">
      <c r="A8700" s="6">
        <v>8697</v>
      </c>
      <c r="B8700" s="6" t="str">
        <f>"00832223"</f>
        <v>00832223</v>
      </c>
    </row>
    <row r="8701" spans="1:2" x14ac:dyDescent="0.25">
      <c r="A8701" s="6">
        <v>8698</v>
      </c>
      <c r="B8701" s="6" t="str">
        <f>"00832226"</f>
        <v>00832226</v>
      </c>
    </row>
    <row r="8702" spans="1:2" x14ac:dyDescent="0.25">
      <c r="A8702" s="6">
        <v>8699</v>
      </c>
      <c r="B8702" s="6" t="str">
        <f>"00832230"</f>
        <v>00832230</v>
      </c>
    </row>
    <row r="8703" spans="1:2" x14ac:dyDescent="0.25">
      <c r="A8703" s="6">
        <v>8700</v>
      </c>
      <c r="B8703" s="6" t="str">
        <f>"00832232"</f>
        <v>00832232</v>
      </c>
    </row>
    <row r="8704" spans="1:2" x14ac:dyDescent="0.25">
      <c r="A8704" s="6">
        <v>8701</v>
      </c>
      <c r="B8704" s="6" t="str">
        <f>"00832233"</f>
        <v>00832233</v>
      </c>
    </row>
    <row r="8705" spans="1:2" x14ac:dyDescent="0.25">
      <c r="A8705" s="6">
        <v>8702</v>
      </c>
      <c r="B8705" s="6" t="str">
        <f>"00832235"</f>
        <v>00832235</v>
      </c>
    </row>
    <row r="8706" spans="1:2" x14ac:dyDescent="0.25">
      <c r="A8706" s="6">
        <v>8703</v>
      </c>
      <c r="B8706" s="6" t="str">
        <f>"00832241"</f>
        <v>00832241</v>
      </c>
    </row>
    <row r="8707" spans="1:2" x14ac:dyDescent="0.25">
      <c r="A8707" s="6">
        <v>8704</v>
      </c>
      <c r="B8707" s="6" t="str">
        <f>"00832244"</f>
        <v>00832244</v>
      </c>
    </row>
    <row r="8708" spans="1:2" x14ac:dyDescent="0.25">
      <c r="A8708" s="6">
        <v>8705</v>
      </c>
      <c r="B8708" s="6" t="str">
        <f>"00832248"</f>
        <v>00832248</v>
      </c>
    </row>
    <row r="8709" spans="1:2" x14ac:dyDescent="0.25">
      <c r="A8709" s="6">
        <v>8706</v>
      </c>
      <c r="B8709" s="6" t="str">
        <f>"00832254"</f>
        <v>00832254</v>
      </c>
    </row>
    <row r="8710" spans="1:2" x14ac:dyDescent="0.25">
      <c r="A8710" s="6">
        <v>8707</v>
      </c>
      <c r="B8710" s="6" t="str">
        <f>"00832262"</f>
        <v>00832262</v>
      </c>
    </row>
    <row r="8711" spans="1:2" x14ac:dyDescent="0.25">
      <c r="A8711" s="6">
        <v>8708</v>
      </c>
      <c r="B8711" s="6" t="str">
        <f>"00832263"</f>
        <v>00832263</v>
      </c>
    </row>
    <row r="8712" spans="1:2" x14ac:dyDescent="0.25">
      <c r="A8712" s="6">
        <v>8709</v>
      </c>
      <c r="B8712" s="6" t="str">
        <f>"00832265"</f>
        <v>00832265</v>
      </c>
    </row>
    <row r="8713" spans="1:2" x14ac:dyDescent="0.25">
      <c r="A8713" s="6">
        <v>8710</v>
      </c>
      <c r="B8713" s="6" t="str">
        <f>"00832266"</f>
        <v>00832266</v>
      </c>
    </row>
    <row r="8714" spans="1:2" x14ac:dyDescent="0.25">
      <c r="A8714" s="6">
        <v>8711</v>
      </c>
      <c r="B8714" s="6" t="str">
        <f>"00832268"</f>
        <v>00832268</v>
      </c>
    </row>
    <row r="8715" spans="1:2" x14ac:dyDescent="0.25">
      <c r="A8715" s="6">
        <v>8712</v>
      </c>
      <c r="B8715" s="6" t="str">
        <f>"00832274"</f>
        <v>00832274</v>
      </c>
    </row>
    <row r="8716" spans="1:2" x14ac:dyDescent="0.25">
      <c r="A8716" s="6">
        <v>8713</v>
      </c>
      <c r="B8716" s="6" t="str">
        <f>"00832284"</f>
        <v>00832284</v>
      </c>
    </row>
    <row r="8717" spans="1:2" x14ac:dyDescent="0.25">
      <c r="A8717" s="6">
        <v>8714</v>
      </c>
      <c r="B8717" s="6" t="str">
        <f>"00832296"</f>
        <v>00832296</v>
      </c>
    </row>
    <row r="8718" spans="1:2" x14ac:dyDescent="0.25">
      <c r="A8718" s="6">
        <v>8715</v>
      </c>
      <c r="B8718" s="6" t="str">
        <f>"00832300"</f>
        <v>00832300</v>
      </c>
    </row>
    <row r="8719" spans="1:2" x14ac:dyDescent="0.25">
      <c r="A8719" s="6">
        <v>8716</v>
      </c>
      <c r="B8719" s="6" t="str">
        <f>"00832303"</f>
        <v>00832303</v>
      </c>
    </row>
    <row r="8720" spans="1:2" x14ac:dyDescent="0.25">
      <c r="A8720" s="6">
        <v>8717</v>
      </c>
      <c r="B8720" s="6" t="str">
        <f>"00832308"</f>
        <v>00832308</v>
      </c>
    </row>
    <row r="8721" spans="1:2" x14ac:dyDescent="0.25">
      <c r="A8721" s="6">
        <v>8718</v>
      </c>
      <c r="B8721" s="6" t="str">
        <f>"00832312"</f>
        <v>00832312</v>
      </c>
    </row>
    <row r="8722" spans="1:2" x14ac:dyDescent="0.25">
      <c r="A8722" s="6">
        <v>8719</v>
      </c>
      <c r="B8722" s="6" t="str">
        <f>"00832314"</f>
        <v>00832314</v>
      </c>
    </row>
    <row r="8723" spans="1:2" x14ac:dyDescent="0.25">
      <c r="A8723" s="6">
        <v>8720</v>
      </c>
      <c r="B8723" s="6" t="str">
        <f>"00832326"</f>
        <v>00832326</v>
      </c>
    </row>
    <row r="8724" spans="1:2" x14ac:dyDescent="0.25">
      <c r="A8724" s="6">
        <v>8721</v>
      </c>
      <c r="B8724" s="6" t="str">
        <f>"00832328"</f>
        <v>00832328</v>
      </c>
    </row>
    <row r="8725" spans="1:2" x14ac:dyDescent="0.25">
      <c r="A8725" s="6">
        <v>8722</v>
      </c>
      <c r="B8725" s="6" t="str">
        <f>"00832333"</f>
        <v>00832333</v>
      </c>
    </row>
    <row r="8726" spans="1:2" x14ac:dyDescent="0.25">
      <c r="A8726" s="6">
        <v>8723</v>
      </c>
      <c r="B8726" s="6" t="str">
        <f>"00832343"</f>
        <v>00832343</v>
      </c>
    </row>
    <row r="8727" spans="1:2" x14ac:dyDescent="0.25">
      <c r="A8727" s="6">
        <v>8724</v>
      </c>
      <c r="B8727" s="6" t="str">
        <f>"00832344"</f>
        <v>00832344</v>
      </c>
    </row>
    <row r="8728" spans="1:2" x14ac:dyDescent="0.25">
      <c r="A8728" s="6">
        <v>8725</v>
      </c>
      <c r="B8728" s="6" t="str">
        <f>"00832349"</f>
        <v>00832349</v>
      </c>
    </row>
    <row r="8729" spans="1:2" x14ac:dyDescent="0.25">
      <c r="A8729" s="6">
        <v>8726</v>
      </c>
      <c r="B8729" s="6" t="str">
        <f>"00832353"</f>
        <v>00832353</v>
      </c>
    </row>
    <row r="8730" spans="1:2" x14ac:dyDescent="0.25">
      <c r="A8730" s="6">
        <v>8727</v>
      </c>
      <c r="B8730" s="6" t="str">
        <f>"00832354"</f>
        <v>00832354</v>
      </c>
    </row>
    <row r="8731" spans="1:2" x14ac:dyDescent="0.25">
      <c r="A8731" s="6">
        <v>8728</v>
      </c>
      <c r="B8731" s="6" t="str">
        <f>"00832363"</f>
        <v>00832363</v>
      </c>
    </row>
    <row r="8732" spans="1:2" x14ac:dyDescent="0.25">
      <c r="A8732" s="6">
        <v>8729</v>
      </c>
      <c r="B8732" s="6" t="str">
        <f>"00832364"</f>
        <v>00832364</v>
      </c>
    </row>
    <row r="8733" spans="1:2" x14ac:dyDescent="0.25">
      <c r="A8733" s="6">
        <v>8730</v>
      </c>
      <c r="B8733" s="6" t="str">
        <f>"00832365"</f>
        <v>00832365</v>
      </c>
    </row>
    <row r="8734" spans="1:2" x14ac:dyDescent="0.25">
      <c r="A8734" s="6">
        <v>8731</v>
      </c>
      <c r="B8734" s="6" t="str">
        <f>"00832370"</f>
        <v>00832370</v>
      </c>
    </row>
    <row r="8735" spans="1:2" x14ac:dyDescent="0.25">
      <c r="A8735" s="6">
        <v>8732</v>
      </c>
      <c r="B8735" s="6" t="str">
        <f>"00832371"</f>
        <v>00832371</v>
      </c>
    </row>
    <row r="8736" spans="1:2" x14ac:dyDescent="0.25">
      <c r="A8736" s="6">
        <v>8733</v>
      </c>
      <c r="B8736" s="6" t="str">
        <f>"00832375"</f>
        <v>00832375</v>
      </c>
    </row>
    <row r="8737" spans="1:2" x14ac:dyDescent="0.25">
      <c r="A8737" s="6">
        <v>8734</v>
      </c>
      <c r="B8737" s="6" t="str">
        <f>"00832379"</f>
        <v>00832379</v>
      </c>
    </row>
    <row r="8738" spans="1:2" x14ac:dyDescent="0.25">
      <c r="A8738" s="6">
        <v>8735</v>
      </c>
      <c r="B8738" s="6" t="str">
        <f>"00832385"</f>
        <v>00832385</v>
      </c>
    </row>
    <row r="8739" spans="1:2" x14ac:dyDescent="0.25">
      <c r="A8739" s="6">
        <v>8736</v>
      </c>
      <c r="B8739" s="6" t="str">
        <f>"00832401"</f>
        <v>00832401</v>
      </c>
    </row>
    <row r="8740" spans="1:2" x14ac:dyDescent="0.25">
      <c r="A8740" s="6">
        <v>8737</v>
      </c>
      <c r="B8740" s="6" t="str">
        <f>"00832402"</f>
        <v>00832402</v>
      </c>
    </row>
    <row r="8741" spans="1:2" x14ac:dyDescent="0.25">
      <c r="A8741" s="6">
        <v>8738</v>
      </c>
      <c r="B8741" s="6" t="str">
        <f>"00832403"</f>
        <v>00832403</v>
      </c>
    </row>
    <row r="8742" spans="1:2" x14ac:dyDescent="0.25">
      <c r="A8742" s="6">
        <v>8739</v>
      </c>
      <c r="B8742" s="6" t="str">
        <f>"00832405"</f>
        <v>00832405</v>
      </c>
    </row>
    <row r="8743" spans="1:2" x14ac:dyDescent="0.25">
      <c r="A8743" s="6">
        <v>8740</v>
      </c>
      <c r="B8743" s="6" t="str">
        <f>"00832410"</f>
        <v>00832410</v>
      </c>
    </row>
    <row r="8744" spans="1:2" x14ac:dyDescent="0.25">
      <c r="A8744" s="6">
        <v>8741</v>
      </c>
      <c r="B8744" s="6" t="str">
        <f>"00832422"</f>
        <v>00832422</v>
      </c>
    </row>
    <row r="8745" spans="1:2" x14ac:dyDescent="0.25">
      <c r="A8745" s="6">
        <v>8742</v>
      </c>
      <c r="B8745" s="6" t="str">
        <f>"00832424"</f>
        <v>00832424</v>
      </c>
    </row>
    <row r="8746" spans="1:2" x14ac:dyDescent="0.25">
      <c r="A8746" s="6">
        <v>8743</v>
      </c>
      <c r="B8746" s="6" t="str">
        <f>"00832428"</f>
        <v>00832428</v>
      </c>
    </row>
    <row r="8747" spans="1:2" x14ac:dyDescent="0.25">
      <c r="A8747" s="6">
        <v>8744</v>
      </c>
      <c r="B8747" s="6" t="str">
        <f>"00832429"</f>
        <v>00832429</v>
      </c>
    </row>
    <row r="8748" spans="1:2" x14ac:dyDescent="0.25">
      <c r="A8748" s="6">
        <v>8745</v>
      </c>
      <c r="B8748" s="6" t="str">
        <f>"00832434"</f>
        <v>00832434</v>
      </c>
    </row>
    <row r="8749" spans="1:2" x14ac:dyDescent="0.25">
      <c r="A8749" s="6">
        <v>8746</v>
      </c>
      <c r="B8749" s="6" t="str">
        <f>"00832437"</f>
        <v>00832437</v>
      </c>
    </row>
    <row r="8750" spans="1:2" x14ac:dyDescent="0.25">
      <c r="A8750" s="6">
        <v>8747</v>
      </c>
      <c r="B8750" s="6" t="str">
        <f>"00832438"</f>
        <v>00832438</v>
      </c>
    </row>
    <row r="8751" spans="1:2" x14ac:dyDescent="0.25">
      <c r="A8751" s="6">
        <v>8748</v>
      </c>
      <c r="B8751" s="6" t="str">
        <f>"00832448"</f>
        <v>00832448</v>
      </c>
    </row>
    <row r="8752" spans="1:2" x14ac:dyDescent="0.25">
      <c r="A8752" s="6">
        <v>8749</v>
      </c>
      <c r="B8752" s="6" t="str">
        <f>"00832450"</f>
        <v>00832450</v>
      </c>
    </row>
    <row r="8753" spans="1:2" x14ac:dyDescent="0.25">
      <c r="A8753" s="6">
        <v>8750</v>
      </c>
      <c r="B8753" s="6" t="str">
        <f>"00832452"</f>
        <v>00832452</v>
      </c>
    </row>
    <row r="8754" spans="1:2" x14ac:dyDescent="0.25">
      <c r="A8754" s="6">
        <v>8751</v>
      </c>
      <c r="B8754" s="6" t="str">
        <f>"00832458"</f>
        <v>00832458</v>
      </c>
    </row>
    <row r="8755" spans="1:2" x14ac:dyDescent="0.25">
      <c r="A8755" s="6">
        <v>8752</v>
      </c>
      <c r="B8755" s="6" t="str">
        <f>"00832462"</f>
        <v>00832462</v>
      </c>
    </row>
    <row r="8756" spans="1:2" x14ac:dyDescent="0.25">
      <c r="A8756" s="6">
        <v>8753</v>
      </c>
      <c r="B8756" s="6" t="str">
        <f>"00832469"</f>
        <v>00832469</v>
      </c>
    </row>
    <row r="8757" spans="1:2" x14ac:dyDescent="0.25">
      <c r="A8757" s="6">
        <v>8754</v>
      </c>
      <c r="B8757" s="6" t="str">
        <f>"00832470"</f>
        <v>00832470</v>
      </c>
    </row>
    <row r="8758" spans="1:2" x14ac:dyDescent="0.25">
      <c r="A8758" s="6">
        <v>8755</v>
      </c>
      <c r="B8758" s="6" t="str">
        <f>"00832471"</f>
        <v>00832471</v>
      </c>
    </row>
    <row r="8759" spans="1:2" x14ac:dyDescent="0.25">
      <c r="A8759" s="6">
        <v>8756</v>
      </c>
      <c r="B8759" s="6" t="str">
        <f>"00832481"</f>
        <v>00832481</v>
      </c>
    </row>
    <row r="8760" spans="1:2" x14ac:dyDescent="0.25">
      <c r="A8760" s="6">
        <v>8757</v>
      </c>
      <c r="B8760" s="6" t="str">
        <f>"00832490"</f>
        <v>00832490</v>
      </c>
    </row>
    <row r="8761" spans="1:2" x14ac:dyDescent="0.25">
      <c r="A8761" s="6">
        <v>8758</v>
      </c>
      <c r="B8761" s="6" t="str">
        <f>"00832492"</f>
        <v>00832492</v>
      </c>
    </row>
    <row r="8762" spans="1:2" x14ac:dyDescent="0.25">
      <c r="A8762" s="6">
        <v>8759</v>
      </c>
      <c r="B8762" s="6" t="str">
        <f>"00832501"</f>
        <v>00832501</v>
      </c>
    </row>
    <row r="8763" spans="1:2" x14ac:dyDescent="0.25">
      <c r="A8763" s="6">
        <v>8760</v>
      </c>
      <c r="B8763" s="6" t="str">
        <f>"00832504"</f>
        <v>00832504</v>
      </c>
    </row>
    <row r="8764" spans="1:2" x14ac:dyDescent="0.25">
      <c r="A8764" s="6">
        <v>8761</v>
      </c>
      <c r="B8764" s="6" t="str">
        <f>"00832505"</f>
        <v>00832505</v>
      </c>
    </row>
    <row r="8765" spans="1:2" x14ac:dyDescent="0.25">
      <c r="A8765" s="6">
        <v>8762</v>
      </c>
      <c r="B8765" s="6" t="str">
        <f>"00832507"</f>
        <v>00832507</v>
      </c>
    </row>
    <row r="8766" spans="1:2" x14ac:dyDescent="0.25">
      <c r="A8766" s="6">
        <v>8763</v>
      </c>
      <c r="B8766" s="6" t="str">
        <f>"00832508"</f>
        <v>00832508</v>
      </c>
    </row>
    <row r="8767" spans="1:2" x14ac:dyDescent="0.25">
      <c r="A8767" s="6">
        <v>8764</v>
      </c>
      <c r="B8767" s="6" t="str">
        <f>"00832511"</f>
        <v>00832511</v>
      </c>
    </row>
    <row r="8768" spans="1:2" x14ac:dyDescent="0.25">
      <c r="A8768" s="6">
        <v>8765</v>
      </c>
      <c r="B8768" s="6" t="str">
        <f>"00832518"</f>
        <v>00832518</v>
      </c>
    </row>
    <row r="8769" spans="1:2" x14ac:dyDescent="0.25">
      <c r="A8769" s="6">
        <v>8766</v>
      </c>
      <c r="B8769" s="6" t="str">
        <f>"00832543"</f>
        <v>00832543</v>
      </c>
    </row>
    <row r="8770" spans="1:2" x14ac:dyDescent="0.25">
      <c r="A8770" s="6">
        <v>8767</v>
      </c>
      <c r="B8770" s="6" t="str">
        <f>"00832545"</f>
        <v>00832545</v>
      </c>
    </row>
    <row r="8771" spans="1:2" x14ac:dyDescent="0.25">
      <c r="A8771" s="6">
        <v>8768</v>
      </c>
      <c r="B8771" s="6" t="str">
        <f>"00832555"</f>
        <v>00832555</v>
      </c>
    </row>
    <row r="8772" spans="1:2" x14ac:dyDescent="0.25">
      <c r="A8772" s="6">
        <v>8769</v>
      </c>
      <c r="B8772" s="6" t="str">
        <f>"00832556"</f>
        <v>00832556</v>
      </c>
    </row>
    <row r="8773" spans="1:2" x14ac:dyDescent="0.25">
      <c r="A8773" s="6">
        <v>8770</v>
      </c>
      <c r="B8773" s="6" t="str">
        <f>"00832561"</f>
        <v>00832561</v>
      </c>
    </row>
    <row r="8774" spans="1:2" x14ac:dyDescent="0.25">
      <c r="A8774" s="6">
        <v>8771</v>
      </c>
      <c r="B8774" s="6" t="str">
        <f>"00832574"</f>
        <v>00832574</v>
      </c>
    </row>
    <row r="8775" spans="1:2" x14ac:dyDescent="0.25">
      <c r="A8775" s="6">
        <v>8772</v>
      </c>
      <c r="B8775" s="6" t="str">
        <f>"00832576"</f>
        <v>00832576</v>
      </c>
    </row>
    <row r="8776" spans="1:2" x14ac:dyDescent="0.25">
      <c r="A8776" s="6">
        <v>8773</v>
      </c>
      <c r="B8776" s="6" t="str">
        <f>"00832578"</f>
        <v>00832578</v>
      </c>
    </row>
    <row r="8777" spans="1:2" x14ac:dyDescent="0.25">
      <c r="A8777" s="6">
        <v>8774</v>
      </c>
      <c r="B8777" s="6" t="str">
        <f>"00832585"</f>
        <v>00832585</v>
      </c>
    </row>
    <row r="8778" spans="1:2" x14ac:dyDescent="0.25">
      <c r="A8778" s="6">
        <v>8775</v>
      </c>
      <c r="B8778" s="6" t="str">
        <f>"00832597"</f>
        <v>00832597</v>
      </c>
    </row>
    <row r="8779" spans="1:2" x14ac:dyDescent="0.25">
      <c r="A8779" s="6">
        <v>8776</v>
      </c>
      <c r="B8779" s="6" t="str">
        <f>"00832601"</f>
        <v>00832601</v>
      </c>
    </row>
    <row r="8780" spans="1:2" x14ac:dyDescent="0.25">
      <c r="A8780" s="6">
        <v>8777</v>
      </c>
      <c r="B8780" s="6" t="str">
        <f>"00832619"</f>
        <v>00832619</v>
      </c>
    </row>
    <row r="8781" spans="1:2" x14ac:dyDescent="0.25">
      <c r="A8781" s="6">
        <v>8778</v>
      </c>
      <c r="B8781" s="6" t="str">
        <f>"00832621"</f>
        <v>00832621</v>
      </c>
    </row>
    <row r="8782" spans="1:2" x14ac:dyDescent="0.25">
      <c r="A8782" s="6">
        <v>8779</v>
      </c>
      <c r="B8782" s="6" t="str">
        <f>"00832629"</f>
        <v>00832629</v>
      </c>
    </row>
    <row r="8783" spans="1:2" x14ac:dyDescent="0.25">
      <c r="A8783" s="6">
        <v>8780</v>
      </c>
      <c r="B8783" s="6" t="str">
        <f>"00832632"</f>
        <v>00832632</v>
      </c>
    </row>
    <row r="8784" spans="1:2" x14ac:dyDescent="0.25">
      <c r="A8784" s="6">
        <v>8781</v>
      </c>
      <c r="B8784" s="6" t="str">
        <f>"00832636"</f>
        <v>00832636</v>
      </c>
    </row>
    <row r="8785" spans="1:2" x14ac:dyDescent="0.25">
      <c r="A8785" s="6">
        <v>8782</v>
      </c>
      <c r="B8785" s="6" t="str">
        <f>"00832643"</f>
        <v>00832643</v>
      </c>
    </row>
    <row r="8786" spans="1:2" x14ac:dyDescent="0.25">
      <c r="A8786" s="6">
        <v>8783</v>
      </c>
      <c r="B8786" s="6" t="str">
        <f>"00832647"</f>
        <v>00832647</v>
      </c>
    </row>
    <row r="8787" spans="1:2" x14ac:dyDescent="0.25">
      <c r="A8787" s="6">
        <v>8784</v>
      </c>
      <c r="B8787" s="6" t="str">
        <f>"00832648"</f>
        <v>00832648</v>
      </c>
    </row>
    <row r="8788" spans="1:2" x14ac:dyDescent="0.25">
      <c r="A8788" s="6">
        <v>8785</v>
      </c>
      <c r="B8788" s="6" t="str">
        <f>"00832650"</f>
        <v>00832650</v>
      </c>
    </row>
    <row r="8789" spans="1:2" x14ac:dyDescent="0.25">
      <c r="A8789" s="6">
        <v>8786</v>
      </c>
      <c r="B8789" s="6" t="str">
        <f>"00832661"</f>
        <v>00832661</v>
      </c>
    </row>
    <row r="8790" spans="1:2" x14ac:dyDescent="0.25">
      <c r="A8790" s="6">
        <v>8787</v>
      </c>
      <c r="B8790" s="6" t="str">
        <f>"00832663"</f>
        <v>00832663</v>
      </c>
    </row>
    <row r="8791" spans="1:2" x14ac:dyDescent="0.25">
      <c r="A8791" s="6">
        <v>8788</v>
      </c>
      <c r="B8791" s="6" t="str">
        <f>"00832667"</f>
        <v>00832667</v>
      </c>
    </row>
    <row r="8792" spans="1:2" x14ac:dyDescent="0.25">
      <c r="A8792" s="6">
        <v>8789</v>
      </c>
      <c r="B8792" s="6" t="str">
        <f>"00832675"</f>
        <v>00832675</v>
      </c>
    </row>
    <row r="8793" spans="1:2" x14ac:dyDescent="0.25">
      <c r="A8793" s="6">
        <v>8790</v>
      </c>
      <c r="B8793" s="6" t="str">
        <f>"00832678"</f>
        <v>00832678</v>
      </c>
    </row>
    <row r="8794" spans="1:2" x14ac:dyDescent="0.25">
      <c r="A8794" s="6">
        <v>8791</v>
      </c>
      <c r="B8794" s="6" t="str">
        <f>"00832699"</f>
        <v>00832699</v>
      </c>
    </row>
    <row r="8795" spans="1:2" x14ac:dyDescent="0.25">
      <c r="A8795" s="6">
        <v>8792</v>
      </c>
      <c r="B8795" s="6" t="str">
        <f>"00832706"</f>
        <v>00832706</v>
      </c>
    </row>
    <row r="8796" spans="1:2" x14ac:dyDescent="0.25">
      <c r="A8796" s="6">
        <v>8793</v>
      </c>
      <c r="B8796" s="6" t="str">
        <f>"00832707"</f>
        <v>00832707</v>
      </c>
    </row>
    <row r="8797" spans="1:2" x14ac:dyDescent="0.25">
      <c r="A8797" s="6">
        <v>8794</v>
      </c>
      <c r="B8797" s="6" t="str">
        <f>"00832708"</f>
        <v>00832708</v>
      </c>
    </row>
    <row r="8798" spans="1:2" x14ac:dyDescent="0.25">
      <c r="A8798" s="6">
        <v>8795</v>
      </c>
      <c r="B8798" s="6" t="str">
        <f>"00832718"</f>
        <v>00832718</v>
      </c>
    </row>
    <row r="8799" spans="1:2" x14ac:dyDescent="0.25">
      <c r="A8799" s="6">
        <v>8796</v>
      </c>
      <c r="B8799" s="6" t="str">
        <f>"00832719"</f>
        <v>00832719</v>
      </c>
    </row>
    <row r="8800" spans="1:2" x14ac:dyDescent="0.25">
      <c r="A8800" s="6">
        <v>8797</v>
      </c>
      <c r="B8800" s="6" t="str">
        <f>"00832727"</f>
        <v>00832727</v>
      </c>
    </row>
    <row r="8801" spans="1:2" x14ac:dyDescent="0.25">
      <c r="A8801" s="6">
        <v>8798</v>
      </c>
      <c r="B8801" s="6" t="str">
        <f>"00832728"</f>
        <v>00832728</v>
      </c>
    </row>
    <row r="8802" spans="1:2" x14ac:dyDescent="0.25">
      <c r="A8802" s="6">
        <v>8799</v>
      </c>
      <c r="B8802" s="6" t="str">
        <f>"00832732"</f>
        <v>00832732</v>
      </c>
    </row>
    <row r="8803" spans="1:2" x14ac:dyDescent="0.25">
      <c r="A8803" s="6">
        <v>8800</v>
      </c>
      <c r="B8803" s="6" t="str">
        <f>"00832735"</f>
        <v>00832735</v>
      </c>
    </row>
    <row r="8804" spans="1:2" x14ac:dyDescent="0.25">
      <c r="A8804" s="6">
        <v>8801</v>
      </c>
      <c r="B8804" s="6" t="str">
        <f>"00832737"</f>
        <v>00832737</v>
      </c>
    </row>
    <row r="8805" spans="1:2" x14ac:dyDescent="0.25">
      <c r="A8805" s="6">
        <v>8802</v>
      </c>
      <c r="B8805" s="6" t="str">
        <f>"00832747"</f>
        <v>00832747</v>
      </c>
    </row>
    <row r="8806" spans="1:2" x14ac:dyDescent="0.25">
      <c r="A8806" s="6">
        <v>8803</v>
      </c>
      <c r="B8806" s="6" t="str">
        <f>"00832752"</f>
        <v>00832752</v>
      </c>
    </row>
    <row r="8807" spans="1:2" x14ac:dyDescent="0.25">
      <c r="A8807" s="6">
        <v>8804</v>
      </c>
      <c r="B8807" s="6" t="str">
        <f>"00832757"</f>
        <v>00832757</v>
      </c>
    </row>
    <row r="8808" spans="1:2" x14ac:dyDescent="0.25">
      <c r="A8808" s="6">
        <v>8805</v>
      </c>
      <c r="B8808" s="6" t="str">
        <f>"00832759"</f>
        <v>00832759</v>
      </c>
    </row>
    <row r="8809" spans="1:2" x14ac:dyDescent="0.25">
      <c r="A8809" s="6">
        <v>8806</v>
      </c>
      <c r="B8809" s="6" t="str">
        <f>"00832763"</f>
        <v>00832763</v>
      </c>
    </row>
    <row r="8810" spans="1:2" x14ac:dyDescent="0.25">
      <c r="A8810" s="6">
        <v>8807</v>
      </c>
      <c r="B8810" s="6" t="str">
        <f>"00832771"</f>
        <v>00832771</v>
      </c>
    </row>
    <row r="8811" spans="1:2" x14ac:dyDescent="0.25">
      <c r="A8811" s="6">
        <v>8808</v>
      </c>
      <c r="B8811" s="6" t="str">
        <f>"00832776"</f>
        <v>00832776</v>
      </c>
    </row>
    <row r="8812" spans="1:2" x14ac:dyDescent="0.25">
      <c r="A8812" s="6">
        <v>8809</v>
      </c>
      <c r="B8812" s="6" t="str">
        <f>"00832779"</f>
        <v>00832779</v>
      </c>
    </row>
    <row r="8813" spans="1:2" x14ac:dyDescent="0.25">
      <c r="A8813" s="6">
        <v>8810</v>
      </c>
      <c r="B8813" s="6" t="str">
        <f>"00832781"</f>
        <v>00832781</v>
      </c>
    </row>
    <row r="8814" spans="1:2" x14ac:dyDescent="0.25">
      <c r="A8814" s="6">
        <v>8811</v>
      </c>
      <c r="B8814" s="6" t="str">
        <f>"00832782"</f>
        <v>00832782</v>
      </c>
    </row>
    <row r="8815" spans="1:2" x14ac:dyDescent="0.25">
      <c r="A8815" s="6">
        <v>8812</v>
      </c>
      <c r="B8815" s="6" t="str">
        <f>"00832786"</f>
        <v>00832786</v>
      </c>
    </row>
    <row r="8816" spans="1:2" x14ac:dyDescent="0.25">
      <c r="A8816" s="6">
        <v>8813</v>
      </c>
      <c r="B8816" s="6" t="str">
        <f>"00832788"</f>
        <v>00832788</v>
      </c>
    </row>
    <row r="8817" spans="1:2" x14ac:dyDescent="0.25">
      <c r="A8817" s="6">
        <v>8814</v>
      </c>
      <c r="B8817" s="6" t="str">
        <f>"00832790"</f>
        <v>00832790</v>
      </c>
    </row>
    <row r="8818" spans="1:2" x14ac:dyDescent="0.25">
      <c r="A8818" s="6">
        <v>8815</v>
      </c>
      <c r="B8818" s="6" t="str">
        <f>"00832801"</f>
        <v>00832801</v>
      </c>
    </row>
    <row r="8819" spans="1:2" x14ac:dyDescent="0.25">
      <c r="A8819" s="6">
        <v>8816</v>
      </c>
      <c r="B8819" s="6" t="str">
        <f>"00832805"</f>
        <v>00832805</v>
      </c>
    </row>
    <row r="8820" spans="1:2" x14ac:dyDescent="0.25">
      <c r="A8820" s="6">
        <v>8817</v>
      </c>
      <c r="B8820" s="6" t="str">
        <f>"00832812"</f>
        <v>00832812</v>
      </c>
    </row>
    <row r="8821" spans="1:2" x14ac:dyDescent="0.25">
      <c r="A8821" s="6">
        <v>8818</v>
      </c>
      <c r="B8821" s="6" t="str">
        <f>"00832822"</f>
        <v>00832822</v>
      </c>
    </row>
    <row r="8822" spans="1:2" x14ac:dyDescent="0.25">
      <c r="A8822" s="6">
        <v>8819</v>
      </c>
      <c r="B8822" s="6" t="str">
        <f>"00832832"</f>
        <v>00832832</v>
      </c>
    </row>
    <row r="8823" spans="1:2" x14ac:dyDescent="0.25">
      <c r="A8823" s="6">
        <v>8820</v>
      </c>
      <c r="B8823" s="6" t="str">
        <f>"00832834"</f>
        <v>00832834</v>
      </c>
    </row>
    <row r="8824" spans="1:2" x14ac:dyDescent="0.25">
      <c r="A8824" s="6">
        <v>8821</v>
      </c>
      <c r="B8824" s="6" t="str">
        <f>"00832836"</f>
        <v>00832836</v>
      </c>
    </row>
    <row r="8825" spans="1:2" x14ac:dyDescent="0.25">
      <c r="A8825" s="6">
        <v>8822</v>
      </c>
      <c r="B8825" s="6" t="str">
        <f>"00832844"</f>
        <v>00832844</v>
      </c>
    </row>
    <row r="8826" spans="1:2" x14ac:dyDescent="0.25">
      <c r="A8826" s="6">
        <v>8823</v>
      </c>
      <c r="B8826" s="6" t="str">
        <f>"00832846"</f>
        <v>00832846</v>
      </c>
    </row>
    <row r="8827" spans="1:2" x14ac:dyDescent="0.25">
      <c r="A8827" s="6">
        <v>8824</v>
      </c>
      <c r="B8827" s="6" t="str">
        <f>"00832850"</f>
        <v>00832850</v>
      </c>
    </row>
    <row r="8828" spans="1:2" x14ac:dyDescent="0.25">
      <c r="A8828" s="6">
        <v>8825</v>
      </c>
      <c r="B8828" s="6" t="str">
        <f>"00832852"</f>
        <v>00832852</v>
      </c>
    </row>
    <row r="8829" spans="1:2" x14ac:dyDescent="0.25">
      <c r="A8829" s="6">
        <v>8826</v>
      </c>
      <c r="B8829" s="6" t="str">
        <f>"00832853"</f>
        <v>00832853</v>
      </c>
    </row>
    <row r="8830" spans="1:2" x14ac:dyDescent="0.25">
      <c r="A8830" s="6">
        <v>8827</v>
      </c>
      <c r="B8830" s="6" t="str">
        <f>"00832855"</f>
        <v>00832855</v>
      </c>
    </row>
    <row r="8831" spans="1:2" x14ac:dyDescent="0.25">
      <c r="A8831" s="6">
        <v>8828</v>
      </c>
      <c r="B8831" s="6" t="str">
        <f>"00832857"</f>
        <v>00832857</v>
      </c>
    </row>
    <row r="8832" spans="1:2" x14ac:dyDescent="0.25">
      <c r="A8832" s="6">
        <v>8829</v>
      </c>
      <c r="B8832" s="6" t="str">
        <f>"00832858"</f>
        <v>00832858</v>
      </c>
    </row>
    <row r="8833" spans="1:2" x14ac:dyDescent="0.25">
      <c r="A8833" s="6">
        <v>8830</v>
      </c>
      <c r="B8833" s="6" t="str">
        <f>"00832876"</f>
        <v>00832876</v>
      </c>
    </row>
    <row r="8834" spans="1:2" x14ac:dyDescent="0.25">
      <c r="A8834" s="6">
        <v>8831</v>
      </c>
      <c r="B8834" s="6" t="str">
        <f>"00832882"</f>
        <v>00832882</v>
      </c>
    </row>
    <row r="8835" spans="1:2" x14ac:dyDescent="0.25">
      <c r="A8835" s="6">
        <v>8832</v>
      </c>
      <c r="B8835" s="6" t="str">
        <f>"00832887"</f>
        <v>00832887</v>
      </c>
    </row>
    <row r="8836" spans="1:2" x14ac:dyDescent="0.25">
      <c r="A8836" s="6">
        <v>8833</v>
      </c>
      <c r="B8836" s="6" t="str">
        <f>"00832893"</f>
        <v>00832893</v>
      </c>
    </row>
    <row r="8837" spans="1:2" x14ac:dyDescent="0.25">
      <c r="A8837" s="6">
        <v>8834</v>
      </c>
      <c r="B8837" s="6" t="str">
        <f>"00832900"</f>
        <v>00832900</v>
      </c>
    </row>
    <row r="8838" spans="1:2" x14ac:dyDescent="0.25">
      <c r="A8838" s="6">
        <v>8835</v>
      </c>
      <c r="B8838" s="6" t="str">
        <f>"00832907"</f>
        <v>00832907</v>
      </c>
    </row>
    <row r="8839" spans="1:2" x14ac:dyDescent="0.25">
      <c r="A8839" s="6">
        <v>8836</v>
      </c>
      <c r="B8839" s="6" t="str">
        <f>"00832912"</f>
        <v>00832912</v>
      </c>
    </row>
    <row r="8840" spans="1:2" x14ac:dyDescent="0.25">
      <c r="A8840" s="6">
        <v>8837</v>
      </c>
      <c r="B8840" s="6" t="str">
        <f>"00832915"</f>
        <v>00832915</v>
      </c>
    </row>
    <row r="8841" spans="1:2" x14ac:dyDescent="0.25">
      <c r="A8841" s="6">
        <v>8838</v>
      </c>
      <c r="B8841" s="6" t="str">
        <f>"00832918"</f>
        <v>00832918</v>
      </c>
    </row>
    <row r="8842" spans="1:2" x14ac:dyDescent="0.25">
      <c r="A8842" s="6">
        <v>8839</v>
      </c>
      <c r="B8842" s="6" t="str">
        <f>"00832922"</f>
        <v>00832922</v>
      </c>
    </row>
    <row r="8843" spans="1:2" x14ac:dyDescent="0.25">
      <c r="A8843" s="6">
        <v>8840</v>
      </c>
      <c r="B8843" s="6" t="str">
        <f>"00832927"</f>
        <v>00832927</v>
      </c>
    </row>
    <row r="8844" spans="1:2" x14ac:dyDescent="0.25">
      <c r="A8844" s="6">
        <v>8841</v>
      </c>
      <c r="B8844" s="6" t="str">
        <f>"00832928"</f>
        <v>00832928</v>
      </c>
    </row>
    <row r="8845" spans="1:2" x14ac:dyDescent="0.25">
      <c r="A8845" s="6">
        <v>8842</v>
      </c>
      <c r="B8845" s="6" t="str">
        <f>"00832932"</f>
        <v>00832932</v>
      </c>
    </row>
    <row r="8846" spans="1:2" x14ac:dyDescent="0.25">
      <c r="A8846" s="6">
        <v>8843</v>
      </c>
      <c r="B8846" s="6" t="str">
        <f>"00832934"</f>
        <v>00832934</v>
      </c>
    </row>
    <row r="8847" spans="1:2" x14ac:dyDescent="0.25">
      <c r="A8847" s="6">
        <v>8844</v>
      </c>
      <c r="B8847" s="6" t="str">
        <f>"00832942"</f>
        <v>00832942</v>
      </c>
    </row>
    <row r="8848" spans="1:2" x14ac:dyDescent="0.25">
      <c r="A8848" s="6">
        <v>8845</v>
      </c>
      <c r="B8848" s="6" t="str">
        <f>"00832944"</f>
        <v>00832944</v>
      </c>
    </row>
    <row r="8849" spans="1:2" x14ac:dyDescent="0.25">
      <c r="A8849" s="6">
        <v>8846</v>
      </c>
      <c r="B8849" s="6" t="str">
        <f>"00832947"</f>
        <v>00832947</v>
      </c>
    </row>
    <row r="8850" spans="1:2" x14ac:dyDescent="0.25">
      <c r="A8850" s="6">
        <v>8847</v>
      </c>
      <c r="B8850" s="6" t="str">
        <f>"00832957"</f>
        <v>00832957</v>
      </c>
    </row>
    <row r="8851" spans="1:2" x14ac:dyDescent="0.25">
      <c r="A8851" s="6">
        <v>8848</v>
      </c>
      <c r="B8851" s="6" t="str">
        <f>"00832958"</f>
        <v>00832958</v>
      </c>
    </row>
    <row r="8852" spans="1:2" x14ac:dyDescent="0.25">
      <c r="A8852" s="6">
        <v>8849</v>
      </c>
      <c r="B8852" s="6" t="str">
        <f>"00832961"</f>
        <v>00832961</v>
      </c>
    </row>
    <row r="8853" spans="1:2" x14ac:dyDescent="0.25">
      <c r="A8853" s="6">
        <v>8850</v>
      </c>
      <c r="B8853" s="6" t="str">
        <f>"00832973"</f>
        <v>00832973</v>
      </c>
    </row>
    <row r="8854" spans="1:2" x14ac:dyDescent="0.25">
      <c r="A8854" s="6">
        <v>8851</v>
      </c>
      <c r="B8854" s="6" t="str">
        <f>"00832981"</f>
        <v>00832981</v>
      </c>
    </row>
    <row r="8855" spans="1:2" x14ac:dyDescent="0.25">
      <c r="A8855" s="6">
        <v>8852</v>
      </c>
      <c r="B8855" s="6" t="str">
        <f>"00832987"</f>
        <v>00832987</v>
      </c>
    </row>
    <row r="8856" spans="1:2" x14ac:dyDescent="0.25">
      <c r="A8856" s="6">
        <v>8853</v>
      </c>
      <c r="B8856" s="6" t="str">
        <f>"00832994"</f>
        <v>00832994</v>
      </c>
    </row>
    <row r="8857" spans="1:2" x14ac:dyDescent="0.25">
      <c r="A8857" s="6">
        <v>8854</v>
      </c>
      <c r="B8857" s="6" t="str">
        <f>"00833002"</f>
        <v>00833002</v>
      </c>
    </row>
    <row r="8858" spans="1:2" x14ac:dyDescent="0.25">
      <c r="A8858" s="6">
        <v>8855</v>
      </c>
      <c r="B8858" s="6" t="str">
        <f>"00833005"</f>
        <v>00833005</v>
      </c>
    </row>
    <row r="8859" spans="1:2" x14ac:dyDescent="0.25">
      <c r="A8859" s="6">
        <v>8856</v>
      </c>
      <c r="B8859" s="6" t="str">
        <f>"00833019"</f>
        <v>00833019</v>
      </c>
    </row>
    <row r="8860" spans="1:2" x14ac:dyDescent="0.25">
      <c r="A8860" s="6">
        <v>8857</v>
      </c>
      <c r="B8860" s="6" t="str">
        <f>"00833023"</f>
        <v>00833023</v>
      </c>
    </row>
    <row r="8861" spans="1:2" x14ac:dyDescent="0.25">
      <c r="A8861" s="6">
        <v>8858</v>
      </c>
      <c r="B8861" s="6" t="str">
        <f>"00833025"</f>
        <v>00833025</v>
      </c>
    </row>
    <row r="8862" spans="1:2" x14ac:dyDescent="0.25">
      <c r="A8862" s="6">
        <v>8859</v>
      </c>
      <c r="B8862" s="6" t="str">
        <f>"00833027"</f>
        <v>00833027</v>
      </c>
    </row>
    <row r="8863" spans="1:2" x14ac:dyDescent="0.25">
      <c r="A8863" s="6">
        <v>8860</v>
      </c>
      <c r="B8863" s="6" t="str">
        <f>"00833029"</f>
        <v>00833029</v>
      </c>
    </row>
    <row r="8864" spans="1:2" x14ac:dyDescent="0.25">
      <c r="A8864" s="6">
        <v>8861</v>
      </c>
      <c r="B8864" s="6" t="str">
        <f>"00833040"</f>
        <v>00833040</v>
      </c>
    </row>
    <row r="8865" spans="1:2" x14ac:dyDescent="0.25">
      <c r="A8865" s="6">
        <v>8862</v>
      </c>
      <c r="B8865" s="6" t="str">
        <f>"00833048"</f>
        <v>00833048</v>
      </c>
    </row>
    <row r="8866" spans="1:2" x14ac:dyDescent="0.25">
      <c r="A8866" s="6">
        <v>8863</v>
      </c>
      <c r="B8866" s="6" t="str">
        <f>"00833053"</f>
        <v>00833053</v>
      </c>
    </row>
    <row r="8867" spans="1:2" x14ac:dyDescent="0.25">
      <c r="A8867" s="6">
        <v>8864</v>
      </c>
      <c r="B8867" s="6" t="str">
        <f>"00833059"</f>
        <v>00833059</v>
      </c>
    </row>
    <row r="8868" spans="1:2" x14ac:dyDescent="0.25">
      <c r="A8868" s="6">
        <v>8865</v>
      </c>
      <c r="B8868" s="6" t="str">
        <f>"00833061"</f>
        <v>00833061</v>
      </c>
    </row>
    <row r="8869" spans="1:2" x14ac:dyDescent="0.25">
      <c r="A8869" s="6">
        <v>8866</v>
      </c>
      <c r="B8869" s="6" t="str">
        <f>"00833064"</f>
        <v>00833064</v>
      </c>
    </row>
    <row r="8870" spans="1:2" x14ac:dyDescent="0.25">
      <c r="A8870" s="6">
        <v>8867</v>
      </c>
      <c r="B8870" s="6" t="str">
        <f>"00833065"</f>
        <v>00833065</v>
      </c>
    </row>
    <row r="8871" spans="1:2" x14ac:dyDescent="0.25">
      <c r="A8871" s="6">
        <v>8868</v>
      </c>
      <c r="B8871" s="6" t="str">
        <f>"00833071"</f>
        <v>00833071</v>
      </c>
    </row>
    <row r="8872" spans="1:2" x14ac:dyDescent="0.25">
      <c r="A8872" s="6">
        <v>8869</v>
      </c>
      <c r="B8872" s="6" t="str">
        <f>"00833072"</f>
        <v>00833072</v>
      </c>
    </row>
    <row r="8873" spans="1:2" x14ac:dyDescent="0.25">
      <c r="A8873" s="6">
        <v>8870</v>
      </c>
      <c r="B8873" s="6" t="str">
        <f>"00833074"</f>
        <v>00833074</v>
      </c>
    </row>
    <row r="8874" spans="1:2" x14ac:dyDescent="0.25">
      <c r="A8874" s="6">
        <v>8871</v>
      </c>
      <c r="B8874" s="6" t="str">
        <f>"00833075"</f>
        <v>00833075</v>
      </c>
    </row>
    <row r="8875" spans="1:2" x14ac:dyDescent="0.25">
      <c r="A8875" s="6">
        <v>8872</v>
      </c>
      <c r="B8875" s="6" t="str">
        <f>"00833079"</f>
        <v>00833079</v>
      </c>
    </row>
    <row r="8876" spans="1:2" x14ac:dyDescent="0.25">
      <c r="A8876" s="6">
        <v>8873</v>
      </c>
      <c r="B8876" s="6" t="str">
        <f>"00833080"</f>
        <v>00833080</v>
      </c>
    </row>
    <row r="8877" spans="1:2" x14ac:dyDescent="0.25">
      <c r="A8877" s="6">
        <v>8874</v>
      </c>
      <c r="B8877" s="6" t="str">
        <f>"00833084"</f>
        <v>00833084</v>
      </c>
    </row>
    <row r="8878" spans="1:2" x14ac:dyDescent="0.25">
      <c r="A8878" s="6">
        <v>8875</v>
      </c>
      <c r="B8878" s="6" t="str">
        <f>"00833092"</f>
        <v>00833092</v>
      </c>
    </row>
    <row r="8879" spans="1:2" x14ac:dyDescent="0.25">
      <c r="A8879" s="6">
        <v>8876</v>
      </c>
      <c r="B8879" s="6" t="str">
        <f>"00833095"</f>
        <v>00833095</v>
      </c>
    </row>
    <row r="8880" spans="1:2" x14ac:dyDescent="0.25">
      <c r="A8880" s="6">
        <v>8877</v>
      </c>
      <c r="B8880" s="6" t="str">
        <f>"00833096"</f>
        <v>00833096</v>
      </c>
    </row>
    <row r="8881" spans="1:2" x14ac:dyDescent="0.25">
      <c r="A8881" s="6">
        <v>8878</v>
      </c>
      <c r="B8881" s="6" t="str">
        <f>"00833105"</f>
        <v>00833105</v>
      </c>
    </row>
    <row r="8882" spans="1:2" x14ac:dyDescent="0.25">
      <c r="A8882" s="6">
        <v>8879</v>
      </c>
      <c r="B8882" s="6" t="str">
        <f>"00833106"</f>
        <v>00833106</v>
      </c>
    </row>
    <row r="8883" spans="1:2" x14ac:dyDescent="0.25">
      <c r="A8883" s="6">
        <v>8880</v>
      </c>
      <c r="B8883" s="6" t="str">
        <f>"00833111"</f>
        <v>00833111</v>
      </c>
    </row>
    <row r="8884" spans="1:2" x14ac:dyDescent="0.25">
      <c r="A8884" s="6">
        <v>8881</v>
      </c>
      <c r="B8884" s="6" t="str">
        <f>"00833118"</f>
        <v>00833118</v>
      </c>
    </row>
    <row r="8885" spans="1:2" x14ac:dyDescent="0.25">
      <c r="A8885" s="6">
        <v>8882</v>
      </c>
      <c r="B8885" s="6" t="str">
        <f>"00833123"</f>
        <v>00833123</v>
      </c>
    </row>
    <row r="8886" spans="1:2" x14ac:dyDescent="0.25">
      <c r="A8886" s="6">
        <v>8883</v>
      </c>
      <c r="B8886" s="6" t="str">
        <f>"00833130"</f>
        <v>00833130</v>
      </c>
    </row>
    <row r="8887" spans="1:2" x14ac:dyDescent="0.25">
      <c r="A8887" s="6">
        <v>8884</v>
      </c>
      <c r="B8887" s="6" t="str">
        <f>"00833136"</f>
        <v>00833136</v>
      </c>
    </row>
    <row r="8888" spans="1:2" x14ac:dyDescent="0.25">
      <c r="A8888" s="6">
        <v>8885</v>
      </c>
      <c r="B8888" s="6" t="str">
        <f>"00833143"</f>
        <v>00833143</v>
      </c>
    </row>
    <row r="8889" spans="1:2" x14ac:dyDescent="0.25">
      <c r="A8889" s="6">
        <v>8886</v>
      </c>
      <c r="B8889" s="6" t="str">
        <f>"00833144"</f>
        <v>00833144</v>
      </c>
    </row>
    <row r="8890" spans="1:2" x14ac:dyDescent="0.25">
      <c r="A8890" s="6">
        <v>8887</v>
      </c>
      <c r="B8890" s="6" t="str">
        <f>"00833146"</f>
        <v>00833146</v>
      </c>
    </row>
    <row r="8891" spans="1:2" x14ac:dyDescent="0.25">
      <c r="A8891" s="6">
        <v>8888</v>
      </c>
      <c r="B8891" s="6" t="str">
        <f>"00833150"</f>
        <v>00833150</v>
      </c>
    </row>
    <row r="8892" spans="1:2" x14ac:dyDescent="0.25">
      <c r="A8892" s="6">
        <v>8889</v>
      </c>
      <c r="B8892" s="6" t="str">
        <f>"00833153"</f>
        <v>00833153</v>
      </c>
    </row>
    <row r="8893" spans="1:2" x14ac:dyDescent="0.25">
      <c r="A8893" s="6">
        <v>8890</v>
      </c>
      <c r="B8893" s="6" t="str">
        <f>"00833162"</f>
        <v>00833162</v>
      </c>
    </row>
    <row r="8894" spans="1:2" x14ac:dyDescent="0.25">
      <c r="A8894" s="6">
        <v>8891</v>
      </c>
      <c r="B8894" s="6" t="str">
        <f>"00833174"</f>
        <v>00833174</v>
      </c>
    </row>
    <row r="8895" spans="1:2" x14ac:dyDescent="0.25">
      <c r="A8895" s="6">
        <v>8892</v>
      </c>
      <c r="B8895" s="6" t="str">
        <f>"00833184"</f>
        <v>00833184</v>
      </c>
    </row>
    <row r="8896" spans="1:2" x14ac:dyDescent="0.25">
      <c r="A8896" s="6">
        <v>8893</v>
      </c>
      <c r="B8896" s="6" t="str">
        <f>"00833192"</f>
        <v>00833192</v>
      </c>
    </row>
    <row r="8897" spans="1:2" x14ac:dyDescent="0.25">
      <c r="A8897" s="6">
        <v>8894</v>
      </c>
      <c r="B8897" s="6" t="str">
        <f>"00833197"</f>
        <v>00833197</v>
      </c>
    </row>
    <row r="8898" spans="1:2" x14ac:dyDescent="0.25">
      <c r="A8898" s="6">
        <v>8895</v>
      </c>
      <c r="B8898" s="6" t="str">
        <f>"00833198"</f>
        <v>00833198</v>
      </c>
    </row>
    <row r="8899" spans="1:2" x14ac:dyDescent="0.25">
      <c r="A8899" s="6">
        <v>8896</v>
      </c>
      <c r="B8899" s="6" t="str">
        <f>"00833201"</f>
        <v>00833201</v>
      </c>
    </row>
    <row r="8900" spans="1:2" x14ac:dyDescent="0.25">
      <c r="A8900" s="6">
        <v>8897</v>
      </c>
      <c r="B8900" s="6" t="str">
        <f>"00833210"</f>
        <v>00833210</v>
      </c>
    </row>
    <row r="8901" spans="1:2" x14ac:dyDescent="0.25">
      <c r="A8901" s="6">
        <v>8898</v>
      </c>
      <c r="B8901" s="6" t="str">
        <f>"00833211"</f>
        <v>00833211</v>
      </c>
    </row>
    <row r="8902" spans="1:2" x14ac:dyDescent="0.25">
      <c r="A8902" s="6">
        <v>8899</v>
      </c>
      <c r="B8902" s="6" t="str">
        <f>"00833212"</f>
        <v>00833212</v>
      </c>
    </row>
    <row r="8903" spans="1:2" x14ac:dyDescent="0.25">
      <c r="A8903" s="6">
        <v>8900</v>
      </c>
      <c r="B8903" s="6" t="str">
        <f>"00833214"</f>
        <v>00833214</v>
      </c>
    </row>
    <row r="8904" spans="1:2" x14ac:dyDescent="0.25">
      <c r="A8904" s="6">
        <v>8901</v>
      </c>
      <c r="B8904" s="6" t="str">
        <f>"00833223"</f>
        <v>00833223</v>
      </c>
    </row>
    <row r="8905" spans="1:2" x14ac:dyDescent="0.25">
      <c r="A8905" s="6">
        <v>8902</v>
      </c>
      <c r="B8905" s="6" t="str">
        <f>"00833224"</f>
        <v>00833224</v>
      </c>
    </row>
    <row r="8906" spans="1:2" x14ac:dyDescent="0.25">
      <c r="A8906" s="6">
        <v>8903</v>
      </c>
      <c r="B8906" s="6" t="str">
        <f>"00833225"</f>
        <v>00833225</v>
      </c>
    </row>
    <row r="8907" spans="1:2" x14ac:dyDescent="0.25">
      <c r="A8907" s="6">
        <v>8904</v>
      </c>
      <c r="B8907" s="6" t="str">
        <f>"00833226"</f>
        <v>00833226</v>
      </c>
    </row>
    <row r="8908" spans="1:2" x14ac:dyDescent="0.25">
      <c r="A8908" s="6">
        <v>8905</v>
      </c>
      <c r="B8908" s="6" t="str">
        <f>"00833230"</f>
        <v>00833230</v>
      </c>
    </row>
    <row r="8909" spans="1:2" x14ac:dyDescent="0.25">
      <c r="A8909" s="6">
        <v>8906</v>
      </c>
      <c r="B8909" s="6" t="str">
        <f>"00833238"</f>
        <v>00833238</v>
      </c>
    </row>
    <row r="8910" spans="1:2" x14ac:dyDescent="0.25">
      <c r="A8910" s="6">
        <v>8907</v>
      </c>
      <c r="B8910" s="6" t="str">
        <f>"00833240"</f>
        <v>00833240</v>
      </c>
    </row>
    <row r="8911" spans="1:2" x14ac:dyDescent="0.25">
      <c r="A8911" s="6">
        <v>8908</v>
      </c>
      <c r="B8911" s="6" t="str">
        <f>"00833248"</f>
        <v>00833248</v>
      </c>
    </row>
    <row r="8912" spans="1:2" x14ac:dyDescent="0.25">
      <c r="A8912" s="6">
        <v>8909</v>
      </c>
      <c r="B8912" s="6" t="str">
        <f>"00833251"</f>
        <v>00833251</v>
      </c>
    </row>
    <row r="8913" spans="1:2" x14ac:dyDescent="0.25">
      <c r="A8913" s="6">
        <v>8910</v>
      </c>
      <c r="B8913" s="6" t="str">
        <f>"00833273"</f>
        <v>00833273</v>
      </c>
    </row>
    <row r="8914" spans="1:2" x14ac:dyDescent="0.25">
      <c r="A8914" s="6">
        <v>8911</v>
      </c>
      <c r="B8914" s="6" t="str">
        <f>"00833275"</f>
        <v>00833275</v>
      </c>
    </row>
    <row r="8915" spans="1:2" x14ac:dyDescent="0.25">
      <c r="A8915" s="6">
        <v>8912</v>
      </c>
      <c r="B8915" s="6" t="str">
        <f>"00833290"</f>
        <v>00833290</v>
      </c>
    </row>
    <row r="8916" spans="1:2" x14ac:dyDescent="0.25">
      <c r="A8916" s="6">
        <v>8913</v>
      </c>
      <c r="B8916" s="6" t="str">
        <f>"00833301"</f>
        <v>00833301</v>
      </c>
    </row>
    <row r="8917" spans="1:2" x14ac:dyDescent="0.25">
      <c r="A8917" s="6">
        <v>8914</v>
      </c>
      <c r="B8917" s="6" t="str">
        <f>"00833315"</f>
        <v>00833315</v>
      </c>
    </row>
    <row r="8918" spans="1:2" x14ac:dyDescent="0.25">
      <c r="A8918" s="6">
        <v>8915</v>
      </c>
      <c r="B8918" s="6" t="str">
        <f>"00833318"</f>
        <v>00833318</v>
      </c>
    </row>
    <row r="8919" spans="1:2" x14ac:dyDescent="0.25">
      <c r="A8919" s="6">
        <v>8916</v>
      </c>
      <c r="B8919" s="6" t="str">
        <f>"00833323"</f>
        <v>00833323</v>
      </c>
    </row>
    <row r="8920" spans="1:2" x14ac:dyDescent="0.25">
      <c r="A8920" s="6">
        <v>8917</v>
      </c>
      <c r="B8920" s="6" t="str">
        <f>"00833326"</f>
        <v>00833326</v>
      </c>
    </row>
    <row r="8921" spans="1:2" x14ac:dyDescent="0.25">
      <c r="A8921" s="6">
        <v>8918</v>
      </c>
      <c r="B8921" s="6" t="str">
        <f>"00833336"</f>
        <v>00833336</v>
      </c>
    </row>
    <row r="8922" spans="1:2" x14ac:dyDescent="0.25">
      <c r="A8922" s="6">
        <v>8919</v>
      </c>
      <c r="B8922" s="6" t="str">
        <f>"00833351"</f>
        <v>00833351</v>
      </c>
    </row>
    <row r="8923" spans="1:2" x14ac:dyDescent="0.25">
      <c r="A8923" s="6">
        <v>8920</v>
      </c>
      <c r="B8923" s="6" t="str">
        <f>"00833352"</f>
        <v>00833352</v>
      </c>
    </row>
    <row r="8924" spans="1:2" x14ac:dyDescent="0.25">
      <c r="A8924" s="6">
        <v>8921</v>
      </c>
      <c r="B8924" s="6" t="str">
        <f>"00833356"</f>
        <v>00833356</v>
      </c>
    </row>
    <row r="8925" spans="1:2" x14ac:dyDescent="0.25">
      <c r="A8925" s="6">
        <v>8922</v>
      </c>
      <c r="B8925" s="6" t="str">
        <f>"00833357"</f>
        <v>00833357</v>
      </c>
    </row>
    <row r="8926" spans="1:2" x14ac:dyDescent="0.25">
      <c r="A8926" s="6">
        <v>8923</v>
      </c>
      <c r="B8926" s="6" t="str">
        <f>"00833362"</f>
        <v>00833362</v>
      </c>
    </row>
    <row r="8927" spans="1:2" x14ac:dyDescent="0.25">
      <c r="A8927" s="6">
        <v>8924</v>
      </c>
      <c r="B8927" s="6" t="str">
        <f>"00833366"</f>
        <v>00833366</v>
      </c>
    </row>
    <row r="8928" spans="1:2" x14ac:dyDescent="0.25">
      <c r="A8928" s="6">
        <v>8925</v>
      </c>
      <c r="B8928" s="6" t="str">
        <f>"00833368"</f>
        <v>00833368</v>
      </c>
    </row>
    <row r="8929" spans="1:2" x14ac:dyDescent="0.25">
      <c r="A8929" s="6">
        <v>8926</v>
      </c>
      <c r="B8929" s="6" t="str">
        <f>"00833369"</f>
        <v>00833369</v>
      </c>
    </row>
    <row r="8930" spans="1:2" x14ac:dyDescent="0.25">
      <c r="A8930" s="6">
        <v>8927</v>
      </c>
      <c r="B8930" s="6" t="str">
        <f>"00833372"</f>
        <v>00833372</v>
      </c>
    </row>
    <row r="8931" spans="1:2" x14ac:dyDescent="0.25">
      <c r="A8931" s="6">
        <v>8928</v>
      </c>
      <c r="B8931" s="6" t="str">
        <f>"00833379"</f>
        <v>00833379</v>
      </c>
    </row>
    <row r="8932" spans="1:2" x14ac:dyDescent="0.25">
      <c r="A8932" s="6">
        <v>8929</v>
      </c>
      <c r="B8932" s="6" t="str">
        <f>"00833382"</f>
        <v>00833382</v>
      </c>
    </row>
    <row r="8933" spans="1:2" x14ac:dyDescent="0.25">
      <c r="A8933" s="6">
        <v>8930</v>
      </c>
      <c r="B8933" s="6" t="str">
        <f>"00833388"</f>
        <v>00833388</v>
      </c>
    </row>
    <row r="8934" spans="1:2" x14ac:dyDescent="0.25">
      <c r="A8934" s="6">
        <v>8931</v>
      </c>
      <c r="B8934" s="6" t="str">
        <f>"00833389"</f>
        <v>00833389</v>
      </c>
    </row>
    <row r="8935" spans="1:2" x14ac:dyDescent="0.25">
      <c r="A8935" s="6">
        <v>8932</v>
      </c>
      <c r="B8935" s="6" t="str">
        <f>"00833396"</f>
        <v>00833396</v>
      </c>
    </row>
    <row r="8936" spans="1:2" x14ac:dyDescent="0.25">
      <c r="A8936" s="6">
        <v>8933</v>
      </c>
      <c r="B8936" s="6" t="str">
        <f>"00833399"</f>
        <v>00833399</v>
      </c>
    </row>
    <row r="8937" spans="1:2" x14ac:dyDescent="0.25">
      <c r="A8937" s="6">
        <v>8934</v>
      </c>
      <c r="B8937" s="6" t="str">
        <f>"00833401"</f>
        <v>00833401</v>
      </c>
    </row>
    <row r="8938" spans="1:2" x14ac:dyDescent="0.25">
      <c r="A8938" s="6">
        <v>8935</v>
      </c>
      <c r="B8938" s="6" t="str">
        <f>"00833403"</f>
        <v>00833403</v>
      </c>
    </row>
    <row r="8939" spans="1:2" x14ac:dyDescent="0.25">
      <c r="A8939" s="6">
        <v>8936</v>
      </c>
      <c r="B8939" s="6" t="str">
        <f>"00833406"</f>
        <v>00833406</v>
      </c>
    </row>
    <row r="8940" spans="1:2" x14ac:dyDescent="0.25">
      <c r="A8940" s="6">
        <v>8937</v>
      </c>
      <c r="B8940" s="6" t="str">
        <f>"00833407"</f>
        <v>00833407</v>
      </c>
    </row>
    <row r="8941" spans="1:2" x14ac:dyDescent="0.25">
      <c r="A8941" s="6">
        <v>8938</v>
      </c>
      <c r="B8941" s="6" t="str">
        <f>"00833409"</f>
        <v>00833409</v>
      </c>
    </row>
    <row r="8942" spans="1:2" x14ac:dyDescent="0.25">
      <c r="A8942" s="6">
        <v>8939</v>
      </c>
      <c r="B8942" s="6" t="str">
        <f>"00833410"</f>
        <v>00833410</v>
      </c>
    </row>
    <row r="8943" spans="1:2" x14ac:dyDescent="0.25">
      <c r="A8943" s="6">
        <v>8940</v>
      </c>
      <c r="B8943" s="6" t="str">
        <f>"00833412"</f>
        <v>00833412</v>
      </c>
    </row>
    <row r="8944" spans="1:2" x14ac:dyDescent="0.25">
      <c r="A8944" s="6">
        <v>8941</v>
      </c>
      <c r="B8944" s="6" t="str">
        <f>"00833413"</f>
        <v>00833413</v>
      </c>
    </row>
    <row r="8945" spans="1:2" x14ac:dyDescent="0.25">
      <c r="A8945" s="6">
        <v>8942</v>
      </c>
      <c r="B8945" s="6" t="str">
        <f>"00833416"</f>
        <v>00833416</v>
      </c>
    </row>
    <row r="8946" spans="1:2" x14ac:dyDescent="0.25">
      <c r="A8946" s="6">
        <v>8943</v>
      </c>
      <c r="B8946" s="6" t="str">
        <f>"00833424"</f>
        <v>00833424</v>
      </c>
    </row>
    <row r="8947" spans="1:2" x14ac:dyDescent="0.25">
      <c r="A8947" s="6">
        <v>8944</v>
      </c>
      <c r="B8947" s="6" t="str">
        <f>"00833425"</f>
        <v>00833425</v>
      </c>
    </row>
    <row r="8948" spans="1:2" x14ac:dyDescent="0.25">
      <c r="A8948" s="6">
        <v>8945</v>
      </c>
      <c r="B8948" s="6" t="str">
        <f>"00833428"</f>
        <v>00833428</v>
      </c>
    </row>
    <row r="8949" spans="1:2" x14ac:dyDescent="0.25">
      <c r="A8949" s="6">
        <v>8946</v>
      </c>
      <c r="B8949" s="6" t="str">
        <f>"00833432"</f>
        <v>00833432</v>
      </c>
    </row>
    <row r="8950" spans="1:2" x14ac:dyDescent="0.25">
      <c r="A8950" s="6">
        <v>8947</v>
      </c>
      <c r="B8950" s="6" t="str">
        <f>"00833433"</f>
        <v>00833433</v>
      </c>
    </row>
    <row r="8951" spans="1:2" x14ac:dyDescent="0.25">
      <c r="A8951" s="6">
        <v>8948</v>
      </c>
      <c r="B8951" s="6" t="str">
        <f>"00833436"</f>
        <v>00833436</v>
      </c>
    </row>
    <row r="8952" spans="1:2" x14ac:dyDescent="0.25">
      <c r="A8952" s="6">
        <v>8949</v>
      </c>
      <c r="B8952" s="6" t="str">
        <f>"00833438"</f>
        <v>00833438</v>
      </c>
    </row>
    <row r="8953" spans="1:2" x14ac:dyDescent="0.25">
      <c r="A8953" s="6">
        <v>8950</v>
      </c>
      <c r="B8953" s="6" t="str">
        <f>"00833442"</f>
        <v>00833442</v>
      </c>
    </row>
    <row r="8954" spans="1:2" x14ac:dyDescent="0.25">
      <c r="A8954" s="6">
        <v>8951</v>
      </c>
      <c r="B8954" s="6" t="str">
        <f>"00833450"</f>
        <v>00833450</v>
      </c>
    </row>
    <row r="8955" spans="1:2" x14ac:dyDescent="0.25">
      <c r="A8955" s="6">
        <v>8952</v>
      </c>
      <c r="B8955" s="6" t="str">
        <f>"00833453"</f>
        <v>00833453</v>
      </c>
    </row>
    <row r="8956" spans="1:2" x14ac:dyDescent="0.25">
      <c r="A8956" s="6">
        <v>8953</v>
      </c>
      <c r="B8956" s="6" t="str">
        <f>"00833454"</f>
        <v>00833454</v>
      </c>
    </row>
    <row r="8957" spans="1:2" x14ac:dyDescent="0.25">
      <c r="A8957" s="6">
        <v>8954</v>
      </c>
      <c r="B8957" s="6" t="str">
        <f>"00833456"</f>
        <v>00833456</v>
      </c>
    </row>
    <row r="8958" spans="1:2" x14ac:dyDescent="0.25">
      <c r="A8958" s="6">
        <v>8955</v>
      </c>
      <c r="B8958" s="6" t="str">
        <f>"00833464"</f>
        <v>00833464</v>
      </c>
    </row>
    <row r="8959" spans="1:2" x14ac:dyDescent="0.25">
      <c r="A8959" s="6">
        <v>8956</v>
      </c>
      <c r="B8959" s="6" t="str">
        <f>"00833468"</f>
        <v>00833468</v>
      </c>
    </row>
    <row r="8960" spans="1:2" x14ac:dyDescent="0.25">
      <c r="A8960" s="6">
        <v>8957</v>
      </c>
      <c r="B8960" s="6" t="str">
        <f>"00833485"</f>
        <v>00833485</v>
      </c>
    </row>
    <row r="8961" spans="1:2" x14ac:dyDescent="0.25">
      <c r="A8961" s="6">
        <v>8958</v>
      </c>
      <c r="B8961" s="6" t="str">
        <f>"00833489"</f>
        <v>00833489</v>
      </c>
    </row>
    <row r="8962" spans="1:2" x14ac:dyDescent="0.25">
      <c r="A8962" s="6">
        <v>8959</v>
      </c>
      <c r="B8962" s="6" t="str">
        <f>"00833500"</f>
        <v>00833500</v>
      </c>
    </row>
    <row r="8963" spans="1:2" x14ac:dyDescent="0.25">
      <c r="A8963" s="6">
        <v>8960</v>
      </c>
      <c r="B8963" s="6" t="str">
        <f>"00833504"</f>
        <v>00833504</v>
      </c>
    </row>
    <row r="8964" spans="1:2" x14ac:dyDescent="0.25">
      <c r="A8964" s="6">
        <v>8961</v>
      </c>
      <c r="B8964" s="6" t="str">
        <f>"00833512"</f>
        <v>00833512</v>
      </c>
    </row>
    <row r="8965" spans="1:2" x14ac:dyDescent="0.25">
      <c r="A8965" s="6">
        <v>8962</v>
      </c>
      <c r="B8965" s="6" t="str">
        <f>"00833514"</f>
        <v>00833514</v>
      </c>
    </row>
    <row r="8966" spans="1:2" x14ac:dyDescent="0.25">
      <c r="A8966" s="6">
        <v>8963</v>
      </c>
      <c r="B8966" s="6" t="str">
        <f>"00833518"</f>
        <v>00833518</v>
      </c>
    </row>
    <row r="8967" spans="1:2" x14ac:dyDescent="0.25">
      <c r="A8967" s="6">
        <v>8964</v>
      </c>
      <c r="B8967" s="6" t="str">
        <f>"00833530"</f>
        <v>00833530</v>
      </c>
    </row>
    <row r="8968" spans="1:2" x14ac:dyDescent="0.25">
      <c r="A8968" s="6">
        <v>8965</v>
      </c>
      <c r="B8968" s="6" t="str">
        <f>"00833532"</f>
        <v>00833532</v>
      </c>
    </row>
    <row r="8969" spans="1:2" x14ac:dyDescent="0.25">
      <c r="A8969" s="6">
        <v>8966</v>
      </c>
      <c r="B8969" s="6" t="str">
        <f>"00833535"</f>
        <v>00833535</v>
      </c>
    </row>
    <row r="8970" spans="1:2" x14ac:dyDescent="0.25">
      <c r="A8970" s="6">
        <v>8967</v>
      </c>
      <c r="B8970" s="6" t="str">
        <f>"00833539"</f>
        <v>00833539</v>
      </c>
    </row>
    <row r="8971" spans="1:2" x14ac:dyDescent="0.25">
      <c r="A8971" s="6">
        <v>8968</v>
      </c>
      <c r="B8971" s="6" t="str">
        <f>"00833541"</f>
        <v>00833541</v>
      </c>
    </row>
    <row r="8972" spans="1:2" x14ac:dyDescent="0.25">
      <c r="A8972" s="6">
        <v>8969</v>
      </c>
      <c r="B8972" s="6" t="str">
        <f>"00833548"</f>
        <v>00833548</v>
      </c>
    </row>
    <row r="8973" spans="1:2" x14ac:dyDescent="0.25">
      <c r="A8973" s="6">
        <v>8970</v>
      </c>
      <c r="B8973" s="6" t="str">
        <f>"00833550"</f>
        <v>00833550</v>
      </c>
    </row>
    <row r="8974" spans="1:2" x14ac:dyDescent="0.25">
      <c r="A8974" s="6">
        <v>8971</v>
      </c>
      <c r="B8974" s="6" t="str">
        <f>"00833551"</f>
        <v>00833551</v>
      </c>
    </row>
    <row r="8975" spans="1:2" x14ac:dyDescent="0.25">
      <c r="A8975" s="6">
        <v>8972</v>
      </c>
      <c r="B8975" s="6" t="str">
        <f>"00833565"</f>
        <v>00833565</v>
      </c>
    </row>
    <row r="8976" spans="1:2" x14ac:dyDescent="0.25">
      <c r="A8976" s="6">
        <v>8973</v>
      </c>
      <c r="B8976" s="6" t="str">
        <f>"00833571"</f>
        <v>00833571</v>
      </c>
    </row>
    <row r="8977" spans="1:2" x14ac:dyDescent="0.25">
      <c r="A8977" s="6">
        <v>8974</v>
      </c>
      <c r="B8977" s="6" t="str">
        <f>"00833575"</f>
        <v>00833575</v>
      </c>
    </row>
    <row r="8978" spans="1:2" x14ac:dyDescent="0.25">
      <c r="A8978" s="6">
        <v>8975</v>
      </c>
      <c r="B8978" s="6" t="str">
        <f>"00833578"</f>
        <v>00833578</v>
      </c>
    </row>
    <row r="8979" spans="1:2" x14ac:dyDescent="0.25">
      <c r="A8979" s="6">
        <v>8976</v>
      </c>
      <c r="B8979" s="6" t="str">
        <f>"00833587"</f>
        <v>00833587</v>
      </c>
    </row>
    <row r="8980" spans="1:2" x14ac:dyDescent="0.25">
      <c r="A8980" s="6">
        <v>8977</v>
      </c>
      <c r="B8980" s="6" t="str">
        <f>"00833603"</f>
        <v>00833603</v>
      </c>
    </row>
    <row r="8981" spans="1:2" x14ac:dyDescent="0.25">
      <c r="A8981" s="6">
        <v>8978</v>
      </c>
      <c r="B8981" s="6" t="str">
        <f>"00833607"</f>
        <v>00833607</v>
      </c>
    </row>
    <row r="8982" spans="1:2" x14ac:dyDescent="0.25">
      <c r="A8982" s="6">
        <v>8979</v>
      </c>
      <c r="B8982" s="6" t="str">
        <f>"00833626"</f>
        <v>00833626</v>
      </c>
    </row>
    <row r="8983" spans="1:2" x14ac:dyDescent="0.25">
      <c r="A8983" s="6">
        <v>8980</v>
      </c>
      <c r="B8983" s="6" t="str">
        <f>"00833631"</f>
        <v>00833631</v>
      </c>
    </row>
    <row r="8984" spans="1:2" x14ac:dyDescent="0.25">
      <c r="A8984" s="6">
        <v>8981</v>
      </c>
      <c r="B8984" s="6" t="str">
        <f>"00833637"</f>
        <v>00833637</v>
      </c>
    </row>
    <row r="8985" spans="1:2" x14ac:dyDescent="0.25">
      <c r="A8985" s="6">
        <v>8982</v>
      </c>
      <c r="B8985" s="6" t="str">
        <f>"00833640"</f>
        <v>00833640</v>
      </c>
    </row>
    <row r="8986" spans="1:2" x14ac:dyDescent="0.25">
      <c r="A8986" s="6">
        <v>8983</v>
      </c>
      <c r="B8986" s="6" t="str">
        <f>"00833642"</f>
        <v>00833642</v>
      </c>
    </row>
    <row r="8987" spans="1:2" x14ac:dyDescent="0.25">
      <c r="A8987" s="6">
        <v>8984</v>
      </c>
      <c r="B8987" s="6" t="str">
        <f>"00833645"</f>
        <v>00833645</v>
      </c>
    </row>
    <row r="8988" spans="1:2" x14ac:dyDescent="0.25">
      <c r="A8988" s="6">
        <v>8985</v>
      </c>
      <c r="B8988" s="6" t="str">
        <f>"00833649"</f>
        <v>00833649</v>
      </c>
    </row>
    <row r="8989" spans="1:2" x14ac:dyDescent="0.25">
      <c r="A8989" s="6">
        <v>8986</v>
      </c>
      <c r="B8989" s="6" t="str">
        <f>"00833651"</f>
        <v>00833651</v>
      </c>
    </row>
    <row r="8990" spans="1:2" x14ac:dyDescent="0.25">
      <c r="A8990" s="6">
        <v>8987</v>
      </c>
      <c r="B8990" s="6" t="str">
        <f>"00833656"</f>
        <v>00833656</v>
      </c>
    </row>
    <row r="8991" spans="1:2" x14ac:dyDescent="0.25">
      <c r="A8991" s="6">
        <v>8988</v>
      </c>
      <c r="B8991" s="6" t="str">
        <f>"00833660"</f>
        <v>00833660</v>
      </c>
    </row>
    <row r="8992" spans="1:2" x14ac:dyDescent="0.25">
      <c r="A8992" s="6">
        <v>8989</v>
      </c>
      <c r="B8992" s="6" t="str">
        <f>"00833665"</f>
        <v>00833665</v>
      </c>
    </row>
    <row r="8993" spans="1:2" x14ac:dyDescent="0.25">
      <c r="A8993" s="6">
        <v>8990</v>
      </c>
      <c r="B8993" s="6" t="str">
        <f>"00833673"</f>
        <v>00833673</v>
      </c>
    </row>
    <row r="8994" spans="1:2" x14ac:dyDescent="0.25">
      <c r="A8994" s="6">
        <v>8991</v>
      </c>
      <c r="B8994" s="6" t="str">
        <f>"00833674"</f>
        <v>00833674</v>
      </c>
    </row>
    <row r="8995" spans="1:2" x14ac:dyDescent="0.25">
      <c r="A8995" s="6">
        <v>8992</v>
      </c>
      <c r="B8995" s="6" t="str">
        <f>"00833675"</f>
        <v>00833675</v>
      </c>
    </row>
    <row r="8996" spans="1:2" x14ac:dyDescent="0.25">
      <c r="A8996" s="6">
        <v>8993</v>
      </c>
      <c r="B8996" s="6" t="str">
        <f>"00833677"</f>
        <v>00833677</v>
      </c>
    </row>
    <row r="8997" spans="1:2" x14ac:dyDescent="0.25">
      <c r="A8997" s="6">
        <v>8994</v>
      </c>
      <c r="B8997" s="6" t="str">
        <f>"00833678"</f>
        <v>00833678</v>
      </c>
    </row>
    <row r="8998" spans="1:2" x14ac:dyDescent="0.25">
      <c r="A8998" s="6">
        <v>8995</v>
      </c>
      <c r="B8998" s="6" t="str">
        <f>"00833681"</f>
        <v>00833681</v>
      </c>
    </row>
    <row r="8999" spans="1:2" x14ac:dyDescent="0.25">
      <c r="A8999" s="6">
        <v>8996</v>
      </c>
      <c r="B8999" s="6" t="str">
        <f>"00833682"</f>
        <v>00833682</v>
      </c>
    </row>
    <row r="9000" spans="1:2" x14ac:dyDescent="0.25">
      <c r="A9000" s="6">
        <v>8997</v>
      </c>
      <c r="B9000" s="6" t="str">
        <f>"00833685"</f>
        <v>00833685</v>
      </c>
    </row>
    <row r="9001" spans="1:2" x14ac:dyDescent="0.25">
      <c r="A9001" s="6">
        <v>8998</v>
      </c>
      <c r="B9001" s="6" t="str">
        <f>"00833686"</f>
        <v>00833686</v>
      </c>
    </row>
    <row r="9002" spans="1:2" x14ac:dyDescent="0.25">
      <c r="A9002" s="6">
        <v>8999</v>
      </c>
      <c r="B9002" s="6" t="str">
        <f>"00833688"</f>
        <v>00833688</v>
      </c>
    </row>
    <row r="9003" spans="1:2" x14ac:dyDescent="0.25">
      <c r="A9003" s="6">
        <v>9000</v>
      </c>
      <c r="B9003" s="6" t="str">
        <f>"00833693"</f>
        <v>00833693</v>
      </c>
    </row>
    <row r="9004" spans="1:2" x14ac:dyDescent="0.25">
      <c r="A9004" s="6">
        <v>9001</v>
      </c>
      <c r="B9004" s="6" t="str">
        <f>"00833696"</f>
        <v>00833696</v>
      </c>
    </row>
    <row r="9005" spans="1:2" x14ac:dyDescent="0.25">
      <c r="A9005" s="6">
        <v>9002</v>
      </c>
      <c r="B9005" s="6" t="str">
        <f>"00833702"</f>
        <v>00833702</v>
      </c>
    </row>
    <row r="9006" spans="1:2" x14ac:dyDescent="0.25">
      <c r="A9006" s="6">
        <v>9003</v>
      </c>
      <c r="B9006" s="6" t="str">
        <f>"00833706"</f>
        <v>00833706</v>
      </c>
    </row>
    <row r="9007" spans="1:2" x14ac:dyDescent="0.25">
      <c r="A9007" s="6">
        <v>9004</v>
      </c>
      <c r="B9007" s="6" t="str">
        <f>"00833713"</f>
        <v>00833713</v>
      </c>
    </row>
    <row r="9008" spans="1:2" x14ac:dyDescent="0.25">
      <c r="A9008" s="6">
        <v>9005</v>
      </c>
      <c r="B9008" s="6" t="str">
        <f>"00833719"</f>
        <v>00833719</v>
      </c>
    </row>
    <row r="9009" spans="1:2" x14ac:dyDescent="0.25">
      <c r="A9009" s="6">
        <v>9006</v>
      </c>
      <c r="B9009" s="6" t="str">
        <f>"00833723"</f>
        <v>00833723</v>
      </c>
    </row>
    <row r="9010" spans="1:2" x14ac:dyDescent="0.25">
      <c r="A9010" s="6">
        <v>9007</v>
      </c>
      <c r="B9010" s="6" t="str">
        <f>"00833725"</f>
        <v>00833725</v>
      </c>
    </row>
    <row r="9011" spans="1:2" x14ac:dyDescent="0.25">
      <c r="A9011" s="6">
        <v>9008</v>
      </c>
      <c r="B9011" s="6" t="str">
        <f>"00833730"</f>
        <v>00833730</v>
      </c>
    </row>
    <row r="9012" spans="1:2" x14ac:dyDescent="0.25">
      <c r="A9012" s="6">
        <v>9009</v>
      </c>
      <c r="B9012" s="6" t="str">
        <f>"00833731"</f>
        <v>00833731</v>
      </c>
    </row>
    <row r="9013" spans="1:2" x14ac:dyDescent="0.25">
      <c r="A9013" s="6">
        <v>9010</v>
      </c>
      <c r="B9013" s="6" t="str">
        <f>"00833736"</f>
        <v>00833736</v>
      </c>
    </row>
    <row r="9014" spans="1:2" x14ac:dyDescent="0.25">
      <c r="A9014" s="6">
        <v>9011</v>
      </c>
      <c r="B9014" s="6" t="str">
        <f>"00833738"</f>
        <v>00833738</v>
      </c>
    </row>
    <row r="9015" spans="1:2" x14ac:dyDescent="0.25">
      <c r="A9015" s="6">
        <v>9012</v>
      </c>
      <c r="B9015" s="6" t="str">
        <f>"00833746"</f>
        <v>00833746</v>
      </c>
    </row>
    <row r="9016" spans="1:2" x14ac:dyDescent="0.25">
      <c r="A9016" s="6">
        <v>9013</v>
      </c>
      <c r="B9016" s="6" t="str">
        <f>"00833751"</f>
        <v>00833751</v>
      </c>
    </row>
    <row r="9017" spans="1:2" x14ac:dyDescent="0.25">
      <c r="A9017" s="6">
        <v>9014</v>
      </c>
      <c r="B9017" s="6" t="str">
        <f>"00833755"</f>
        <v>00833755</v>
      </c>
    </row>
    <row r="9018" spans="1:2" x14ac:dyDescent="0.25">
      <c r="A9018" s="6">
        <v>9015</v>
      </c>
      <c r="B9018" s="6" t="str">
        <f>"00833757"</f>
        <v>00833757</v>
      </c>
    </row>
    <row r="9019" spans="1:2" x14ac:dyDescent="0.25">
      <c r="A9019" s="6">
        <v>9016</v>
      </c>
      <c r="B9019" s="6" t="str">
        <f>"00833762"</f>
        <v>00833762</v>
      </c>
    </row>
    <row r="9020" spans="1:2" x14ac:dyDescent="0.25">
      <c r="A9020" s="6">
        <v>9017</v>
      </c>
      <c r="B9020" s="6" t="str">
        <f>"00833776"</f>
        <v>00833776</v>
      </c>
    </row>
    <row r="9021" spans="1:2" x14ac:dyDescent="0.25">
      <c r="A9021" s="6">
        <v>9018</v>
      </c>
      <c r="B9021" s="6" t="str">
        <f>"00833782"</f>
        <v>00833782</v>
      </c>
    </row>
    <row r="9022" spans="1:2" x14ac:dyDescent="0.25">
      <c r="A9022" s="6">
        <v>9019</v>
      </c>
      <c r="B9022" s="6" t="str">
        <f>"00833794"</f>
        <v>00833794</v>
      </c>
    </row>
    <row r="9023" spans="1:2" x14ac:dyDescent="0.25">
      <c r="A9023" s="6">
        <v>9020</v>
      </c>
      <c r="B9023" s="6" t="str">
        <f>"00833798"</f>
        <v>00833798</v>
      </c>
    </row>
    <row r="9024" spans="1:2" x14ac:dyDescent="0.25">
      <c r="A9024" s="6">
        <v>9021</v>
      </c>
      <c r="B9024" s="6" t="str">
        <f>"00833807"</f>
        <v>00833807</v>
      </c>
    </row>
    <row r="9025" spans="1:2" x14ac:dyDescent="0.25">
      <c r="A9025" s="6">
        <v>9022</v>
      </c>
      <c r="B9025" s="6" t="str">
        <f>"00833809"</f>
        <v>00833809</v>
      </c>
    </row>
    <row r="9026" spans="1:2" x14ac:dyDescent="0.25">
      <c r="A9026" s="6">
        <v>9023</v>
      </c>
      <c r="B9026" s="6" t="str">
        <f>"00833810"</f>
        <v>00833810</v>
      </c>
    </row>
    <row r="9027" spans="1:2" x14ac:dyDescent="0.25">
      <c r="A9027" s="6">
        <v>9024</v>
      </c>
      <c r="B9027" s="6" t="str">
        <f>"00833812"</f>
        <v>00833812</v>
      </c>
    </row>
    <row r="9028" spans="1:2" x14ac:dyDescent="0.25">
      <c r="A9028" s="6">
        <v>9025</v>
      </c>
      <c r="B9028" s="6" t="str">
        <f>"00833819"</f>
        <v>00833819</v>
      </c>
    </row>
    <row r="9029" spans="1:2" x14ac:dyDescent="0.25">
      <c r="A9029" s="6">
        <v>9026</v>
      </c>
      <c r="B9029" s="6" t="str">
        <f>"00833827"</f>
        <v>00833827</v>
      </c>
    </row>
    <row r="9030" spans="1:2" x14ac:dyDescent="0.25">
      <c r="A9030" s="6">
        <v>9027</v>
      </c>
      <c r="B9030" s="6" t="str">
        <f>"00833838"</f>
        <v>00833838</v>
      </c>
    </row>
    <row r="9031" spans="1:2" x14ac:dyDescent="0.25">
      <c r="A9031" s="6">
        <v>9028</v>
      </c>
      <c r="B9031" s="6" t="str">
        <f>"00833847"</f>
        <v>00833847</v>
      </c>
    </row>
    <row r="9032" spans="1:2" x14ac:dyDescent="0.25">
      <c r="A9032" s="6">
        <v>9029</v>
      </c>
      <c r="B9032" s="6" t="str">
        <f>"00833850"</f>
        <v>00833850</v>
      </c>
    </row>
    <row r="9033" spans="1:2" x14ac:dyDescent="0.25">
      <c r="A9033" s="6">
        <v>9030</v>
      </c>
      <c r="B9033" s="6" t="str">
        <f>"00833853"</f>
        <v>00833853</v>
      </c>
    </row>
    <row r="9034" spans="1:2" x14ac:dyDescent="0.25">
      <c r="A9034" s="6">
        <v>9031</v>
      </c>
      <c r="B9034" s="6" t="str">
        <f>"00833859"</f>
        <v>00833859</v>
      </c>
    </row>
    <row r="9035" spans="1:2" x14ac:dyDescent="0.25">
      <c r="A9035" s="6">
        <v>9032</v>
      </c>
      <c r="B9035" s="6" t="str">
        <f>"00833861"</f>
        <v>00833861</v>
      </c>
    </row>
    <row r="9036" spans="1:2" x14ac:dyDescent="0.25">
      <c r="A9036" s="6">
        <v>9033</v>
      </c>
      <c r="B9036" s="6" t="str">
        <f>"00833871"</f>
        <v>00833871</v>
      </c>
    </row>
    <row r="9037" spans="1:2" x14ac:dyDescent="0.25">
      <c r="A9037" s="6">
        <v>9034</v>
      </c>
      <c r="B9037" s="6" t="str">
        <f>"00833876"</f>
        <v>00833876</v>
      </c>
    </row>
    <row r="9038" spans="1:2" x14ac:dyDescent="0.25">
      <c r="A9038" s="6">
        <v>9035</v>
      </c>
      <c r="B9038" s="6" t="str">
        <f>"00833880"</f>
        <v>00833880</v>
      </c>
    </row>
    <row r="9039" spans="1:2" x14ac:dyDescent="0.25">
      <c r="A9039" s="6">
        <v>9036</v>
      </c>
      <c r="B9039" s="6" t="str">
        <f>"00833899"</f>
        <v>00833899</v>
      </c>
    </row>
    <row r="9040" spans="1:2" x14ac:dyDescent="0.25">
      <c r="A9040" s="6">
        <v>9037</v>
      </c>
      <c r="B9040" s="6" t="str">
        <f>"00833900"</f>
        <v>00833900</v>
      </c>
    </row>
    <row r="9041" spans="1:2" x14ac:dyDescent="0.25">
      <c r="A9041" s="6">
        <v>9038</v>
      </c>
      <c r="B9041" s="6" t="str">
        <f>"00833904"</f>
        <v>00833904</v>
      </c>
    </row>
    <row r="9042" spans="1:2" x14ac:dyDescent="0.25">
      <c r="A9042" s="6">
        <v>9039</v>
      </c>
      <c r="B9042" s="6" t="str">
        <f>"00833905"</f>
        <v>00833905</v>
      </c>
    </row>
    <row r="9043" spans="1:2" x14ac:dyDescent="0.25">
      <c r="A9043" s="6">
        <v>9040</v>
      </c>
      <c r="B9043" s="6" t="str">
        <f>"00833908"</f>
        <v>00833908</v>
      </c>
    </row>
    <row r="9044" spans="1:2" x14ac:dyDescent="0.25">
      <c r="A9044" s="6">
        <v>9041</v>
      </c>
      <c r="B9044" s="6" t="str">
        <f>"00833918"</f>
        <v>00833918</v>
      </c>
    </row>
    <row r="9045" spans="1:2" x14ac:dyDescent="0.25">
      <c r="A9045" s="6">
        <v>9042</v>
      </c>
      <c r="B9045" s="6" t="str">
        <f>"00833924"</f>
        <v>00833924</v>
      </c>
    </row>
    <row r="9046" spans="1:2" x14ac:dyDescent="0.25">
      <c r="A9046" s="6">
        <v>9043</v>
      </c>
      <c r="B9046" s="6" t="str">
        <f>"00833925"</f>
        <v>00833925</v>
      </c>
    </row>
    <row r="9047" spans="1:2" x14ac:dyDescent="0.25">
      <c r="A9047" s="6">
        <v>9044</v>
      </c>
      <c r="B9047" s="6" t="str">
        <f>"00833936"</f>
        <v>00833936</v>
      </c>
    </row>
    <row r="9048" spans="1:2" x14ac:dyDescent="0.25">
      <c r="A9048" s="6">
        <v>9045</v>
      </c>
      <c r="B9048" s="6" t="str">
        <f>"00833938"</f>
        <v>00833938</v>
      </c>
    </row>
    <row r="9049" spans="1:2" x14ac:dyDescent="0.25">
      <c r="A9049" s="6">
        <v>9046</v>
      </c>
      <c r="B9049" s="6" t="str">
        <f>"00833947"</f>
        <v>00833947</v>
      </c>
    </row>
    <row r="9050" spans="1:2" x14ac:dyDescent="0.25">
      <c r="A9050" s="6">
        <v>9047</v>
      </c>
      <c r="B9050" s="6" t="str">
        <f>"00833949"</f>
        <v>00833949</v>
      </c>
    </row>
    <row r="9051" spans="1:2" x14ac:dyDescent="0.25">
      <c r="A9051" s="6">
        <v>9048</v>
      </c>
      <c r="B9051" s="6" t="str">
        <f>"00833951"</f>
        <v>00833951</v>
      </c>
    </row>
    <row r="9052" spans="1:2" x14ac:dyDescent="0.25">
      <c r="A9052" s="6">
        <v>9049</v>
      </c>
      <c r="B9052" s="6" t="str">
        <f>"00833959"</f>
        <v>00833959</v>
      </c>
    </row>
    <row r="9053" spans="1:2" x14ac:dyDescent="0.25">
      <c r="A9053" s="6">
        <v>9050</v>
      </c>
      <c r="B9053" s="6" t="str">
        <f>"00833975"</f>
        <v>00833975</v>
      </c>
    </row>
    <row r="9054" spans="1:2" x14ac:dyDescent="0.25">
      <c r="A9054" s="6">
        <v>9051</v>
      </c>
      <c r="B9054" s="6" t="str">
        <f>"00833976"</f>
        <v>00833976</v>
      </c>
    </row>
    <row r="9055" spans="1:2" x14ac:dyDescent="0.25">
      <c r="A9055" s="6">
        <v>9052</v>
      </c>
      <c r="B9055" s="6" t="str">
        <f>"00833977"</f>
        <v>00833977</v>
      </c>
    </row>
    <row r="9056" spans="1:2" x14ac:dyDescent="0.25">
      <c r="A9056" s="6">
        <v>9053</v>
      </c>
      <c r="B9056" s="6" t="str">
        <f>"00833979"</f>
        <v>00833979</v>
      </c>
    </row>
    <row r="9057" spans="1:2" x14ac:dyDescent="0.25">
      <c r="A9057" s="6">
        <v>9054</v>
      </c>
      <c r="B9057" s="6" t="str">
        <f>"00833980"</f>
        <v>00833980</v>
      </c>
    </row>
    <row r="9058" spans="1:2" x14ac:dyDescent="0.25">
      <c r="A9058" s="6">
        <v>9055</v>
      </c>
      <c r="B9058" s="6" t="str">
        <f>"00833999"</f>
        <v>00833999</v>
      </c>
    </row>
    <row r="9059" spans="1:2" x14ac:dyDescent="0.25">
      <c r="A9059" s="6">
        <v>9056</v>
      </c>
      <c r="B9059" s="6" t="str">
        <f>"00834000"</f>
        <v>00834000</v>
      </c>
    </row>
    <row r="9060" spans="1:2" x14ac:dyDescent="0.25">
      <c r="A9060" s="6">
        <v>9057</v>
      </c>
      <c r="B9060" s="6" t="str">
        <f>"00834008"</f>
        <v>00834008</v>
      </c>
    </row>
    <row r="9061" spans="1:2" x14ac:dyDescent="0.25">
      <c r="A9061" s="6">
        <v>9058</v>
      </c>
      <c r="B9061" s="6" t="str">
        <f>"00834011"</f>
        <v>00834011</v>
      </c>
    </row>
    <row r="9062" spans="1:2" x14ac:dyDescent="0.25">
      <c r="A9062" s="6">
        <v>9059</v>
      </c>
      <c r="B9062" s="6" t="str">
        <f>"00834021"</f>
        <v>00834021</v>
      </c>
    </row>
    <row r="9063" spans="1:2" x14ac:dyDescent="0.25">
      <c r="A9063" s="6">
        <v>9060</v>
      </c>
      <c r="B9063" s="6" t="str">
        <f>"00834024"</f>
        <v>00834024</v>
      </c>
    </row>
    <row r="9064" spans="1:2" x14ac:dyDescent="0.25">
      <c r="A9064" s="6">
        <v>9061</v>
      </c>
      <c r="B9064" s="6" t="str">
        <f>"00834030"</f>
        <v>00834030</v>
      </c>
    </row>
    <row r="9065" spans="1:2" x14ac:dyDescent="0.25">
      <c r="A9065" s="6">
        <v>9062</v>
      </c>
      <c r="B9065" s="6" t="str">
        <f>"00834033"</f>
        <v>00834033</v>
      </c>
    </row>
    <row r="9066" spans="1:2" x14ac:dyDescent="0.25">
      <c r="A9066" s="6">
        <v>9063</v>
      </c>
      <c r="B9066" s="6" t="str">
        <f>"00834035"</f>
        <v>00834035</v>
      </c>
    </row>
    <row r="9067" spans="1:2" x14ac:dyDescent="0.25">
      <c r="A9067" s="6">
        <v>9064</v>
      </c>
      <c r="B9067" s="6" t="str">
        <f>"00834036"</f>
        <v>00834036</v>
      </c>
    </row>
    <row r="9068" spans="1:2" x14ac:dyDescent="0.25">
      <c r="A9068" s="6">
        <v>9065</v>
      </c>
      <c r="B9068" s="6" t="str">
        <f>"00834053"</f>
        <v>00834053</v>
      </c>
    </row>
    <row r="9069" spans="1:2" x14ac:dyDescent="0.25">
      <c r="A9069" s="6">
        <v>9066</v>
      </c>
      <c r="B9069" s="6" t="str">
        <f>"00834054"</f>
        <v>00834054</v>
      </c>
    </row>
    <row r="9070" spans="1:2" x14ac:dyDescent="0.25">
      <c r="A9070" s="6">
        <v>9067</v>
      </c>
      <c r="B9070" s="6" t="str">
        <f>"00834055"</f>
        <v>00834055</v>
      </c>
    </row>
    <row r="9071" spans="1:2" x14ac:dyDescent="0.25">
      <c r="A9071" s="6">
        <v>9068</v>
      </c>
      <c r="B9071" s="6" t="str">
        <f>"00834059"</f>
        <v>00834059</v>
      </c>
    </row>
    <row r="9072" spans="1:2" x14ac:dyDescent="0.25">
      <c r="A9072" s="6">
        <v>9069</v>
      </c>
      <c r="B9072" s="6" t="str">
        <f>"00834060"</f>
        <v>00834060</v>
      </c>
    </row>
    <row r="9073" spans="1:2" x14ac:dyDescent="0.25">
      <c r="A9073" s="6">
        <v>9070</v>
      </c>
      <c r="B9073" s="6" t="str">
        <f>"00834063"</f>
        <v>00834063</v>
      </c>
    </row>
    <row r="9074" spans="1:2" x14ac:dyDescent="0.25">
      <c r="A9074" s="6">
        <v>9071</v>
      </c>
      <c r="B9074" s="6" t="str">
        <f>"00834067"</f>
        <v>00834067</v>
      </c>
    </row>
    <row r="9075" spans="1:2" x14ac:dyDescent="0.25">
      <c r="A9075" s="6">
        <v>9072</v>
      </c>
      <c r="B9075" s="6" t="str">
        <f>"00834075"</f>
        <v>00834075</v>
      </c>
    </row>
    <row r="9076" spans="1:2" x14ac:dyDescent="0.25">
      <c r="A9076" s="6">
        <v>9073</v>
      </c>
      <c r="B9076" s="6" t="str">
        <f>"00834076"</f>
        <v>00834076</v>
      </c>
    </row>
    <row r="9077" spans="1:2" x14ac:dyDescent="0.25">
      <c r="A9077" s="6">
        <v>9074</v>
      </c>
      <c r="B9077" s="6" t="str">
        <f>"00834077"</f>
        <v>00834077</v>
      </c>
    </row>
    <row r="9078" spans="1:2" x14ac:dyDescent="0.25">
      <c r="A9078" s="6">
        <v>9075</v>
      </c>
      <c r="B9078" s="6" t="str">
        <f>"00834087"</f>
        <v>00834087</v>
      </c>
    </row>
    <row r="9079" spans="1:2" x14ac:dyDescent="0.25">
      <c r="A9079" s="6">
        <v>9076</v>
      </c>
      <c r="B9079" s="6" t="str">
        <f>"00834090"</f>
        <v>00834090</v>
      </c>
    </row>
    <row r="9080" spans="1:2" x14ac:dyDescent="0.25">
      <c r="A9080" s="6">
        <v>9077</v>
      </c>
      <c r="B9080" s="6" t="str">
        <f>"00834097"</f>
        <v>00834097</v>
      </c>
    </row>
    <row r="9081" spans="1:2" x14ac:dyDescent="0.25">
      <c r="A9081" s="6">
        <v>9078</v>
      </c>
      <c r="B9081" s="6" t="str">
        <f>"00834102"</f>
        <v>00834102</v>
      </c>
    </row>
    <row r="9082" spans="1:2" x14ac:dyDescent="0.25">
      <c r="A9082" s="6">
        <v>9079</v>
      </c>
      <c r="B9082" s="6" t="str">
        <f>"00834103"</f>
        <v>00834103</v>
      </c>
    </row>
    <row r="9083" spans="1:2" x14ac:dyDescent="0.25">
      <c r="A9083" s="6">
        <v>9080</v>
      </c>
      <c r="B9083" s="6" t="str">
        <f>"00834113"</f>
        <v>00834113</v>
      </c>
    </row>
    <row r="9084" spans="1:2" x14ac:dyDescent="0.25">
      <c r="A9084" s="6">
        <v>9081</v>
      </c>
      <c r="B9084" s="6" t="str">
        <f>"00834115"</f>
        <v>00834115</v>
      </c>
    </row>
    <row r="9085" spans="1:2" x14ac:dyDescent="0.25">
      <c r="A9085" s="6">
        <v>9082</v>
      </c>
      <c r="B9085" s="6" t="str">
        <f>"00834119"</f>
        <v>00834119</v>
      </c>
    </row>
    <row r="9086" spans="1:2" x14ac:dyDescent="0.25">
      <c r="A9086" s="6">
        <v>9083</v>
      </c>
      <c r="B9086" s="6" t="str">
        <f>"00834120"</f>
        <v>00834120</v>
      </c>
    </row>
    <row r="9087" spans="1:2" x14ac:dyDescent="0.25">
      <c r="A9087" s="6">
        <v>9084</v>
      </c>
      <c r="B9087" s="6" t="str">
        <f>"00834121"</f>
        <v>00834121</v>
      </c>
    </row>
    <row r="9088" spans="1:2" x14ac:dyDescent="0.25">
      <c r="A9088" s="6">
        <v>9085</v>
      </c>
      <c r="B9088" s="6" t="str">
        <f>"00834122"</f>
        <v>00834122</v>
      </c>
    </row>
    <row r="9089" spans="1:2" x14ac:dyDescent="0.25">
      <c r="A9089" s="6">
        <v>9086</v>
      </c>
      <c r="B9089" s="6" t="str">
        <f>"00834123"</f>
        <v>00834123</v>
      </c>
    </row>
    <row r="9090" spans="1:2" x14ac:dyDescent="0.25">
      <c r="A9090" s="6">
        <v>9087</v>
      </c>
      <c r="B9090" s="6" t="str">
        <f>"00834125"</f>
        <v>00834125</v>
      </c>
    </row>
    <row r="9091" spans="1:2" x14ac:dyDescent="0.25">
      <c r="A9091" s="6">
        <v>9088</v>
      </c>
      <c r="B9091" s="6" t="str">
        <f>"00834126"</f>
        <v>00834126</v>
      </c>
    </row>
    <row r="9092" spans="1:2" x14ac:dyDescent="0.25">
      <c r="A9092" s="6">
        <v>9089</v>
      </c>
      <c r="B9092" s="6" t="str">
        <f>"00834127"</f>
        <v>00834127</v>
      </c>
    </row>
    <row r="9093" spans="1:2" x14ac:dyDescent="0.25">
      <c r="A9093" s="6">
        <v>9090</v>
      </c>
      <c r="B9093" s="6" t="str">
        <f>"00834138"</f>
        <v>00834138</v>
      </c>
    </row>
    <row r="9094" spans="1:2" x14ac:dyDescent="0.25">
      <c r="A9094" s="6">
        <v>9091</v>
      </c>
      <c r="B9094" s="6" t="str">
        <f>"00834143"</f>
        <v>00834143</v>
      </c>
    </row>
    <row r="9095" spans="1:2" x14ac:dyDescent="0.25">
      <c r="A9095" s="6">
        <v>9092</v>
      </c>
      <c r="B9095" s="6" t="str">
        <f>"00834145"</f>
        <v>00834145</v>
      </c>
    </row>
    <row r="9096" spans="1:2" x14ac:dyDescent="0.25">
      <c r="A9096" s="6">
        <v>9093</v>
      </c>
      <c r="B9096" s="6" t="str">
        <f>"00834151"</f>
        <v>00834151</v>
      </c>
    </row>
    <row r="9097" spans="1:2" x14ac:dyDescent="0.25">
      <c r="A9097" s="6">
        <v>9094</v>
      </c>
      <c r="B9097" s="6" t="str">
        <f>"00834152"</f>
        <v>00834152</v>
      </c>
    </row>
    <row r="9098" spans="1:2" x14ac:dyDescent="0.25">
      <c r="A9098" s="6">
        <v>9095</v>
      </c>
      <c r="B9098" s="6" t="str">
        <f>"00834157"</f>
        <v>00834157</v>
      </c>
    </row>
    <row r="9099" spans="1:2" x14ac:dyDescent="0.25">
      <c r="A9099" s="6">
        <v>9096</v>
      </c>
      <c r="B9099" s="6" t="str">
        <f>"00834158"</f>
        <v>00834158</v>
      </c>
    </row>
    <row r="9100" spans="1:2" x14ac:dyDescent="0.25">
      <c r="A9100" s="6">
        <v>9097</v>
      </c>
      <c r="B9100" s="6" t="str">
        <f>"00834162"</f>
        <v>00834162</v>
      </c>
    </row>
    <row r="9101" spans="1:2" x14ac:dyDescent="0.25">
      <c r="A9101" s="6">
        <v>9098</v>
      </c>
      <c r="B9101" s="6" t="str">
        <f>"00834164"</f>
        <v>00834164</v>
      </c>
    </row>
    <row r="9102" spans="1:2" x14ac:dyDescent="0.25">
      <c r="A9102" s="6">
        <v>9099</v>
      </c>
      <c r="B9102" s="6" t="str">
        <f>"00834166"</f>
        <v>00834166</v>
      </c>
    </row>
    <row r="9103" spans="1:2" x14ac:dyDescent="0.25">
      <c r="A9103" s="6">
        <v>9100</v>
      </c>
      <c r="B9103" s="6" t="str">
        <f>"00834171"</f>
        <v>00834171</v>
      </c>
    </row>
    <row r="9104" spans="1:2" x14ac:dyDescent="0.25">
      <c r="A9104" s="6">
        <v>9101</v>
      </c>
      <c r="B9104" s="6" t="str">
        <f>"00834180"</f>
        <v>00834180</v>
      </c>
    </row>
    <row r="9105" spans="1:2" x14ac:dyDescent="0.25">
      <c r="A9105" s="6">
        <v>9102</v>
      </c>
      <c r="B9105" s="6" t="str">
        <f>"00834186"</f>
        <v>00834186</v>
      </c>
    </row>
    <row r="9106" spans="1:2" x14ac:dyDescent="0.25">
      <c r="A9106" s="6">
        <v>9103</v>
      </c>
      <c r="B9106" s="6" t="str">
        <f>"00834194"</f>
        <v>00834194</v>
      </c>
    </row>
    <row r="9107" spans="1:2" x14ac:dyDescent="0.25">
      <c r="A9107" s="6">
        <v>9104</v>
      </c>
      <c r="B9107" s="6" t="str">
        <f>"00834195"</f>
        <v>00834195</v>
      </c>
    </row>
    <row r="9108" spans="1:2" x14ac:dyDescent="0.25">
      <c r="A9108" s="6">
        <v>9105</v>
      </c>
      <c r="B9108" s="6" t="str">
        <f>"00834199"</f>
        <v>00834199</v>
      </c>
    </row>
    <row r="9109" spans="1:2" x14ac:dyDescent="0.25">
      <c r="A9109" s="6">
        <v>9106</v>
      </c>
      <c r="B9109" s="6" t="str">
        <f>"00834202"</f>
        <v>00834202</v>
      </c>
    </row>
    <row r="9110" spans="1:2" x14ac:dyDescent="0.25">
      <c r="A9110" s="6">
        <v>9107</v>
      </c>
      <c r="B9110" s="6" t="str">
        <f>"00834207"</f>
        <v>00834207</v>
      </c>
    </row>
    <row r="9111" spans="1:2" x14ac:dyDescent="0.25">
      <c r="A9111" s="6">
        <v>9108</v>
      </c>
      <c r="B9111" s="6" t="str">
        <f>"00834213"</f>
        <v>00834213</v>
      </c>
    </row>
    <row r="9112" spans="1:2" x14ac:dyDescent="0.25">
      <c r="A9112" s="6">
        <v>9109</v>
      </c>
      <c r="B9112" s="6" t="str">
        <f>"00834222"</f>
        <v>00834222</v>
      </c>
    </row>
    <row r="9113" spans="1:2" x14ac:dyDescent="0.25">
      <c r="A9113" s="6">
        <v>9110</v>
      </c>
      <c r="B9113" s="6" t="str">
        <f>"00834233"</f>
        <v>00834233</v>
      </c>
    </row>
    <row r="9114" spans="1:2" x14ac:dyDescent="0.25">
      <c r="A9114" s="6">
        <v>9111</v>
      </c>
      <c r="B9114" s="6" t="str">
        <f>"00834245"</f>
        <v>00834245</v>
      </c>
    </row>
    <row r="9115" spans="1:2" x14ac:dyDescent="0.25">
      <c r="A9115" s="6">
        <v>9112</v>
      </c>
      <c r="B9115" s="6" t="str">
        <f>"00834246"</f>
        <v>00834246</v>
      </c>
    </row>
    <row r="9116" spans="1:2" x14ac:dyDescent="0.25">
      <c r="A9116" s="6">
        <v>9113</v>
      </c>
      <c r="B9116" s="6" t="str">
        <f>"00834248"</f>
        <v>00834248</v>
      </c>
    </row>
    <row r="9117" spans="1:2" x14ac:dyDescent="0.25">
      <c r="A9117" s="6">
        <v>9114</v>
      </c>
      <c r="B9117" s="6" t="str">
        <f>"00834252"</f>
        <v>00834252</v>
      </c>
    </row>
    <row r="9118" spans="1:2" x14ac:dyDescent="0.25">
      <c r="A9118" s="6">
        <v>9115</v>
      </c>
      <c r="B9118" s="6" t="str">
        <f>"00834257"</f>
        <v>00834257</v>
      </c>
    </row>
    <row r="9119" spans="1:2" x14ac:dyDescent="0.25">
      <c r="A9119" s="6">
        <v>9116</v>
      </c>
      <c r="B9119" s="6" t="str">
        <f>"00834277"</f>
        <v>00834277</v>
      </c>
    </row>
    <row r="9120" spans="1:2" x14ac:dyDescent="0.25">
      <c r="A9120" s="6">
        <v>9117</v>
      </c>
      <c r="B9120" s="6" t="str">
        <f>"00834278"</f>
        <v>00834278</v>
      </c>
    </row>
    <row r="9121" spans="1:2" x14ac:dyDescent="0.25">
      <c r="A9121" s="6">
        <v>9118</v>
      </c>
      <c r="B9121" s="6" t="str">
        <f>"00834279"</f>
        <v>00834279</v>
      </c>
    </row>
    <row r="9122" spans="1:2" x14ac:dyDescent="0.25">
      <c r="A9122" s="6">
        <v>9119</v>
      </c>
      <c r="B9122" s="6" t="str">
        <f>"00834280"</f>
        <v>00834280</v>
      </c>
    </row>
    <row r="9123" spans="1:2" x14ac:dyDescent="0.25">
      <c r="A9123" s="6">
        <v>9120</v>
      </c>
      <c r="B9123" s="6" t="str">
        <f>"00834282"</f>
        <v>00834282</v>
      </c>
    </row>
    <row r="9124" spans="1:2" x14ac:dyDescent="0.25">
      <c r="A9124" s="6">
        <v>9121</v>
      </c>
      <c r="B9124" s="6" t="str">
        <f>"00834283"</f>
        <v>00834283</v>
      </c>
    </row>
    <row r="9125" spans="1:2" x14ac:dyDescent="0.25">
      <c r="A9125" s="6">
        <v>9122</v>
      </c>
      <c r="B9125" s="6" t="str">
        <f>"00834284"</f>
        <v>00834284</v>
      </c>
    </row>
    <row r="9126" spans="1:2" x14ac:dyDescent="0.25">
      <c r="A9126" s="6">
        <v>9123</v>
      </c>
      <c r="B9126" s="6" t="str">
        <f>"00834285"</f>
        <v>00834285</v>
      </c>
    </row>
    <row r="9127" spans="1:2" x14ac:dyDescent="0.25">
      <c r="A9127" s="6">
        <v>9124</v>
      </c>
      <c r="B9127" s="6" t="str">
        <f>"00834302"</f>
        <v>00834302</v>
      </c>
    </row>
    <row r="9128" spans="1:2" x14ac:dyDescent="0.25">
      <c r="A9128" s="6">
        <v>9125</v>
      </c>
      <c r="B9128" s="6" t="str">
        <f>"00834309"</f>
        <v>00834309</v>
      </c>
    </row>
    <row r="9129" spans="1:2" x14ac:dyDescent="0.25">
      <c r="A9129" s="6">
        <v>9126</v>
      </c>
      <c r="B9129" s="6" t="str">
        <f>"00834312"</f>
        <v>00834312</v>
      </c>
    </row>
    <row r="9130" spans="1:2" x14ac:dyDescent="0.25">
      <c r="A9130" s="6">
        <v>9127</v>
      </c>
      <c r="B9130" s="6" t="str">
        <f>"00834319"</f>
        <v>00834319</v>
      </c>
    </row>
    <row r="9131" spans="1:2" x14ac:dyDescent="0.25">
      <c r="A9131" s="6">
        <v>9128</v>
      </c>
      <c r="B9131" s="6" t="str">
        <f>"00834324"</f>
        <v>00834324</v>
      </c>
    </row>
    <row r="9132" spans="1:2" x14ac:dyDescent="0.25">
      <c r="A9132" s="6">
        <v>9129</v>
      </c>
      <c r="B9132" s="6" t="str">
        <f>"00834325"</f>
        <v>00834325</v>
      </c>
    </row>
    <row r="9133" spans="1:2" x14ac:dyDescent="0.25">
      <c r="A9133" s="6">
        <v>9130</v>
      </c>
      <c r="B9133" s="6" t="str">
        <f>"00834326"</f>
        <v>00834326</v>
      </c>
    </row>
    <row r="9134" spans="1:2" x14ac:dyDescent="0.25">
      <c r="A9134" s="6">
        <v>9131</v>
      </c>
      <c r="B9134" s="6" t="str">
        <f>"00834331"</f>
        <v>00834331</v>
      </c>
    </row>
    <row r="9135" spans="1:2" x14ac:dyDescent="0.25">
      <c r="A9135" s="6">
        <v>9132</v>
      </c>
      <c r="B9135" s="6" t="str">
        <f>"00834334"</f>
        <v>00834334</v>
      </c>
    </row>
    <row r="9136" spans="1:2" x14ac:dyDescent="0.25">
      <c r="A9136" s="6">
        <v>9133</v>
      </c>
      <c r="B9136" s="6" t="str">
        <f>"00834337"</f>
        <v>00834337</v>
      </c>
    </row>
    <row r="9137" spans="1:2" x14ac:dyDescent="0.25">
      <c r="A9137" s="6">
        <v>9134</v>
      </c>
      <c r="B9137" s="6" t="str">
        <f>"00834338"</f>
        <v>00834338</v>
      </c>
    </row>
    <row r="9138" spans="1:2" x14ac:dyDescent="0.25">
      <c r="A9138" s="6">
        <v>9135</v>
      </c>
      <c r="B9138" s="6" t="str">
        <f>"00834339"</f>
        <v>00834339</v>
      </c>
    </row>
    <row r="9139" spans="1:2" x14ac:dyDescent="0.25">
      <c r="A9139" s="6">
        <v>9136</v>
      </c>
      <c r="B9139" s="6" t="str">
        <f>"00834343"</f>
        <v>00834343</v>
      </c>
    </row>
    <row r="9140" spans="1:2" x14ac:dyDescent="0.25">
      <c r="A9140" s="6">
        <v>9137</v>
      </c>
      <c r="B9140" s="6" t="str">
        <f>"00834347"</f>
        <v>00834347</v>
      </c>
    </row>
    <row r="9141" spans="1:2" x14ac:dyDescent="0.25">
      <c r="A9141" s="6">
        <v>9138</v>
      </c>
      <c r="B9141" s="6" t="str">
        <f>"00834353"</f>
        <v>00834353</v>
      </c>
    </row>
    <row r="9142" spans="1:2" x14ac:dyDescent="0.25">
      <c r="A9142" s="6">
        <v>9139</v>
      </c>
      <c r="B9142" s="6" t="str">
        <f>"00834362"</f>
        <v>00834362</v>
      </c>
    </row>
    <row r="9143" spans="1:2" x14ac:dyDescent="0.25">
      <c r="A9143" s="6">
        <v>9140</v>
      </c>
      <c r="B9143" s="6" t="str">
        <f>"00834363"</f>
        <v>00834363</v>
      </c>
    </row>
    <row r="9144" spans="1:2" x14ac:dyDescent="0.25">
      <c r="A9144" s="6">
        <v>9141</v>
      </c>
      <c r="B9144" s="6" t="str">
        <f>"00834365"</f>
        <v>00834365</v>
      </c>
    </row>
    <row r="9145" spans="1:2" x14ac:dyDescent="0.25">
      <c r="A9145" s="6">
        <v>9142</v>
      </c>
      <c r="B9145" s="6" t="str">
        <f>"00834366"</f>
        <v>00834366</v>
      </c>
    </row>
    <row r="9146" spans="1:2" x14ac:dyDescent="0.25">
      <c r="A9146" s="6">
        <v>9143</v>
      </c>
      <c r="B9146" s="6" t="str">
        <f>"00834367"</f>
        <v>00834367</v>
      </c>
    </row>
    <row r="9147" spans="1:2" x14ac:dyDescent="0.25">
      <c r="A9147" s="6">
        <v>9144</v>
      </c>
      <c r="B9147" s="6" t="str">
        <f>"00834368"</f>
        <v>00834368</v>
      </c>
    </row>
    <row r="9148" spans="1:2" x14ac:dyDescent="0.25">
      <c r="A9148" s="6">
        <v>9145</v>
      </c>
      <c r="B9148" s="6" t="str">
        <f>"00834373"</f>
        <v>00834373</v>
      </c>
    </row>
    <row r="9149" spans="1:2" x14ac:dyDescent="0.25">
      <c r="A9149" s="6">
        <v>9146</v>
      </c>
      <c r="B9149" s="6" t="str">
        <f>"00834377"</f>
        <v>00834377</v>
      </c>
    </row>
    <row r="9150" spans="1:2" x14ac:dyDescent="0.25">
      <c r="A9150" s="6">
        <v>9147</v>
      </c>
      <c r="B9150" s="6" t="str">
        <f>"00834378"</f>
        <v>00834378</v>
      </c>
    </row>
    <row r="9151" spans="1:2" x14ac:dyDescent="0.25">
      <c r="A9151" s="6">
        <v>9148</v>
      </c>
      <c r="B9151" s="6" t="str">
        <f>"00834386"</f>
        <v>00834386</v>
      </c>
    </row>
    <row r="9152" spans="1:2" x14ac:dyDescent="0.25">
      <c r="A9152" s="6">
        <v>9149</v>
      </c>
      <c r="B9152" s="6" t="str">
        <f>"00834392"</f>
        <v>00834392</v>
      </c>
    </row>
    <row r="9153" spans="1:2" x14ac:dyDescent="0.25">
      <c r="A9153" s="6">
        <v>9150</v>
      </c>
      <c r="B9153" s="6" t="str">
        <f>"00834397"</f>
        <v>00834397</v>
      </c>
    </row>
    <row r="9154" spans="1:2" x14ac:dyDescent="0.25">
      <c r="A9154" s="6">
        <v>9151</v>
      </c>
      <c r="B9154" s="6" t="str">
        <f>"00834399"</f>
        <v>00834399</v>
      </c>
    </row>
    <row r="9155" spans="1:2" x14ac:dyDescent="0.25">
      <c r="A9155" s="6">
        <v>9152</v>
      </c>
      <c r="B9155" s="6" t="str">
        <f>"00834408"</f>
        <v>00834408</v>
      </c>
    </row>
    <row r="9156" spans="1:2" x14ac:dyDescent="0.25">
      <c r="A9156" s="6">
        <v>9153</v>
      </c>
      <c r="B9156" s="6" t="str">
        <f>"00834409"</f>
        <v>00834409</v>
      </c>
    </row>
    <row r="9157" spans="1:2" x14ac:dyDescent="0.25">
      <c r="A9157" s="6">
        <v>9154</v>
      </c>
      <c r="B9157" s="6" t="str">
        <f>"00834418"</f>
        <v>00834418</v>
      </c>
    </row>
    <row r="9158" spans="1:2" x14ac:dyDescent="0.25">
      <c r="A9158" s="6">
        <v>9155</v>
      </c>
      <c r="B9158" s="6" t="str">
        <f>"00834421"</f>
        <v>00834421</v>
      </c>
    </row>
    <row r="9159" spans="1:2" x14ac:dyDescent="0.25">
      <c r="A9159" s="6">
        <v>9156</v>
      </c>
      <c r="B9159" s="6" t="str">
        <f>"00834430"</f>
        <v>00834430</v>
      </c>
    </row>
    <row r="9160" spans="1:2" x14ac:dyDescent="0.25">
      <c r="A9160" s="6">
        <v>9157</v>
      </c>
      <c r="B9160" s="6" t="str">
        <f>"00834434"</f>
        <v>00834434</v>
      </c>
    </row>
    <row r="9161" spans="1:2" x14ac:dyDescent="0.25">
      <c r="A9161" s="6">
        <v>9158</v>
      </c>
      <c r="B9161" s="6" t="str">
        <f>"00834435"</f>
        <v>00834435</v>
      </c>
    </row>
    <row r="9162" spans="1:2" x14ac:dyDescent="0.25">
      <c r="A9162" s="6">
        <v>9159</v>
      </c>
      <c r="B9162" s="6" t="str">
        <f>"00834440"</f>
        <v>00834440</v>
      </c>
    </row>
    <row r="9163" spans="1:2" x14ac:dyDescent="0.25">
      <c r="A9163" s="6">
        <v>9160</v>
      </c>
      <c r="B9163" s="6" t="str">
        <f>"00834442"</f>
        <v>00834442</v>
      </c>
    </row>
    <row r="9164" spans="1:2" x14ac:dyDescent="0.25">
      <c r="A9164" s="6">
        <v>9161</v>
      </c>
      <c r="B9164" s="6" t="str">
        <f>"00834450"</f>
        <v>00834450</v>
      </c>
    </row>
    <row r="9165" spans="1:2" x14ac:dyDescent="0.25">
      <c r="A9165" s="6">
        <v>9162</v>
      </c>
      <c r="B9165" s="6" t="str">
        <f>"00834454"</f>
        <v>00834454</v>
      </c>
    </row>
    <row r="9166" spans="1:2" x14ac:dyDescent="0.25">
      <c r="A9166" s="6">
        <v>9163</v>
      </c>
      <c r="B9166" s="6" t="str">
        <f>"00834457"</f>
        <v>00834457</v>
      </c>
    </row>
    <row r="9167" spans="1:2" x14ac:dyDescent="0.25">
      <c r="A9167" s="6">
        <v>9164</v>
      </c>
      <c r="B9167" s="6" t="str">
        <f>"00834459"</f>
        <v>00834459</v>
      </c>
    </row>
    <row r="9168" spans="1:2" x14ac:dyDescent="0.25">
      <c r="A9168" s="6">
        <v>9165</v>
      </c>
      <c r="B9168" s="6" t="str">
        <f>"00834462"</f>
        <v>00834462</v>
      </c>
    </row>
    <row r="9169" spans="1:2" x14ac:dyDescent="0.25">
      <c r="A9169" s="6">
        <v>9166</v>
      </c>
      <c r="B9169" s="6" t="str">
        <f>"00834475"</f>
        <v>00834475</v>
      </c>
    </row>
    <row r="9170" spans="1:2" x14ac:dyDescent="0.25">
      <c r="A9170" s="6">
        <v>9167</v>
      </c>
      <c r="B9170" s="6" t="str">
        <f>"00834479"</f>
        <v>00834479</v>
      </c>
    </row>
    <row r="9171" spans="1:2" x14ac:dyDescent="0.25">
      <c r="A9171" s="6">
        <v>9168</v>
      </c>
      <c r="B9171" s="6" t="str">
        <f>"00834486"</f>
        <v>00834486</v>
      </c>
    </row>
    <row r="9172" spans="1:2" x14ac:dyDescent="0.25">
      <c r="A9172" s="6">
        <v>9169</v>
      </c>
      <c r="B9172" s="6" t="str">
        <f>"00834488"</f>
        <v>00834488</v>
      </c>
    </row>
    <row r="9173" spans="1:2" x14ac:dyDescent="0.25">
      <c r="A9173" s="6">
        <v>9170</v>
      </c>
      <c r="B9173" s="6" t="str">
        <f>"00834495"</f>
        <v>00834495</v>
      </c>
    </row>
    <row r="9174" spans="1:2" x14ac:dyDescent="0.25">
      <c r="A9174" s="6">
        <v>9171</v>
      </c>
      <c r="B9174" s="6" t="str">
        <f>"00834514"</f>
        <v>00834514</v>
      </c>
    </row>
    <row r="9175" spans="1:2" x14ac:dyDescent="0.25">
      <c r="A9175" s="6">
        <v>9172</v>
      </c>
      <c r="B9175" s="6" t="str">
        <f>"00834518"</f>
        <v>00834518</v>
      </c>
    </row>
    <row r="9176" spans="1:2" x14ac:dyDescent="0.25">
      <c r="A9176" s="6">
        <v>9173</v>
      </c>
      <c r="B9176" s="6" t="str">
        <f>"00834532"</f>
        <v>00834532</v>
      </c>
    </row>
    <row r="9177" spans="1:2" x14ac:dyDescent="0.25">
      <c r="A9177" s="6">
        <v>9174</v>
      </c>
      <c r="B9177" s="6" t="str">
        <f>"00834536"</f>
        <v>00834536</v>
      </c>
    </row>
    <row r="9178" spans="1:2" x14ac:dyDescent="0.25">
      <c r="A9178" s="6">
        <v>9175</v>
      </c>
      <c r="B9178" s="6" t="str">
        <f>"00834551"</f>
        <v>00834551</v>
      </c>
    </row>
    <row r="9179" spans="1:2" x14ac:dyDescent="0.25">
      <c r="A9179" s="6">
        <v>9176</v>
      </c>
      <c r="B9179" s="6" t="str">
        <f>"00834556"</f>
        <v>00834556</v>
      </c>
    </row>
    <row r="9180" spans="1:2" x14ac:dyDescent="0.25">
      <c r="A9180" s="6">
        <v>9177</v>
      </c>
      <c r="B9180" s="6" t="str">
        <f>"00834561"</f>
        <v>00834561</v>
      </c>
    </row>
    <row r="9181" spans="1:2" x14ac:dyDescent="0.25">
      <c r="A9181" s="6">
        <v>9178</v>
      </c>
      <c r="B9181" s="6" t="str">
        <f>"00834564"</f>
        <v>00834564</v>
      </c>
    </row>
    <row r="9182" spans="1:2" x14ac:dyDescent="0.25">
      <c r="A9182" s="6">
        <v>9179</v>
      </c>
      <c r="B9182" s="6" t="str">
        <f>"00834568"</f>
        <v>00834568</v>
      </c>
    </row>
    <row r="9183" spans="1:2" x14ac:dyDescent="0.25">
      <c r="A9183" s="6">
        <v>9180</v>
      </c>
      <c r="B9183" s="6" t="str">
        <f>"00834575"</f>
        <v>00834575</v>
      </c>
    </row>
    <row r="9184" spans="1:2" x14ac:dyDescent="0.25">
      <c r="A9184" s="6">
        <v>9181</v>
      </c>
      <c r="B9184" s="6" t="str">
        <f>"00834582"</f>
        <v>00834582</v>
      </c>
    </row>
    <row r="9185" spans="1:2" x14ac:dyDescent="0.25">
      <c r="A9185" s="6">
        <v>9182</v>
      </c>
      <c r="B9185" s="6" t="str">
        <f>"00834591"</f>
        <v>00834591</v>
      </c>
    </row>
    <row r="9186" spans="1:2" x14ac:dyDescent="0.25">
      <c r="A9186" s="6">
        <v>9183</v>
      </c>
      <c r="B9186" s="6" t="str">
        <f>"00834596"</f>
        <v>00834596</v>
      </c>
    </row>
    <row r="9187" spans="1:2" x14ac:dyDescent="0.25">
      <c r="A9187" s="6">
        <v>9184</v>
      </c>
      <c r="B9187" s="6" t="str">
        <f>"00834602"</f>
        <v>00834602</v>
      </c>
    </row>
    <row r="9188" spans="1:2" x14ac:dyDescent="0.25">
      <c r="A9188" s="6">
        <v>9185</v>
      </c>
      <c r="B9188" s="6" t="str">
        <f>"00834603"</f>
        <v>00834603</v>
      </c>
    </row>
    <row r="9189" spans="1:2" x14ac:dyDescent="0.25">
      <c r="A9189" s="6">
        <v>9186</v>
      </c>
      <c r="B9189" s="6" t="str">
        <f>"00834604"</f>
        <v>00834604</v>
      </c>
    </row>
    <row r="9190" spans="1:2" x14ac:dyDescent="0.25">
      <c r="A9190" s="6">
        <v>9187</v>
      </c>
      <c r="B9190" s="6" t="str">
        <f>"00834609"</f>
        <v>00834609</v>
      </c>
    </row>
    <row r="9191" spans="1:2" x14ac:dyDescent="0.25">
      <c r="A9191" s="6">
        <v>9188</v>
      </c>
      <c r="B9191" s="6" t="str">
        <f>"00834610"</f>
        <v>00834610</v>
      </c>
    </row>
    <row r="9192" spans="1:2" x14ac:dyDescent="0.25">
      <c r="A9192" s="6">
        <v>9189</v>
      </c>
      <c r="B9192" s="6" t="str">
        <f>"00834611"</f>
        <v>00834611</v>
      </c>
    </row>
    <row r="9193" spans="1:2" x14ac:dyDescent="0.25">
      <c r="A9193" s="6">
        <v>9190</v>
      </c>
      <c r="B9193" s="6" t="str">
        <f>"00834612"</f>
        <v>00834612</v>
      </c>
    </row>
    <row r="9194" spans="1:2" x14ac:dyDescent="0.25">
      <c r="A9194" s="6">
        <v>9191</v>
      </c>
      <c r="B9194" s="6" t="str">
        <f>"00834624"</f>
        <v>00834624</v>
      </c>
    </row>
    <row r="9195" spans="1:2" x14ac:dyDescent="0.25">
      <c r="A9195" s="6">
        <v>9192</v>
      </c>
      <c r="B9195" s="6" t="str">
        <f>"00834625"</f>
        <v>00834625</v>
      </c>
    </row>
    <row r="9196" spans="1:2" x14ac:dyDescent="0.25">
      <c r="A9196" s="6">
        <v>9193</v>
      </c>
      <c r="B9196" s="6" t="str">
        <f>"00834631"</f>
        <v>00834631</v>
      </c>
    </row>
    <row r="9197" spans="1:2" x14ac:dyDescent="0.25">
      <c r="A9197" s="6">
        <v>9194</v>
      </c>
      <c r="B9197" s="6" t="str">
        <f>"00834634"</f>
        <v>00834634</v>
      </c>
    </row>
    <row r="9198" spans="1:2" x14ac:dyDescent="0.25">
      <c r="A9198" s="6">
        <v>9195</v>
      </c>
      <c r="B9198" s="6" t="str">
        <f>"00834638"</f>
        <v>00834638</v>
      </c>
    </row>
    <row r="9199" spans="1:2" x14ac:dyDescent="0.25">
      <c r="A9199" s="6">
        <v>9196</v>
      </c>
      <c r="B9199" s="6" t="str">
        <f>"00834639"</f>
        <v>00834639</v>
      </c>
    </row>
    <row r="9200" spans="1:2" x14ac:dyDescent="0.25">
      <c r="A9200" s="6">
        <v>9197</v>
      </c>
      <c r="B9200" s="6" t="str">
        <f>"00834651"</f>
        <v>00834651</v>
      </c>
    </row>
    <row r="9201" spans="1:2" x14ac:dyDescent="0.25">
      <c r="A9201" s="6">
        <v>9198</v>
      </c>
      <c r="B9201" s="6" t="str">
        <f>"00834652"</f>
        <v>00834652</v>
      </c>
    </row>
    <row r="9202" spans="1:2" x14ac:dyDescent="0.25">
      <c r="A9202" s="6">
        <v>9199</v>
      </c>
      <c r="B9202" s="6" t="str">
        <f>"00834661"</f>
        <v>00834661</v>
      </c>
    </row>
    <row r="9203" spans="1:2" x14ac:dyDescent="0.25">
      <c r="A9203" s="6">
        <v>9200</v>
      </c>
      <c r="B9203" s="6" t="str">
        <f>"00834666"</f>
        <v>00834666</v>
      </c>
    </row>
    <row r="9204" spans="1:2" x14ac:dyDescent="0.25">
      <c r="A9204" s="6">
        <v>9201</v>
      </c>
      <c r="B9204" s="6" t="str">
        <f>"00834673"</f>
        <v>00834673</v>
      </c>
    </row>
    <row r="9205" spans="1:2" x14ac:dyDescent="0.25">
      <c r="A9205" s="6">
        <v>9202</v>
      </c>
      <c r="B9205" s="6" t="str">
        <f>"00834689"</f>
        <v>00834689</v>
      </c>
    </row>
    <row r="9206" spans="1:2" x14ac:dyDescent="0.25">
      <c r="A9206" s="6">
        <v>9203</v>
      </c>
      <c r="B9206" s="6" t="str">
        <f>"00834691"</f>
        <v>00834691</v>
      </c>
    </row>
    <row r="9207" spans="1:2" x14ac:dyDescent="0.25">
      <c r="A9207" s="6">
        <v>9204</v>
      </c>
      <c r="B9207" s="6" t="str">
        <f>"00834693"</f>
        <v>00834693</v>
      </c>
    </row>
    <row r="9208" spans="1:2" x14ac:dyDescent="0.25">
      <c r="A9208" s="6">
        <v>9205</v>
      </c>
      <c r="B9208" s="6" t="str">
        <f>"00834697"</f>
        <v>00834697</v>
      </c>
    </row>
    <row r="9209" spans="1:2" x14ac:dyDescent="0.25">
      <c r="A9209" s="6">
        <v>9206</v>
      </c>
      <c r="B9209" s="6" t="str">
        <f>"00834699"</f>
        <v>00834699</v>
      </c>
    </row>
    <row r="9210" spans="1:2" x14ac:dyDescent="0.25">
      <c r="A9210" s="6">
        <v>9207</v>
      </c>
      <c r="B9210" s="6" t="str">
        <f>"00834706"</f>
        <v>00834706</v>
      </c>
    </row>
    <row r="9211" spans="1:2" x14ac:dyDescent="0.25">
      <c r="A9211" s="6">
        <v>9208</v>
      </c>
      <c r="B9211" s="6" t="str">
        <f>"00834719"</f>
        <v>00834719</v>
      </c>
    </row>
    <row r="9212" spans="1:2" x14ac:dyDescent="0.25">
      <c r="A9212" s="6">
        <v>9209</v>
      </c>
      <c r="B9212" s="6" t="str">
        <f>"00834727"</f>
        <v>00834727</v>
      </c>
    </row>
    <row r="9213" spans="1:2" x14ac:dyDescent="0.25">
      <c r="A9213" s="6">
        <v>9210</v>
      </c>
      <c r="B9213" s="6" t="str">
        <f>"00834731"</f>
        <v>00834731</v>
      </c>
    </row>
    <row r="9214" spans="1:2" x14ac:dyDescent="0.25">
      <c r="A9214" s="6">
        <v>9211</v>
      </c>
      <c r="B9214" s="6" t="str">
        <f>"00834734"</f>
        <v>00834734</v>
      </c>
    </row>
    <row r="9215" spans="1:2" x14ac:dyDescent="0.25">
      <c r="A9215" s="6">
        <v>9212</v>
      </c>
      <c r="B9215" s="6" t="str">
        <f>"00834736"</f>
        <v>00834736</v>
      </c>
    </row>
    <row r="9216" spans="1:2" x14ac:dyDescent="0.25">
      <c r="A9216" s="6">
        <v>9213</v>
      </c>
      <c r="B9216" s="6" t="str">
        <f>"00834743"</f>
        <v>00834743</v>
      </c>
    </row>
    <row r="9217" spans="1:2" x14ac:dyDescent="0.25">
      <c r="A9217" s="6">
        <v>9214</v>
      </c>
      <c r="B9217" s="6" t="str">
        <f>"00834747"</f>
        <v>00834747</v>
      </c>
    </row>
    <row r="9218" spans="1:2" x14ac:dyDescent="0.25">
      <c r="A9218" s="6">
        <v>9215</v>
      </c>
      <c r="B9218" s="6" t="str">
        <f>"00834748"</f>
        <v>00834748</v>
      </c>
    </row>
    <row r="9219" spans="1:2" x14ac:dyDescent="0.25">
      <c r="A9219" s="6">
        <v>9216</v>
      </c>
      <c r="B9219" s="6" t="str">
        <f>"00834756"</f>
        <v>00834756</v>
      </c>
    </row>
    <row r="9220" spans="1:2" x14ac:dyDescent="0.25">
      <c r="A9220" s="6">
        <v>9217</v>
      </c>
      <c r="B9220" s="6" t="str">
        <f>"00834757"</f>
        <v>00834757</v>
      </c>
    </row>
    <row r="9221" spans="1:2" x14ac:dyDescent="0.25">
      <c r="A9221" s="6">
        <v>9218</v>
      </c>
      <c r="B9221" s="6" t="str">
        <f>"00834758"</f>
        <v>00834758</v>
      </c>
    </row>
    <row r="9222" spans="1:2" x14ac:dyDescent="0.25">
      <c r="A9222" s="6">
        <v>9219</v>
      </c>
      <c r="B9222" s="6" t="str">
        <f>"00834759"</f>
        <v>00834759</v>
      </c>
    </row>
    <row r="9223" spans="1:2" x14ac:dyDescent="0.25">
      <c r="A9223" s="6">
        <v>9220</v>
      </c>
      <c r="B9223" s="6" t="str">
        <f>"00834762"</f>
        <v>00834762</v>
      </c>
    </row>
    <row r="9224" spans="1:2" x14ac:dyDescent="0.25">
      <c r="A9224" s="6">
        <v>9221</v>
      </c>
      <c r="B9224" s="6" t="str">
        <f>"00834769"</f>
        <v>00834769</v>
      </c>
    </row>
    <row r="9225" spans="1:2" x14ac:dyDescent="0.25">
      <c r="A9225" s="6">
        <v>9222</v>
      </c>
      <c r="B9225" s="6" t="str">
        <f>"00834771"</f>
        <v>00834771</v>
      </c>
    </row>
    <row r="9226" spans="1:2" x14ac:dyDescent="0.25">
      <c r="A9226" s="6">
        <v>9223</v>
      </c>
      <c r="B9226" s="6" t="str">
        <f>"00834777"</f>
        <v>00834777</v>
      </c>
    </row>
    <row r="9227" spans="1:2" x14ac:dyDescent="0.25">
      <c r="A9227" s="6">
        <v>9224</v>
      </c>
      <c r="B9227" s="6" t="str">
        <f>"00834778"</f>
        <v>00834778</v>
      </c>
    </row>
    <row r="9228" spans="1:2" x14ac:dyDescent="0.25">
      <c r="A9228" s="6">
        <v>9225</v>
      </c>
      <c r="B9228" s="6" t="str">
        <f>"00834780"</f>
        <v>00834780</v>
      </c>
    </row>
    <row r="9229" spans="1:2" x14ac:dyDescent="0.25">
      <c r="A9229" s="6">
        <v>9226</v>
      </c>
      <c r="B9229" s="6" t="str">
        <f>"00834784"</f>
        <v>00834784</v>
      </c>
    </row>
    <row r="9230" spans="1:2" x14ac:dyDescent="0.25">
      <c r="A9230" s="6">
        <v>9227</v>
      </c>
      <c r="B9230" s="6" t="str">
        <f>"00834789"</f>
        <v>00834789</v>
      </c>
    </row>
    <row r="9231" spans="1:2" x14ac:dyDescent="0.25">
      <c r="A9231" s="6">
        <v>9228</v>
      </c>
      <c r="B9231" s="6" t="str">
        <f>"00834791"</f>
        <v>00834791</v>
      </c>
    </row>
    <row r="9232" spans="1:2" x14ac:dyDescent="0.25">
      <c r="A9232" s="6">
        <v>9229</v>
      </c>
      <c r="B9232" s="6" t="str">
        <f>"00834794"</f>
        <v>00834794</v>
      </c>
    </row>
    <row r="9233" spans="1:2" x14ac:dyDescent="0.25">
      <c r="A9233" s="6">
        <v>9230</v>
      </c>
      <c r="B9233" s="6" t="str">
        <f>"00834795"</f>
        <v>00834795</v>
      </c>
    </row>
    <row r="9234" spans="1:2" x14ac:dyDescent="0.25">
      <c r="A9234" s="6">
        <v>9231</v>
      </c>
      <c r="B9234" s="6" t="str">
        <f>"00834798"</f>
        <v>00834798</v>
      </c>
    </row>
    <row r="9235" spans="1:2" x14ac:dyDescent="0.25">
      <c r="A9235" s="6">
        <v>9232</v>
      </c>
      <c r="B9235" s="6" t="str">
        <f>"00834811"</f>
        <v>00834811</v>
      </c>
    </row>
    <row r="9236" spans="1:2" x14ac:dyDescent="0.25">
      <c r="A9236" s="6">
        <v>9233</v>
      </c>
      <c r="B9236" s="6" t="str">
        <f>"00834818"</f>
        <v>00834818</v>
      </c>
    </row>
    <row r="9237" spans="1:2" x14ac:dyDescent="0.25">
      <c r="A9237" s="6">
        <v>9234</v>
      </c>
      <c r="B9237" s="6" t="str">
        <f>"00834825"</f>
        <v>00834825</v>
      </c>
    </row>
    <row r="9238" spans="1:2" x14ac:dyDescent="0.25">
      <c r="A9238" s="6">
        <v>9235</v>
      </c>
      <c r="B9238" s="6" t="str">
        <f>"00834831"</f>
        <v>00834831</v>
      </c>
    </row>
    <row r="9239" spans="1:2" x14ac:dyDescent="0.25">
      <c r="A9239" s="6">
        <v>9236</v>
      </c>
      <c r="B9239" s="6" t="str">
        <f>"00834837"</f>
        <v>00834837</v>
      </c>
    </row>
    <row r="9240" spans="1:2" x14ac:dyDescent="0.25">
      <c r="A9240" s="6">
        <v>9237</v>
      </c>
      <c r="B9240" s="6" t="str">
        <f>"00834838"</f>
        <v>00834838</v>
      </c>
    </row>
    <row r="9241" spans="1:2" x14ac:dyDescent="0.25">
      <c r="A9241" s="6">
        <v>9238</v>
      </c>
      <c r="B9241" s="6" t="str">
        <f>"00834840"</f>
        <v>00834840</v>
      </c>
    </row>
    <row r="9242" spans="1:2" x14ac:dyDescent="0.25">
      <c r="A9242" s="6">
        <v>9239</v>
      </c>
      <c r="B9242" s="6" t="str">
        <f>"00834844"</f>
        <v>00834844</v>
      </c>
    </row>
    <row r="9243" spans="1:2" x14ac:dyDescent="0.25">
      <c r="A9243" s="6">
        <v>9240</v>
      </c>
      <c r="B9243" s="6" t="str">
        <f>"00834847"</f>
        <v>00834847</v>
      </c>
    </row>
    <row r="9244" spans="1:2" x14ac:dyDescent="0.25">
      <c r="A9244" s="6">
        <v>9241</v>
      </c>
      <c r="B9244" s="6" t="str">
        <f>"00834851"</f>
        <v>00834851</v>
      </c>
    </row>
    <row r="9245" spans="1:2" x14ac:dyDescent="0.25">
      <c r="A9245" s="6">
        <v>9242</v>
      </c>
      <c r="B9245" s="6" t="str">
        <f>"00834855"</f>
        <v>00834855</v>
      </c>
    </row>
    <row r="9246" spans="1:2" x14ac:dyDescent="0.25">
      <c r="A9246" s="6">
        <v>9243</v>
      </c>
      <c r="B9246" s="6" t="str">
        <f>"00834861"</f>
        <v>00834861</v>
      </c>
    </row>
    <row r="9247" spans="1:2" x14ac:dyDescent="0.25">
      <c r="A9247" s="6">
        <v>9244</v>
      </c>
      <c r="B9247" s="6" t="str">
        <f>"00834879"</f>
        <v>00834879</v>
      </c>
    </row>
    <row r="9248" spans="1:2" x14ac:dyDescent="0.25">
      <c r="A9248" s="6">
        <v>9245</v>
      </c>
      <c r="B9248" s="6" t="str">
        <f>"00834886"</f>
        <v>00834886</v>
      </c>
    </row>
    <row r="9249" spans="1:2" x14ac:dyDescent="0.25">
      <c r="A9249" s="6">
        <v>9246</v>
      </c>
      <c r="B9249" s="6" t="str">
        <f>"00834894"</f>
        <v>00834894</v>
      </c>
    </row>
    <row r="9250" spans="1:2" x14ac:dyDescent="0.25">
      <c r="A9250" s="6">
        <v>9247</v>
      </c>
      <c r="B9250" s="6" t="str">
        <f>"00834902"</f>
        <v>00834902</v>
      </c>
    </row>
    <row r="9251" spans="1:2" x14ac:dyDescent="0.25">
      <c r="A9251" s="6">
        <v>9248</v>
      </c>
      <c r="B9251" s="6" t="str">
        <f>"00834904"</f>
        <v>00834904</v>
      </c>
    </row>
    <row r="9252" spans="1:2" x14ac:dyDescent="0.25">
      <c r="A9252" s="6">
        <v>9249</v>
      </c>
      <c r="B9252" s="6" t="str">
        <f>"00834910"</f>
        <v>00834910</v>
      </c>
    </row>
    <row r="9253" spans="1:2" x14ac:dyDescent="0.25">
      <c r="A9253" s="6">
        <v>9250</v>
      </c>
      <c r="B9253" s="6" t="str">
        <f>"00834917"</f>
        <v>00834917</v>
      </c>
    </row>
    <row r="9254" spans="1:2" x14ac:dyDescent="0.25">
      <c r="A9254" s="6">
        <v>9251</v>
      </c>
      <c r="B9254" s="6" t="str">
        <f>"00834918"</f>
        <v>00834918</v>
      </c>
    </row>
    <row r="9255" spans="1:2" x14ac:dyDescent="0.25">
      <c r="A9255" s="6">
        <v>9252</v>
      </c>
      <c r="B9255" s="6" t="str">
        <f>"00834920"</f>
        <v>00834920</v>
      </c>
    </row>
    <row r="9256" spans="1:2" x14ac:dyDescent="0.25">
      <c r="A9256" s="6">
        <v>9253</v>
      </c>
      <c r="B9256" s="6" t="str">
        <f>"00834924"</f>
        <v>00834924</v>
      </c>
    </row>
    <row r="9257" spans="1:2" x14ac:dyDescent="0.25">
      <c r="A9257" s="6">
        <v>9254</v>
      </c>
      <c r="B9257" s="6" t="str">
        <f>"00834926"</f>
        <v>00834926</v>
      </c>
    </row>
    <row r="9258" spans="1:2" x14ac:dyDescent="0.25">
      <c r="A9258" s="6">
        <v>9255</v>
      </c>
      <c r="B9258" s="6" t="str">
        <f>"00834927"</f>
        <v>00834927</v>
      </c>
    </row>
    <row r="9259" spans="1:2" x14ac:dyDescent="0.25">
      <c r="A9259" s="6">
        <v>9256</v>
      </c>
      <c r="B9259" s="6" t="str">
        <f>"00834936"</f>
        <v>00834936</v>
      </c>
    </row>
    <row r="9260" spans="1:2" x14ac:dyDescent="0.25">
      <c r="A9260" s="6">
        <v>9257</v>
      </c>
      <c r="B9260" s="6" t="str">
        <f>"00834938"</f>
        <v>00834938</v>
      </c>
    </row>
    <row r="9261" spans="1:2" x14ac:dyDescent="0.25">
      <c r="A9261" s="6">
        <v>9258</v>
      </c>
      <c r="B9261" s="6" t="str">
        <f>"00834939"</f>
        <v>00834939</v>
      </c>
    </row>
    <row r="9262" spans="1:2" x14ac:dyDescent="0.25">
      <c r="A9262" s="6">
        <v>9259</v>
      </c>
      <c r="B9262" s="6" t="str">
        <f>"00834941"</f>
        <v>00834941</v>
      </c>
    </row>
    <row r="9263" spans="1:2" x14ac:dyDescent="0.25">
      <c r="A9263" s="6">
        <v>9260</v>
      </c>
      <c r="B9263" s="6" t="str">
        <f>"00834946"</f>
        <v>00834946</v>
      </c>
    </row>
    <row r="9264" spans="1:2" x14ac:dyDescent="0.25">
      <c r="A9264" s="6">
        <v>9261</v>
      </c>
      <c r="B9264" s="6" t="str">
        <f>"00834949"</f>
        <v>00834949</v>
      </c>
    </row>
    <row r="9265" spans="1:2" x14ac:dyDescent="0.25">
      <c r="A9265" s="6">
        <v>9262</v>
      </c>
      <c r="B9265" s="6" t="str">
        <f>"00834953"</f>
        <v>00834953</v>
      </c>
    </row>
    <row r="9266" spans="1:2" x14ac:dyDescent="0.25">
      <c r="A9266" s="6">
        <v>9263</v>
      </c>
      <c r="B9266" s="6" t="str">
        <f>"00834956"</f>
        <v>00834956</v>
      </c>
    </row>
    <row r="9267" spans="1:2" x14ac:dyDescent="0.25">
      <c r="A9267" s="6">
        <v>9264</v>
      </c>
      <c r="B9267" s="6" t="str">
        <f>"00834959"</f>
        <v>00834959</v>
      </c>
    </row>
    <row r="9268" spans="1:2" x14ac:dyDescent="0.25">
      <c r="A9268" s="6">
        <v>9265</v>
      </c>
      <c r="B9268" s="6" t="str">
        <f>"00834961"</f>
        <v>00834961</v>
      </c>
    </row>
    <row r="9269" spans="1:2" x14ac:dyDescent="0.25">
      <c r="A9269" s="6">
        <v>9266</v>
      </c>
      <c r="B9269" s="6" t="str">
        <f>"00834967"</f>
        <v>00834967</v>
      </c>
    </row>
    <row r="9270" spans="1:2" x14ac:dyDescent="0.25">
      <c r="A9270" s="6">
        <v>9267</v>
      </c>
      <c r="B9270" s="6" t="str">
        <f>"00834973"</f>
        <v>00834973</v>
      </c>
    </row>
    <row r="9271" spans="1:2" x14ac:dyDescent="0.25">
      <c r="A9271" s="6">
        <v>9268</v>
      </c>
      <c r="B9271" s="6" t="str">
        <f>"00834976"</f>
        <v>00834976</v>
      </c>
    </row>
    <row r="9272" spans="1:2" x14ac:dyDescent="0.25">
      <c r="A9272" s="6">
        <v>9269</v>
      </c>
      <c r="B9272" s="6" t="str">
        <f>"00834978"</f>
        <v>00834978</v>
      </c>
    </row>
    <row r="9273" spans="1:2" x14ac:dyDescent="0.25">
      <c r="A9273" s="6">
        <v>9270</v>
      </c>
      <c r="B9273" s="6" t="str">
        <f>"00834984"</f>
        <v>00834984</v>
      </c>
    </row>
    <row r="9274" spans="1:2" x14ac:dyDescent="0.25">
      <c r="A9274" s="6">
        <v>9271</v>
      </c>
      <c r="B9274" s="6" t="str">
        <f>"00834987"</f>
        <v>00834987</v>
      </c>
    </row>
    <row r="9275" spans="1:2" x14ac:dyDescent="0.25">
      <c r="A9275" s="6">
        <v>9272</v>
      </c>
      <c r="B9275" s="6" t="str">
        <f>"00834989"</f>
        <v>00834989</v>
      </c>
    </row>
    <row r="9276" spans="1:2" x14ac:dyDescent="0.25">
      <c r="A9276" s="6">
        <v>9273</v>
      </c>
      <c r="B9276" s="6" t="str">
        <f>"00834992"</f>
        <v>00834992</v>
      </c>
    </row>
    <row r="9277" spans="1:2" x14ac:dyDescent="0.25">
      <c r="A9277" s="6">
        <v>9274</v>
      </c>
      <c r="B9277" s="6" t="str">
        <f>"00834997"</f>
        <v>00834997</v>
      </c>
    </row>
    <row r="9278" spans="1:2" x14ac:dyDescent="0.25">
      <c r="A9278" s="6">
        <v>9275</v>
      </c>
      <c r="B9278" s="6" t="str">
        <f>"00834999"</f>
        <v>00834999</v>
      </c>
    </row>
    <row r="9279" spans="1:2" x14ac:dyDescent="0.25">
      <c r="A9279" s="6">
        <v>9276</v>
      </c>
      <c r="B9279" s="6" t="str">
        <f>"00835008"</f>
        <v>00835008</v>
      </c>
    </row>
    <row r="9280" spans="1:2" x14ac:dyDescent="0.25">
      <c r="A9280" s="6">
        <v>9277</v>
      </c>
      <c r="B9280" s="6" t="str">
        <f>"00835011"</f>
        <v>00835011</v>
      </c>
    </row>
    <row r="9281" spans="1:2" x14ac:dyDescent="0.25">
      <c r="A9281" s="6">
        <v>9278</v>
      </c>
      <c r="B9281" s="6" t="str">
        <f>"00835012"</f>
        <v>00835012</v>
      </c>
    </row>
    <row r="9282" spans="1:2" x14ac:dyDescent="0.25">
      <c r="A9282" s="6">
        <v>9279</v>
      </c>
      <c r="B9282" s="6" t="str">
        <f>"00835017"</f>
        <v>00835017</v>
      </c>
    </row>
    <row r="9283" spans="1:2" x14ac:dyDescent="0.25">
      <c r="A9283" s="6">
        <v>9280</v>
      </c>
      <c r="B9283" s="6" t="str">
        <f>"00835022"</f>
        <v>00835022</v>
      </c>
    </row>
    <row r="9284" spans="1:2" x14ac:dyDescent="0.25">
      <c r="A9284" s="6">
        <v>9281</v>
      </c>
      <c r="B9284" s="6" t="str">
        <f>"00835026"</f>
        <v>00835026</v>
      </c>
    </row>
    <row r="9285" spans="1:2" x14ac:dyDescent="0.25">
      <c r="A9285" s="6">
        <v>9282</v>
      </c>
      <c r="B9285" s="6" t="str">
        <f>"00835027"</f>
        <v>00835027</v>
      </c>
    </row>
    <row r="9286" spans="1:2" x14ac:dyDescent="0.25">
      <c r="A9286" s="6">
        <v>9283</v>
      </c>
      <c r="B9286" s="6" t="str">
        <f>"00835030"</f>
        <v>00835030</v>
      </c>
    </row>
    <row r="9287" spans="1:2" x14ac:dyDescent="0.25">
      <c r="A9287" s="6">
        <v>9284</v>
      </c>
      <c r="B9287" s="6" t="str">
        <f>"00835037"</f>
        <v>00835037</v>
      </c>
    </row>
    <row r="9288" spans="1:2" x14ac:dyDescent="0.25">
      <c r="A9288" s="6">
        <v>9285</v>
      </c>
      <c r="B9288" s="6" t="str">
        <f>"00835038"</f>
        <v>00835038</v>
      </c>
    </row>
    <row r="9289" spans="1:2" x14ac:dyDescent="0.25">
      <c r="A9289" s="6">
        <v>9286</v>
      </c>
      <c r="B9289" s="6" t="str">
        <f>"00835043"</f>
        <v>00835043</v>
      </c>
    </row>
    <row r="9290" spans="1:2" x14ac:dyDescent="0.25">
      <c r="A9290" s="6">
        <v>9287</v>
      </c>
      <c r="B9290" s="6" t="str">
        <f>"00835045"</f>
        <v>00835045</v>
      </c>
    </row>
    <row r="9291" spans="1:2" x14ac:dyDescent="0.25">
      <c r="A9291" s="6">
        <v>9288</v>
      </c>
      <c r="B9291" s="6" t="str">
        <f>"00835046"</f>
        <v>00835046</v>
      </c>
    </row>
    <row r="9292" spans="1:2" x14ac:dyDescent="0.25">
      <c r="A9292" s="6">
        <v>9289</v>
      </c>
      <c r="B9292" s="6" t="str">
        <f>"00835047"</f>
        <v>00835047</v>
      </c>
    </row>
    <row r="9293" spans="1:2" x14ac:dyDescent="0.25">
      <c r="A9293" s="6">
        <v>9290</v>
      </c>
      <c r="B9293" s="6" t="str">
        <f>"00835048"</f>
        <v>00835048</v>
      </c>
    </row>
    <row r="9294" spans="1:2" x14ac:dyDescent="0.25">
      <c r="A9294" s="6">
        <v>9291</v>
      </c>
      <c r="B9294" s="6" t="str">
        <f>"00835056"</f>
        <v>00835056</v>
      </c>
    </row>
    <row r="9295" spans="1:2" x14ac:dyDescent="0.25">
      <c r="A9295" s="6">
        <v>9292</v>
      </c>
      <c r="B9295" s="6" t="str">
        <f>"00835061"</f>
        <v>00835061</v>
      </c>
    </row>
    <row r="9296" spans="1:2" x14ac:dyDescent="0.25">
      <c r="A9296" s="6">
        <v>9293</v>
      </c>
      <c r="B9296" s="6" t="str">
        <f>"00835064"</f>
        <v>00835064</v>
      </c>
    </row>
    <row r="9297" spans="1:2" x14ac:dyDescent="0.25">
      <c r="A9297" s="6">
        <v>9294</v>
      </c>
      <c r="B9297" s="6" t="str">
        <f>"00835067"</f>
        <v>00835067</v>
      </c>
    </row>
    <row r="9298" spans="1:2" x14ac:dyDescent="0.25">
      <c r="A9298" s="6">
        <v>9295</v>
      </c>
      <c r="B9298" s="6" t="str">
        <f>"00835068"</f>
        <v>00835068</v>
      </c>
    </row>
    <row r="9299" spans="1:2" x14ac:dyDescent="0.25">
      <c r="A9299" s="6">
        <v>9296</v>
      </c>
      <c r="B9299" s="6" t="str">
        <f>"00835074"</f>
        <v>00835074</v>
      </c>
    </row>
    <row r="9300" spans="1:2" x14ac:dyDescent="0.25">
      <c r="A9300" s="6">
        <v>9297</v>
      </c>
      <c r="B9300" s="6" t="str">
        <f>"00835080"</f>
        <v>00835080</v>
      </c>
    </row>
    <row r="9301" spans="1:2" x14ac:dyDescent="0.25">
      <c r="A9301" s="6">
        <v>9298</v>
      </c>
      <c r="B9301" s="6" t="str">
        <f>"00835086"</f>
        <v>00835086</v>
      </c>
    </row>
    <row r="9302" spans="1:2" x14ac:dyDescent="0.25">
      <c r="A9302" s="6">
        <v>9299</v>
      </c>
      <c r="B9302" s="6" t="str">
        <f>"00835091"</f>
        <v>00835091</v>
      </c>
    </row>
    <row r="9303" spans="1:2" x14ac:dyDescent="0.25">
      <c r="A9303" s="6">
        <v>9300</v>
      </c>
      <c r="B9303" s="6" t="str">
        <f>"00835095"</f>
        <v>00835095</v>
      </c>
    </row>
    <row r="9304" spans="1:2" x14ac:dyDescent="0.25">
      <c r="A9304" s="6">
        <v>9301</v>
      </c>
      <c r="B9304" s="6" t="str">
        <f>"00835096"</f>
        <v>00835096</v>
      </c>
    </row>
    <row r="9305" spans="1:2" x14ac:dyDescent="0.25">
      <c r="A9305" s="6">
        <v>9302</v>
      </c>
      <c r="B9305" s="6" t="str">
        <f>"00835100"</f>
        <v>00835100</v>
      </c>
    </row>
    <row r="9306" spans="1:2" x14ac:dyDescent="0.25">
      <c r="A9306" s="6">
        <v>9303</v>
      </c>
      <c r="B9306" s="6" t="str">
        <f>"00835103"</f>
        <v>00835103</v>
      </c>
    </row>
    <row r="9307" spans="1:2" x14ac:dyDescent="0.25">
      <c r="A9307" s="6">
        <v>9304</v>
      </c>
      <c r="B9307" s="6" t="str">
        <f>"00835106"</f>
        <v>00835106</v>
      </c>
    </row>
    <row r="9308" spans="1:2" x14ac:dyDescent="0.25">
      <c r="A9308" s="6">
        <v>9305</v>
      </c>
      <c r="B9308" s="6" t="str">
        <f>"00835121"</f>
        <v>00835121</v>
      </c>
    </row>
    <row r="9309" spans="1:2" x14ac:dyDescent="0.25">
      <c r="A9309" s="6">
        <v>9306</v>
      </c>
      <c r="B9309" s="6" t="str">
        <f>"00835123"</f>
        <v>00835123</v>
      </c>
    </row>
    <row r="9310" spans="1:2" x14ac:dyDescent="0.25">
      <c r="A9310" s="6">
        <v>9307</v>
      </c>
      <c r="B9310" s="6" t="str">
        <f>"00835129"</f>
        <v>00835129</v>
      </c>
    </row>
    <row r="9311" spans="1:2" x14ac:dyDescent="0.25">
      <c r="A9311" s="6">
        <v>9308</v>
      </c>
      <c r="B9311" s="6" t="str">
        <f>"00835131"</f>
        <v>00835131</v>
      </c>
    </row>
    <row r="9312" spans="1:2" x14ac:dyDescent="0.25">
      <c r="A9312" s="6">
        <v>9309</v>
      </c>
      <c r="B9312" s="6" t="str">
        <f>"00835136"</f>
        <v>00835136</v>
      </c>
    </row>
    <row r="9313" spans="1:2" x14ac:dyDescent="0.25">
      <c r="A9313" s="6">
        <v>9310</v>
      </c>
      <c r="B9313" s="6" t="str">
        <f>"00835137"</f>
        <v>00835137</v>
      </c>
    </row>
    <row r="9314" spans="1:2" x14ac:dyDescent="0.25">
      <c r="A9314" s="6">
        <v>9311</v>
      </c>
      <c r="B9314" s="6" t="str">
        <f>"00835138"</f>
        <v>00835138</v>
      </c>
    </row>
    <row r="9315" spans="1:2" x14ac:dyDescent="0.25">
      <c r="A9315" s="6">
        <v>9312</v>
      </c>
      <c r="B9315" s="6" t="str">
        <f>"00835141"</f>
        <v>00835141</v>
      </c>
    </row>
    <row r="9316" spans="1:2" x14ac:dyDescent="0.25">
      <c r="A9316" s="6">
        <v>9313</v>
      </c>
      <c r="B9316" s="6" t="str">
        <f>"00835145"</f>
        <v>00835145</v>
      </c>
    </row>
    <row r="9317" spans="1:2" x14ac:dyDescent="0.25">
      <c r="A9317" s="6">
        <v>9314</v>
      </c>
      <c r="B9317" s="6" t="str">
        <f>"00835148"</f>
        <v>00835148</v>
      </c>
    </row>
    <row r="9318" spans="1:2" x14ac:dyDescent="0.25">
      <c r="A9318" s="6">
        <v>9315</v>
      </c>
      <c r="B9318" s="6" t="str">
        <f>"00835155"</f>
        <v>00835155</v>
      </c>
    </row>
    <row r="9319" spans="1:2" x14ac:dyDescent="0.25">
      <c r="A9319" s="6">
        <v>9316</v>
      </c>
      <c r="B9319" s="6" t="str">
        <f>"00835157"</f>
        <v>00835157</v>
      </c>
    </row>
    <row r="9320" spans="1:2" x14ac:dyDescent="0.25">
      <c r="A9320" s="6">
        <v>9317</v>
      </c>
      <c r="B9320" s="6" t="str">
        <f>"00835166"</f>
        <v>00835166</v>
      </c>
    </row>
    <row r="9321" spans="1:2" x14ac:dyDescent="0.25">
      <c r="A9321" s="6">
        <v>9318</v>
      </c>
      <c r="B9321" s="6" t="str">
        <f>"00835173"</f>
        <v>00835173</v>
      </c>
    </row>
    <row r="9322" spans="1:2" x14ac:dyDescent="0.25">
      <c r="A9322" s="6">
        <v>9319</v>
      </c>
      <c r="B9322" s="6" t="str">
        <f>"00835175"</f>
        <v>00835175</v>
      </c>
    </row>
    <row r="9323" spans="1:2" x14ac:dyDescent="0.25">
      <c r="A9323" s="6">
        <v>9320</v>
      </c>
      <c r="B9323" s="6" t="str">
        <f>"00835178"</f>
        <v>00835178</v>
      </c>
    </row>
    <row r="9324" spans="1:2" x14ac:dyDescent="0.25">
      <c r="A9324" s="6">
        <v>9321</v>
      </c>
      <c r="B9324" s="6" t="str">
        <f>"00835182"</f>
        <v>00835182</v>
      </c>
    </row>
    <row r="9325" spans="1:2" x14ac:dyDescent="0.25">
      <c r="A9325" s="6">
        <v>9322</v>
      </c>
      <c r="B9325" s="6" t="str">
        <f>"00835184"</f>
        <v>00835184</v>
      </c>
    </row>
    <row r="9326" spans="1:2" x14ac:dyDescent="0.25">
      <c r="A9326" s="6">
        <v>9323</v>
      </c>
      <c r="B9326" s="6" t="str">
        <f>"00835195"</f>
        <v>00835195</v>
      </c>
    </row>
    <row r="9327" spans="1:2" x14ac:dyDescent="0.25">
      <c r="A9327" s="6">
        <v>9324</v>
      </c>
      <c r="B9327" s="6" t="str">
        <f>"00835198"</f>
        <v>00835198</v>
      </c>
    </row>
    <row r="9328" spans="1:2" x14ac:dyDescent="0.25">
      <c r="A9328" s="6">
        <v>9325</v>
      </c>
      <c r="B9328" s="6" t="str">
        <f>"00835201"</f>
        <v>00835201</v>
      </c>
    </row>
    <row r="9329" spans="1:2" x14ac:dyDescent="0.25">
      <c r="A9329" s="6">
        <v>9326</v>
      </c>
      <c r="B9329" s="6" t="str">
        <f>"00835215"</f>
        <v>00835215</v>
      </c>
    </row>
    <row r="9330" spans="1:2" x14ac:dyDescent="0.25">
      <c r="A9330" s="6">
        <v>9327</v>
      </c>
      <c r="B9330" s="6" t="str">
        <f>"00835221"</f>
        <v>00835221</v>
      </c>
    </row>
    <row r="9331" spans="1:2" x14ac:dyDescent="0.25">
      <c r="A9331" s="6">
        <v>9328</v>
      </c>
      <c r="B9331" s="6" t="str">
        <f>"00835224"</f>
        <v>00835224</v>
      </c>
    </row>
    <row r="9332" spans="1:2" x14ac:dyDescent="0.25">
      <c r="A9332" s="6">
        <v>9329</v>
      </c>
      <c r="B9332" s="6" t="str">
        <f>"00835227"</f>
        <v>00835227</v>
      </c>
    </row>
    <row r="9333" spans="1:2" x14ac:dyDescent="0.25">
      <c r="A9333" s="6">
        <v>9330</v>
      </c>
      <c r="B9333" s="6" t="str">
        <f>"00835234"</f>
        <v>00835234</v>
      </c>
    </row>
    <row r="9334" spans="1:2" x14ac:dyDescent="0.25">
      <c r="A9334" s="6">
        <v>9331</v>
      </c>
      <c r="B9334" s="6" t="str">
        <f>"00835235"</f>
        <v>00835235</v>
      </c>
    </row>
    <row r="9335" spans="1:2" x14ac:dyDescent="0.25">
      <c r="A9335" s="6">
        <v>9332</v>
      </c>
      <c r="B9335" s="6" t="str">
        <f>"00835237"</f>
        <v>00835237</v>
      </c>
    </row>
    <row r="9336" spans="1:2" x14ac:dyDescent="0.25">
      <c r="A9336" s="6">
        <v>9333</v>
      </c>
      <c r="B9336" s="6" t="str">
        <f>"00835239"</f>
        <v>00835239</v>
      </c>
    </row>
    <row r="9337" spans="1:2" x14ac:dyDescent="0.25">
      <c r="A9337" s="6">
        <v>9334</v>
      </c>
      <c r="B9337" s="6" t="str">
        <f>"00835240"</f>
        <v>00835240</v>
      </c>
    </row>
    <row r="9338" spans="1:2" x14ac:dyDescent="0.25">
      <c r="A9338" s="6">
        <v>9335</v>
      </c>
      <c r="B9338" s="6" t="str">
        <f>"00835241"</f>
        <v>00835241</v>
      </c>
    </row>
    <row r="9339" spans="1:2" x14ac:dyDescent="0.25">
      <c r="A9339" s="6">
        <v>9336</v>
      </c>
      <c r="B9339" s="6" t="str">
        <f>"00835244"</f>
        <v>00835244</v>
      </c>
    </row>
    <row r="9340" spans="1:2" x14ac:dyDescent="0.25">
      <c r="A9340" s="6">
        <v>9337</v>
      </c>
      <c r="B9340" s="6" t="str">
        <f>"00835250"</f>
        <v>00835250</v>
      </c>
    </row>
    <row r="9341" spans="1:2" x14ac:dyDescent="0.25">
      <c r="A9341" s="6">
        <v>9338</v>
      </c>
      <c r="B9341" s="6" t="str">
        <f>"00835252"</f>
        <v>00835252</v>
      </c>
    </row>
    <row r="9342" spans="1:2" x14ac:dyDescent="0.25">
      <c r="A9342" s="6">
        <v>9339</v>
      </c>
      <c r="B9342" s="6" t="str">
        <f>"00835263"</f>
        <v>00835263</v>
      </c>
    </row>
    <row r="9343" spans="1:2" x14ac:dyDescent="0.25">
      <c r="A9343" s="6">
        <v>9340</v>
      </c>
      <c r="B9343" s="6" t="str">
        <f>"00835264"</f>
        <v>00835264</v>
      </c>
    </row>
    <row r="9344" spans="1:2" x14ac:dyDescent="0.25">
      <c r="A9344" s="6">
        <v>9341</v>
      </c>
      <c r="B9344" s="6" t="str">
        <f>"00835273"</f>
        <v>00835273</v>
      </c>
    </row>
    <row r="9345" spans="1:2" x14ac:dyDescent="0.25">
      <c r="A9345" s="6">
        <v>9342</v>
      </c>
      <c r="B9345" s="6" t="str">
        <f>"00835274"</f>
        <v>00835274</v>
      </c>
    </row>
    <row r="9346" spans="1:2" x14ac:dyDescent="0.25">
      <c r="A9346" s="6">
        <v>9343</v>
      </c>
      <c r="B9346" s="6" t="str">
        <f>"00835281"</f>
        <v>00835281</v>
      </c>
    </row>
    <row r="9347" spans="1:2" x14ac:dyDescent="0.25">
      <c r="A9347" s="6">
        <v>9344</v>
      </c>
      <c r="B9347" s="6" t="str">
        <f>"00835283"</f>
        <v>00835283</v>
      </c>
    </row>
    <row r="9348" spans="1:2" x14ac:dyDescent="0.25">
      <c r="A9348" s="6">
        <v>9345</v>
      </c>
      <c r="B9348" s="6" t="str">
        <f>"00835285"</f>
        <v>00835285</v>
      </c>
    </row>
    <row r="9349" spans="1:2" x14ac:dyDescent="0.25">
      <c r="A9349" s="6">
        <v>9346</v>
      </c>
      <c r="B9349" s="6" t="str">
        <f>"00835290"</f>
        <v>00835290</v>
      </c>
    </row>
    <row r="9350" spans="1:2" x14ac:dyDescent="0.25">
      <c r="A9350" s="6">
        <v>9347</v>
      </c>
      <c r="B9350" s="6" t="str">
        <f>"00835291"</f>
        <v>00835291</v>
      </c>
    </row>
    <row r="9351" spans="1:2" x14ac:dyDescent="0.25">
      <c r="A9351" s="6">
        <v>9348</v>
      </c>
      <c r="B9351" s="6" t="str">
        <f>"00835295"</f>
        <v>00835295</v>
      </c>
    </row>
    <row r="9352" spans="1:2" x14ac:dyDescent="0.25">
      <c r="A9352" s="6">
        <v>9349</v>
      </c>
      <c r="B9352" s="6" t="str">
        <f>"00835296"</f>
        <v>00835296</v>
      </c>
    </row>
    <row r="9353" spans="1:2" x14ac:dyDescent="0.25">
      <c r="A9353" s="6">
        <v>9350</v>
      </c>
      <c r="B9353" s="6" t="str">
        <f>"00835297"</f>
        <v>00835297</v>
      </c>
    </row>
    <row r="9354" spans="1:2" x14ac:dyDescent="0.25">
      <c r="A9354" s="6">
        <v>9351</v>
      </c>
      <c r="B9354" s="6" t="str">
        <f>"00835300"</f>
        <v>00835300</v>
      </c>
    </row>
    <row r="9355" spans="1:2" x14ac:dyDescent="0.25">
      <c r="A9355" s="6">
        <v>9352</v>
      </c>
      <c r="B9355" s="6" t="str">
        <f>"00835303"</f>
        <v>00835303</v>
      </c>
    </row>
    <row r="9356" spans="1:2" x14ac:dyDescent="0.25">
      <c r="A9356" s="6">
        <v>9353</v>
      </c>
      <c r="B9356" s="6" t="str">
        <f>"00835306"</f>
        <v>00835306</v>
      </c>
    </row>
    <row r="9357" spans="1:2" x14ac:dyDescent="0.25">
      <c r="A9357" s="6">
        <v>9354</v>
      </c>
      <c r="B9357" s="6" t="str">
        <f>"00835309"</f>
        <v>00835309</v>
      </c>
    </row>
    <row r="9358" spans="1:2" x14ac:dyDescent="0.25">
      <c r="A9358" s="6">
        <v>9355</v>
      </c>
      <c r="B9358" s="6" t="str">
        <f>"00835311"</f>
        <v>00835311</v>
      </c>
    </row>
    <row r="9359" spans="1:2" x14ac:dyDescent="0.25">
      <c r="A9359" s="6">
        <v>9356</v>
      </c>
      <c r="B9359" s="6" t="str">
        <f>"00835320"</f>
        <v>00835320</v>
      </c>
    </row>
    <row r="9360" spans="1:2" x14ac:dyDescent="0.25">
      <c r="A9360" s="6">
        <v>9357</v>
      </c>
      <c r="B9360" s="6" t="str">
        <f>"00835321"</f>
        <v>00835321</v>
      </c>
    </row>
    <row r="9361" spans="1:2" x14ac:dyDescent="0.25">
      <c r="A9361" s="6">
        <v>9358</v>
      </c>
      <c r="B9361" s="6" t="str">
        <f>"00835324"</f>
        <v>00835324</v>
      </c>
    </row>
    <row r="9362" spans="1:2" x14ac:dyDescent="0.25">
      <c r="A9362" s="6">
        <v>9359</v>
      </c>
      <c r="B9362" s="6" t="str">
        <f>"00835325"</f>
        <v>00835325</v>
      </c>
    </row>
    <row r="9363" spans="1:2" x14ac:dyDescent="0.25">
      <c r="A9363" s="6">
        <v>9360</v>
      </c>
      <c r="B9363" s="6" t="str">
        <f>"00835330"</f>
        <v>00835330</v>
      </c>
    </row>
    <row r="9364" spans="1:2" x14ac:dyDescent="0.25">
      <c r="A9364" s="6">
        <v>9361</v>
      </c>
      <c r="B9364" s="6" t="str">
        <f>"00835340"</f>
        <v>00835340</v>
      </c>
    </row>
    <row r="9365" spans="1:2" x14ac:dyDescent="0.25">
      <c r="A9365" s="6">
        <v>9362</v>
      </c>
      <c r="B9365" s="6" t="str">
        <f>"00835346"</f>
        <v>00835346</v>
      </c>
    </row>
    <row r="9366" spans="1:2" x14ac:dyDescent="0.25">
      <c r="A9366" s="6">
        <v>9363</v>
      </c>
      <c r="B9366" s="6" t="str">
        <f>"00835348"</f>
        <v>00835348</v>
      </c>
    </row>
    <row r="9367" spans="1:2" x14ac:dyDescent="0.25">
      <c r="A9367" s="6">
        <v>9364</v>
      </c>
      <c r="B9367" s="6" t="str">
        <f>"00835350"</f>
        <v>00835350</v>
      </c>
    </row>
    <row r="9368" spans="1:2" x14ac:dyDescent="0.25">
      <c r="A9368" s="6">
        <v>9365</v>
      </c>
      <c r="B9368" s="6" t="str">
        <f>"00835356"</f>
        <v>00835356</v>
      </c>
    </row>
    <row r="9369" spans="1:2" x14ac:dyDescent="0.25">
      <c r="A9369" s="6">
        <v>9366</v>
      </c>
      <c r="B9369" s="6" t="str">
        <f>"00835360"</f>
        <v>00835360</v>
      </c>
    </row>
    <row r="9370" spans="1:2" x14ac:dyDescent="0.25">
      <c r="A9370" s="6">
        <v>9367</v>
      </c>
      <c r="B9370" s="6" t="str">
        <f>"00835362"</f>
        <v>00835362</v>
      </c>
    </row>
    <row r="9371" spans="1:2" x14ac:dyDescent="0.25">
      <c r="A9371" s="6">
        <v>9368</v>
      </c>
      <c r="B9371" s="6" t="str">
        <f>"00835373"</f>
        <v>00835373</v>
      </c>
    </row>
    <row r="9372" spans="1:2" x14ac:dyDescent="0.25">
      <c r="A9372" s="6">
        <v>9369</v>
      </c>
      <c r="B9372" s="6" t="str">
        <f>"00835374"</f>
        <v>00835374</v>
      </c>
    </row>
    <row r="9373" spans="1:2" x14ac:dyDescent="0.25">
      <c r="A9373" s="6">
        <v>9370</v>
      </c>
      <c r="B9373" s="6" t="str">
        <f>"00835382"</f>
        <v>00835382</v>
      </c>
    </row>
    <row r="9374" spans="1:2" x14ac:dyDescent="0.25">
      <c r="A9374" s="6">
        <v>9371</v>
      </c>
      <c r="B9374" s="6" t="str">
        <f>"00835401"</f>
        <v>00835401</v>
      </c>
    </row>
    <row r="9375" spans="1:2" x14ac:dyDescent="0.25">
      <c r="A9375" s="6">
        <v>9372</v>
      </c>
      <c r="B9375" s="6" t="str">
        <f>"00835403"</f>
        <v>00835403</v>
      </c>
    </row>
    <row r="9376" spans="1:2" x14ac:dyDescent="0.25">
      <c r="A9376" s="6">
        <v>9373</v>
      </c>
      <c r="B9376" s="6" t="str">
        <f>"00835409"</f>
        <v>00835409</v>
      </c>
    </row>
    <row r="9377" spans="1:2" x14ac:dyDescent="0.25">
      <c r="A9377" s="6">
        <v>9374</v>
      </c>
      <c r="B9377" s="6" t="str">
        <f>"00835415"</f>
        <v>00835415</v>
      </c>
    </row>
    <row r="9378" spans="1:2" x14ac:dyDescent="0.25">
      <c r="A9378" s="6">
        <v>9375</v>
      </c>
      <c r="B9378" s="6" t="str">
        <f>"00835416"</f>
        <v>00835416</v>
      </c>
    </row>
    <row r="9379" spans="1:2" x14ac:dyDescent="0.25">
      <c r="A9379" s="6">
        <v>9376</v>
      </c>
      <c r="B9379" s="6" t="str">
        <f>"00835417"</f>
        <v>00835417</v>
      </c>
    </row>
    <row r="9380" spans="1:2" x14ac:dyDescent="0.25">
      <c r="A9380" s="6">
        <v>9377</v>
      </c>
      <c r="B9380" s="6" t="str">
        <f>"00835420"</f>
        <v>00835420</v>
      </c>
    </row>
    <row r="9381" spans="1:2" x14ac:dyDescent="0.25">
      <c r="A9381" s="6">
        <v>9378</v>
      </c>
      <c r="B9381" s="6" t="str">
        <f>"00835423"</f>
        <v>00835423</v>
      </c>
    </row>
    <row r="9382" spans="1:2" x14ac:dyDescent="0.25">
      <c r="A9382" s="6">
        <v>9379</v>
      </c>
      <c r="B9382" s="6" t="str">
        <f>"00835437"</f>
        <v>00835437</v>
      </c>
    </row>
    <row r="9383" spans="1:2" x14ac:dyDescent="0.25">
      <c r="A9383" s="6">
        <v>9380</v>
      </c>
      <c r="B9383" s="6" t="str">
        <f>"00835438"</f>
        <v>00835438</v>
      </c>
    </row>
    <row r="9384" spans="1:2" x14ac:dyDescent="0.25">
      <c r="A9384" s="6">
        <v>9381</v>
      </c>
      <c r="B9384" s="6" t="str">
        <f>"00835440"</f>
        <v>00835440</v>
      </c>
    </row>
    <row r="9385" spans="1:2" x14ac:dyDescent="0.25">
      <c r="A9385" s="6">
        <v>9382</v>
      </c>
      <c r="B9385" s="6" t="str">
        <f>"00835441"</f>
        <v>00835441</v>
      </c>
    </row>
    <row r="9386" spans="1:2" x14ac:dyDescent="0.25">
      <c r="A9386" s="6">
        <v>9383</v>
      </c>
      <c r="B9386" s="6" t="str">
        <f>"00835448"</f>
        <v>00835448</v>
      </c>
    </row>
    <row r="9387" spans="1:2" x14ac:dyDescent="0.25">
      <c r="A9387" s="6">
        <v>9384</v>
      </c>
      <c r="B9387" s="6" t="str">
        <f>"00835450"</f>
        <v>00835450</v>
      </c>
    </row>
    <row r="9388" spans="1:2" x14ac:dyDescent="0.25">
      <c r="A9388" s="6">
        <v>9385</v>
      </c>
      <c r="B9388" s="6" t="str">
        <f>"00835451"</f>
        <v>00835451</v>
      </c>
    </row>
    <row r="9389" spans="1:2" x14ac:dyDescent="0.25">
      <c r="A9389" s="6">
        <v>9386</v>
      </c>
      <c r="B9389" s="6" t="str">
        <f>"00835459"</f>
        <v>00835459</v>
      </c>
    </row>
    <row r="9390" spans="1:2" x14ac:dyDescent="0.25">
      <c r="A9390" s="6">
        <v>9387</v>
      </c>
      <c r="B9390" s="6" t="str">
        <f>"00835462"</f>
        <v>00835462</v>
      </c>
    </row>
    <row r="9391" spans="1:2" x14ac:dyDescent="0.25">
      <c r="A9391" s="6">
        <v>9388</v>
      </c>
      <c r="B9391" s="6" t="str">
        <f>"00835480"</f>
        <v>00835480</v>
      </c>
    </row>
    <row r="9392" spans="1:2" x14ac:dyDescent="0.25">
      <c r="A9392" s="6">
        <v>9389</v>
      </c>
      <c r="B9392" s="6" t="str">
        <f>"00835482"</f>
        <v>00835482</v>
      </c>
    </row>
    <row r="9393" spans="1:2" x14ac:dyDescent="0.25">
      <c r="A9393" s="6">
        <v>9390</v>
      </c>
      <c r="B9393" s="6" t="str">
        <f>"00835498"</f>
        <v>00835498</v>
      </c>
    </row>
    <row r="9394" spans="1:2" x14ac:dyDescent="0.25">
      <c r="A9394" s="6">
        <v>9391</v>
      </c>
      <c r="B9394" s="6" t="str">
        <f>"00835502"</f>
        <v>00835502</v>
      </c>
    </row>
    <row r="9395" spans="1:2" x14ac:dyDescent="0.25">
      <c r="A9395" s="6">
        <v>9392</v>
      </c>
      <c r="B9395" s="6" t="str">
        <f>"00835503"</f>
        <v>00835503</v>
      </c>
    </row>
    <row r="9396" spans="1:2" x14ac:dyDescent="0.25">
      <c r="A9396" s="6">
        <v>9393</v>
      </c>
      <c r="B9396" s="6" t="str">
        <f>"00835508"</f>
        <v>00835508</v>
      </c>
    </row>
    <row r="9397" spans="1:2" x14ac:dyDescent="0.25">
      <c r="A9397" s="6">
        <v>9394</v>
      </c>
      <c r="B9397" s="6" t="str">
        <f>"00835522"</f>
        <v>00835522</v>
      </c>
    </row>
    <row r="9398" spans="1:2" x14ac:dyDescent="0.25">
      <c r="A9398" s="6">
        <v>9395</v>
      </c>
      <c r="B9398" s="6" t="str">
        <f>"00835531"</f>
        <v>00835531</v>
      </c>
    </row>
    <row r="9399" spans="1:2" x14ac:dyDescent="0.25">
      <c r="A9399" s="6">
        <v>9396</v>
      </c>
      <c r="B9399" s="6" t="str">
        <f>"00835532"</f>
        <v>00835532</v>
      </c>
    </row>
    <row r="9400" spans="1:2" x14ac:dyDescent="0.25">
      <c r="A9400" s="6">
        <v>9397</v>
      </c>
      <c r="B9400" s="6" t="str">
        <f>"00835538"</f>
        <v>00835538</v>
      </c>
    </row>
    <row r="9401" spans="1:2" x14ac:dyDescent="0.25">
      <c r="A9401" s="6">
        <v>9398</v>
      </c>
      <c r="B9401" s="6" t="str">
        <f>"00835548"</f>
        <v>00835548</v>
      </c>
    </row>
    <row r="9402" spans="1:2" x14ac:dyDescent="0.25">
      <c r="A9402" s="6">
        <v>9399</v>
      </c>
      <c r="B9402" s="6" t="str">
        <f>"00835557"</f>
        <v>00835557</v>
      </c>
    </row>
    <row r="9403" spans="1:2" x14ac:dyDescent="0.25">
      <c r="A9403" s="6">
        <v>9400</v>
      </c>
      <c r="B9403" s="6" t="str">
        <f>"00835559"</f>
        <v>00835559</v>
      </c>
    </row>
    <row r="9404" spans="1:2" x14ac:dyDescent="0.25">
      <c r="A9404" s="6">
        <v>9401</v>
      </c>
      <c r="B9404" s="6" t="str">
        <f>"00835563"</f>
        <v>00835563</v>
      </c>
    </row>
    <row r="9405" spans="1:2" x14ac:dyDescent="0.25">
      <c r="A9405" s="6">
        <v>9402</v>
      </c>
      <c r="B9405" s="6" t="str">
        <f>"00835580"</f>
        <v>00835580</v>
      </c>
    </row>
    <row r="9406" spans="1:2" x14ac:dyDescent="0.25">
      <c r="A9406" s="6">
        <v>9403</v>
      </c>
      <c r="B9406" s="6" t="str">
        <f>"00835583"</f>
        <v>00835583</v>
      </c>
    </row>
    <row r="9407" spans="1:2" x14ac:dyDescent="0.25">
      <c r="A9407" s="6">
        <v>9404</v>
      </c>
      <c r="B9407" s="6" t="str">
        <f>"00835588"</f>
        <v>00835588</v>
      </c>
    </row>
    <row r="9408" spans="1:2" x14ac:dyDescent="0.25">
      <c r="A9408" s="6">
        <v>9405</v>
      </c>
      <c r="B9408" s="6" t="str">
        <f>"00835593"</f>
        <v>00835593</v>
      </c>
    </row>
    <row r="9409" spans="1:2" x14ac:dyDescent="0.25">
      <c r="A9409" s="6">
        <v>9406</v>
      </c>
      <c r="B9409" s="6" t="str">
        <f>"00835594"</f>
        <v>00835594</v>
      </c>
    </row>
    <row r="9410" spans="1:2" x14ac:dyDescent="0.25">
      <c r="A9410" s="6">
        <v>9407</v>
      </c>
      <c r="B9410" s="6" t="str">
        <f>"00835599"</f>
        <v>00835599</v>
      </c>
    </row>
    <row r="9411" spans="1:2" x14ac:dyDescent="0.25">
      <c r="A9411" s="6">
        <v>9408</v>
      </c>
      <c r="B9411" s="6" t="str">
        <f>"00835604"</f>
        <v>00835604</v>
      </c>
    </row>
    <row r="9412" spans="1:2" x14ac:dyDescent="0.25">
      <c r="A9412" s="6">
        <v>9409</v>
      </c>
      <c r="B9412" s="6" t="str">
        <f>"00835606"</f>
        <v>00835606</v>
      </c>
    </row>
    <row r="9413" spans="1:2" x14ac:dyDescent="0.25">
      <c r="A9413" s="6">
        <v>9410</v>
      </c>
      <c r="B9413" s="6" t="str">
        <f>"00835614"</f>
        <v>00835614</v>
      </c>
    </row>
    <row r="9414" spans="1:2" x14ac:dyDescent="0.25">
      <c r="A9414" s="6">
        <v>9411</v>
      </c>
      <c r="B9414" s="6" t="str">
        <f>"00835619"</f>
        <v>00835619</v>
      </c>
    </row>
    <row r="9415" spans="1:2" x14ac:dyDescent="0.25">
      <c r="A9415" s="6">
        <v>9412</v>
      </c>
      <c r="B9415" s="6" t="str">
        <f>"00835623"</f>
        <v>00835623</v>
      </c>
    </row>
    <row r="9416" spans="1:2" x14ac:dyDescent="0.25">
      <c r="A9416" s="6">
        <v>9413</v>
      </c>
      <c r="B9416" s="6" t="str">
        <f>"00835628"</f>
        <v>00835628</v>
      </c>
    </row>
    <row r="9417" spans="1:2" x14ac:dyDescent="0.25">
      <c r="A9417" s="6">
        <v>9414</v>
      </c>
      <c r="B9417" s="6" t="str">
        <f>"00835631"</f>
        <v>00835631</v>
      </c>
    </row>
    <row r="9418" spans="1:2" x14ac:dyDescent="0.25">
      <c r="A9418" s="6">
        <v>9415</v>
      </c>
      <c r="B9418" s="6" t="str">
        <f>"00835636"</f>
        <v>00835636</v>
      </c>
    </row>
    <row r="9419" spans="1:2" x14ac:dyDescent="0.25">
      <c r="A9419" s="6">
        <v>9416</v>
      </c>
      <c r="B9419" s="6" t="str">
        <f>"00835637"</f>
        <v>00835637</v>
      </c>
    </row>
    <row r="9420" spans="1:2" x14ac:dyDescent="0.25">
      <c r="A9420" s="6">
        <v>9417</v>
      </c>
      <c r="B9420" s="6" t="str">
        <f>"00835639"</f>
        <v>00835639</v>
      </c>
    </row>
    <row r="9421" spans="1:2" x14ac:dyDescent="0.25">
      <c r="A9421" s="6">
        <v>9418</v>
      </c>
      <c r="B9421" s="6" t="str">
        <f>"00835643"</f>
        <v>00835643</v>
      </c>
    </row>
    <row r="9422" spans="1:2" x14ac:dyDescent="0.25">
      <c r="A9422" s="6">
        <v>9419</v>
      </c>
      <c r="B9422" s="6" t="str">
        <f>"00835647"</f>
        <v>00835647</v>
      </c>
    </row>
    <row r="9423" spans="1:2" x14ac:dyDescent="0.25">
      <c r="A9423" s="6">
        <v>9420</v>
      </c>
      <c r="B9423" s="6" t="str">
        <f>"00835648"</f>
        <v>00835648</v>
      </c>
    </row>
    <row r="9424" spans="1:2" x14ac:dyDescent="0.25">
      <c r="A9424" s="6">
        <v>9421</v>
      </c>
      <c r="B9424" s="6" t="str">
        <f>"00835652"</f>
        <v>00835652</v>
      </c>
    </row>
    <row r="9425" spans="1:2" x14ac:dyDescent="0.25">
      <c r="A9425" s="6">
        <v>9422</v>
      </c>
      <c r="B9425" s="6" t="str">
        <f>"00835654"</f>
        <v>00835654</v>
      </c>
    </row>
    <row r="9426" spans="1:2" x14ac:dyDescent="0.25">
      <c r="A9426" s="6">
        <v>9423</v>
      </c>
      <c r="B9426" s="6" t="str">
        <f>"00835659"</f>
        <v>00835659</v>
      </c>
    </row>
    <row r="9427" spans="1:2" x14ac:dyDescent="0.25">
      <c r="A9427" s="6">
        <v>9424</v>
      </c>
      <c r="B9427" s="6" t="str">
        <f>"00835661"</f>
        <v>00835661</v>
      </c>
    </row>
    <row r="9428" spans="1:2" x14ac:dyDescent="0.25">
      <c r="A9428" s="6">
        <v>9425</v>
      </c>
      <c r="B9428" s="6" t="str">
        <f>"00835662"</f>
        <v>00835662</v>
      </c>
    </row>
    <row r="9429" spans="1:2" x14ac:dyDescent="0.25">
      <c r="A9429" s="6">
        <v>9426</v>
      </c>
      <c r="B9429" s="6" t="str">
        <f>"00835671"</f>
        <v>00835671</v>
      </c>
    </row>
    <row r="9430" spans="1:2" x14ac:dyDescent="0.25">
      <c r="A9430" s="6">
        <v>9427</v>
      </c>
      <c r="B9430" s="6" t="str">
        <f>"00835688"</f>
        <v>00835688</v>
      </c>
    </row>
    <row r="9431" spans="1:2" x14ac:dyDescent="0.25">
      <c r="A9431" s="6">
        <v>9428</v>
      </c>
      <c r="B9431" s="6" t="str">
        <f>"00835690"</f>
        <v>00835690</v>
      </c>
    </row>
    <row r="9432" spans="1:2" x14ac:dyDescent="0.25">
      <c r="A9432" s="6">
        <v>9429</v>
      </c>
      <c r="B9432" s="6" t="str">
        <f>"00835693"</f>
        <v>00835693</v>
      </c>
    </row>
    <row r="9433" spans="1:2" x14ac:dyDescent="0.25">
      <c r="A9433" s="6">
        <v>9430</v>
      </c>
      <c r="B9433" s="6" t="str">
        <f>"00835703"</f>
        <v>00835703</v>
      </c>
    </row>
    <row r="9434" spans="1:2" x14ac:dyDescent="0.25">
      <c r="A9434" s="6">
        <v>9431</v>
      </c>
      <c r="B9434" s="6" t="str">
        <f>"00835704"</f>
        <v>00835704</v>
      </c>
    </row>
    <row r="9435" spans="1:2" x14ac:dyDescent="0.25">
      <c r="A9435" s="6">
        <v>9432</v>
      </c>
      <c r="B9435" s="6" t="str">
        <f>"00835710"</f>
        <v>00835710</v>
      </c>
    </row>
    <row r="9436" spans="1:2" x14ac:dyDescent="0.25">
      <c r="A9436" s="6">
        <v>9433</v>
      </c>
      <c r="B9436" s="6" t="str">
        <f>"00835719"</f>
        <v>00835719</v>
      </c>
    </row>
    <row r="9437" spans="1:2" x14ac:dyDescent="0.25">
      <c r="A9437" s="6">
        <v>9434</v>
      </c>
      <c r="B9437" s="6" t="str">
        <f>"00835721"</f>
        <v>00835721</v>
      </c>
    </row>
    <row r="9438" spans="1:2" x14ac:dyDescent="0.25">
      <c r="A9438" s="6">
        <v>9435</v>
      </c>
      <c r="B9438" s="6" t="str">
        <f>"00835729"</f>
        <v>00835729</v>
      </c>
    </row>
    <row r="9439" spans="1:2" x14ac:dyDescent="0.25">
      <c r="A9439" s="6">
        <v>9436</v>
      </c>
      <c r="B9439" s="6" t="str">
        <f>"00835733"</f>
        <v>00835733</v>
      </c>
    </row>
    <row r="9440" spans="1:2" x14ac:dyDescent="0.25">
      <c r="A9440" s="6">
        <v>9437</v>
      </c>
      <c r="B9440" s="6" t="str">
        <f>"00835738"</f>
        <v>00835738</v>
      </c>
    </row>
    <row r="9441" spans="1:2" x14ac:dyDescent="0.25">
      <c r="A9441" s="6">
        <v>9438</v>
      </c>
      <c r="B9441" s="6" t="str">
        <f>"00835749"</f>
        <v>00835749</v>
      </c>
    </row>
    <row r="9442" spans="1:2" x14ac:dyDescent="0.25">
      <c r="A9442" s="6">
        <v>9439</v>
      </c>
      <c r="B9442" s="6" t="str">
        <f>"00835753"</f>
        <v>00835753</v>
      </c>
    </row>
    <row r="9443" spans="1:2" x14ac:dyDescent="0.25">
      <c r="A9443" s="6">
        <v>9440</v>
      </c>
      <c r="B9443" s="6" t="str">
        <f>"00835754"</f>
        <v>00835754</v>
      </c>
    </row>
    <row r="9444" spans="1:2" x14ac:dyDescent="0.25">
      <c r="A9444" s="6">
        <v>9441</v>
      </c>
      <c r="B9444" s="6" t="str">
        <f>"00835756"</f>
        <v>00835756</v>
      </c>
    </row>
    <row r="9445" spans="1:2" x14ac:dyDescent="0.25">
      <c r="A9445" s="6">
        <v>9442</v>
      </c>
      <c r="B9445" s="6" t="str">
        <f>"00835758"</f>
        <v>00835758</v>
      </c>
    </row>
    <row r="9446" spans="1:2" x14ac:dyDescent="0.25">
      <c r="A9446" s="6">
        <v>9443</v>
      </c>
      <c r="B9446" s="6" t="str">
        <f>"00835759"</f>
        <v>00835759</v>
      </c>
    </row>
    <row r="9447" spans="1:2" x14ac:dyDescent="0.25">
      <c r="A9447" s="6">
        <v>9444</v>
      </c>
      <c r="B9447" s="6" t="str">
        <f>"00835765"</f>
        <v>00835765</v>
      </c>
    </row>
    <row r="9448" spans="1:2" x14ac:dyDescent="0.25">
      <c r="A9448" s="6">
        <v>9445</v>
      </c>
      <c r="B9448" s="6" t="str">
        <f>"00835768"</f>
        <v>00835768</v>
      </c>
    </row>
    <row r="9449" spans="1:2" x14ac:dyDescent="0.25">
      <c r="A9449" s="6">
        <v>9446</v>
      </c>
      <c r="B9449" s="6" t="str">
        <f>"00835772"</f>
        <v>00835772</v>
      </c>
    </row>
    <row r="9450" spans="1:2" x14ac:dyDescent="0.25">
      <c r="A9450" s="6">
        <v>9447</v>
      </c>
      <c r="B9450" s="6" t="str">
        <f>"00835775"</f>
        <v>00835775</v>
      </c>
    </row>
    <row r="9451" spans="1:2" x14ac:dyDescent="0.25">
      <c r="A9451" s="6">
        <v>9448</v>
      </c>
      <c r="B9451" s="6" t="str">
        <f>"00835778"</f>
        <v>00835778</v>
      </c>
    </row>
    <row r="9452" spans="1:2" x14ac:dyDescent="0.25">
      <c r="A9452" s="6">
        <v>9449</v>
      </c>
      <c r="B9452" s="6" t="str">
        <f>"00835781"</f>
        <v>00835781</v>
      </c>
    </row>
    <row r="9453" spans="1:2" x14ac:dyDescent="0.25">
      <c r="A9453" s="6">
        <v>9450</v>
      </c>
      <c r="B9453" s="6" t="str">
        <f>"00835783"</f>
        <v>00835783</v>
      </c>
    </row>
    <row r="9454" spans="1:2" x14ac:dyDescent="0.25">
      <c r="A9454" s="6">
        <v>9451</v>
      </c>
      <c r="B9454" s="6" t="str">
        <f>"00835785"</f>
        <v>00835785</v>
      </c>
    </row>
    <row r="9455" spans="1:2" x14ac:dyDescent="0.25">
      <c r="A9455" s="6">
        <v>9452</v>
      </c>
      <c r="B9455" s="6" t="str">
        <f>"00835786"</f>
        <v>00835786</v>
      </c>
    </row>
    <row r="9456" spans="1:2" x14ac:dyDescent="0.25">
      <c r="A9456" s="6">
        <v>9453</v>
      </c>
      <c r="B9456" s="6" t="str">
        <f>"00835790"</f>
        <v>00835790</v>
      </c>
    </row>
    <row r="9457" spans="1:2" x14ac:dyDescent="0.25">
      <c r="A9457" s="6">
        <v>9454</v>
      </c>
      <c r="B9457" s="6" t="str">
        <f>"00835792"</f>
        <v>00835792</v>
      </c>
    </row>
    <row r="9458" spans="1:2" x14ac:dyDescent="0.25">
      <c r="A9458" s="6">
        <v>9455</v>
      </c>
      <c r="B9458" s="6" t="str">
        <f>"00835793"</f>
        <v>00835793</v>
      </c>
    </row>
    <row r="9459" spans="1:2" x14ac:dyDescent="0.25">
      <c r="A9459" s="6">
        <v>9456</v>
      </c>
      <c r="B9459" s="6" t="str">
        <f>"00835795"</f>
        <v>00835795</v>
      </c>
    </row>
    <row r="9460" spans="1:2" x14ac:dyDescent="0.25">
      <c r="A9460" s="6">
        <v>9457</v>
      </c>
      <c r="B9460" s="6" t="str">
        <f>"00835798"</f>
        <v>00835798</v>
      </c>
    </row>
    <row r="9461" spans="1:2" x14ac:dyDescent="0.25">
      <c r="A9461" s="6">
        <v>9458</v>
      </c>
      <c r="B9461" s="6" t="str">
        <f>"00835800"</f>
        <v>00835800</v>
      </c>
    </row>
    <row r="9462" spans="1:2" x14ac:dyDescent="0.25">
      <c r="A9462" s="6">
        <v>9459</v>
      </c>
      <c r="B9462" s="6" t="str">
        <f>"00835809"</f>
        <v>00835809</v>
      </c>
    </row>
    <row r="9463" spans="1:2" x14ac:dyDescent="0.25">
      <c r="A9463" s="6">
        <v>9460</v>
      </c>
      <c r="B9463" s="6" t="str">
        <f>"00835812"</f>
        <v>00835812</v>
      </c>
    </row>
    <row r="9464" spans="1:2" x14ac:dyDescent="0.25">
      <c r="A9464" s="6">
        <v>9461</v>
      </c>
      <c r="B9464" s="6" t="str">
        <f>"00835814"</f>
        <v>00835814</v>
      </c>
    </row>
    <row r="9465" spans="1:2" x14ac:dyDescent="0.25">
      <c r="A9465" s="6">
        <v>9462</v>
      </c>
      <c r="B9465" s="6" t="str">
        <f>"00835816"</f>
        <v>00835816</v>
      </c>
    </row>
    <row r="9466" spans="1:2" x14ac:dyDescent="0.25">
      <c r="A9466" s="6">
        <v>9463</v>
      </c>
      <c r="B9466" s="6" t="str">
        <f>"00835817"</f>
        <v>00835817</v>
      </c>
    </row>
    <row r="9467" spans="1:2" x14ac:dyDescent="0.25">
      <c r="A9467" s="6">
        <v>9464</v>
      </c>
      <c r="B9467" s="6" t="str">
        <f>"00835818"</f>
        <v>00835818</v>
      </c>
    </row>
    <row r="9468" spans="1:2" x14ac:dyDescent="0.25">
      <c r="A9468" s="6">
        <v>9465</v>
      </c>
      <c r="B9468" s="6" t="str">
        <f>"00835824"</f>
        <v>00835824</v>
      </c>
    </row>
    <row r="9469" spans="1:2" x14ac:dyDescent="0.25">
      <c r="A9469" s="6">
        <v>9466</v>
      </c>
      <c r="B9469" s="6" t="str">
        <f>"00835826"</f>
        <v>00835826</v>
      </c>
    </row>
    <row r="9470" spans="1:2" x14ac:dyDescent="0.25">
      <c r="A9470" s="6">
        <v>9467</v>
      </c>
      <c r="B9470" s="6" t="str">
        <f>"00835834"</f>
        <v>00835834</v>
      </c>
    </row>
    <row r="9471" spans="1:2" x14ac:dyDescent="0.25">
      <c r="A9471" s="6">
        <v>9468</v>
      </c>
      <c r="B9471" s="6" t="str">
        <f>"00835840"</f>
        <v>00835840</v>
      </c>
    </row>
    <row r="9472" spans="1:2" x14ac:dyDescent="0.25">
      <c r="A9472" s="6">
        <v>9469</v>
      </c>
      <c r="B9472" s="6" t="str">
        <f>"00835842"</f>
        <v>00835842</v>
      </c>
    </row>
    <row r="9473" spans="1:2" x14ac:dyDescent="0.25">
      <c r="A9473" s="6">
        <v>9470</v>
      </c>
      <c r="B9473" s="6" t="str">
        <f>"00835847"</f>
        <v>00835847</v>
      </c>
    </row>
    <row r="9474" spans="1:2" x14ac:dyDescent="0.25">
      <c r="A9474" s="6">
        <v>9471</v>
      </c>
      <c r="B9474" s="6" t="str">
        <f>"00835858"</f>
        <v>00835858</v>
      </c>
    </row>
    <row r="9475" spans="1:2" x14ac:dyDescent="0.25">
      <c r="A9475" s="6">
        <v>9472</v>
      </c>
      <c r="B9475" s="6" t="str">
        <f>"00835861"</f>
        <v>00835861</v>
      </c>
    </row>
    <row r="9476" spans="1:2" x14ac:dyDescent="0.25">
      <c r="A9476" s="6">
        <v>9473</v>
      </c>
      <c r="B9476" s="6" t="str">
        <f>"00835868"</f>
        <v>00835868</v>
      </c>
    </row>
    <row r="9477" spans="1:2" x14ac:dyDescent="0.25">
      <c r="A9477" s="6">
        <v>9474</v>
      </c>
      <c r="B9477" s="6" t="str">
        <f>"00835870"</f>
        <v>00835870</v>
      </c>
    </row>
    <row r="9478" spans="1:2" x14ac:dyDescent="0.25">
      <c r="A9478" s="6">
        <v>9475</v>
      </c>
      <c r="B9478" s="6" t="str">
        <f>"00835873"</f>
        <v>00835873</v>
      </c>
    </row>
    <row r="9479" spans="1:2" x14ac:dyDescent="0.25">
      <c r="A9479" s="6">
        <v>9476</v>
      </c>
      <c r="B9479" s="6" t="str">
        <f>"00835887"</f>
        <v>00835887</v>
      </c>
    </row>
    <row r="9480" spans="1:2" x14ac:dyDescent="0.25">
      <c r="A9480" s="6">
        <v>9477</v>
      </c>
      <c r="B9480" s="6" t="str">
        <f>"00835898"</f>
        <v>00835898</v>
      </c>
    </row>
    <row r="9481" spans="1:2" x14ac:dyDescent="0.25">
      <c r="A9481" s="6">
        <v>9478</v>
      </c>
      <c r="B9481" s="6" t="str">
        <f>"00835899"</f>
        <v>00835899</v>
      </c>
    </row>
    <row r="9482" spans="1:2" x14ac:dyDescent="0.25">
      <c r="A9482" s="6">
        <v>9479</v>
      </c>
      <c r="B9482" s="6" t="str">
        <f>"00835900"</f>
        <v>00835900</v>
      </c>
    </row>
    <row r="9483" spans="1:2" x14ac:dyDescent="0.25">
      <c r="A9483" s="6">
        <v>9480</v>
      </c>
      <c r="B9483" s="6" t="str">
        <f>"00835903"</f>
        <v>00835903</v>
      </c>
    </row>
    <row r="9484" spans="1:2" x14ac:dyDescent="0.25">
      <c r="A9484" s="6">
        <v>9481</v>
      </c>
      <c r="B9484" s="6" t="str">
        <f>"00835905"</f>
        <v>00835905</v>
      </c>
    </row>
    <row r="9485" spans="1:2" x14ac:dyDescent="0.25">
      <c r="A9485" s="6">
        <v>9482</v>
      </c>
      <c r="B9485" s="6" t="str">
        <f>"00835907"</f>
        <v>00835907</v>
      </c>
    </row>
    <row r="9486" spans="1:2" x14ac:dyDescent="0.25">
      <c r="A9486" s="6">
        <v>9483</v>
      </c>
      <c r="B9486" s="6" t="str">
        <f>"00835911"</f>
        <v>00835911</v>
      </c>
    </row>
    <row r="9487" spans="1:2" x14ac:dyDescent="0.25">
      <c r="A9487" s="6">
        <v>9484</v>
      </c>
      <c r="B9487" s="6" t="str">
        <f>"00835918"</f>
        <v>00835918</v>
      </c>
    </row>
    <row r="9488" spans="1:2" x14ac:dyDescent="0.25">
      <c r="A9488" s="6">
        <v>9485</v>
      </c>
      <c r="B9488" s="6" t="str">
        <f>"00835920"</f>
        <v>00835920</v>
      </c>
    </row>
    <row r="9489" spans="1:2" x14ac:dyDescent="0.25">
      <c r="A9489" s="6">
        <v>9486</v>
      </c>
      <c r="B9489" s="6" t="str">
        <f>"00835921"</f>
        <v>00835921</v>
      </c>
    </row>
    <row r="9490" spans="1:2" x14ac:dyDescent="0.25">
      <c r="A9490" s="6">
        <v>9487</v>
      </c>
      <c r="B9490" s="6" t="str">
        <f>"00835932"</f>
        <v>00835932</v>
      </c>
    </row>
    <row r="9491" spans="1:2" x14ac:dyDescent="0.25">
      <c r="A9491" s="6">
        <v>9488</v>
      </c>
      <c r="B9491" s="6" t="str">
        <f>"00835933"</f>
        <v>00835933</v>
      </c>
    </row>
    <row r="9492" spans="1:2" x14ac:dyDescent="0.25">
      <c r="A9492" s="6">
        <v>9489</v>
      </c>
      <c r="B9492" s="6" t="str">
        <f>"00835942"</f>
        <v>00835942</v>
      </c>
    </row>
    <row r="9493" spans="1:2" x14ac:dyDescent="0.25">
      <c r="A9493" s="6">
        <v>9490</v>
      </c>
      <c r="B9493" s="6" t="str">
        <f>"00835943"</f>
        <v>00835943</v>
      </c>
    </row>
    <row r="9494" spans="1:2" x14ac:dyDescent="0.25">
      <c r="A9494" s="6">
        <v>9491</v>
      </c>
      <c r="B9494" s="6" t="str">
        <f>"00835945"</f>
        <v>00835945</v>
      </c>
    </row>
    <row r="9495" spans="1:2" x14ac:dyDescent="0.25">
      <c r="A9495" s="6">
        <v>9492</v>
      </c>
      <c r="B9495" s="6" t="str">
        <f>"00835949"</f>
        <v>00835949</v>
      </c>
    </row>
    <row r="9496" spans="1:2" x14ac:dyDescent="0.25">
      <c r="A9496" s="6">
        <v>9493</v>
      </c>
      <c r="B9496" s="6" t="str">
        <f>"00835950"</f>
        <v>00835950</v>
      </c>
    </row>
    <row r="9497" spans="1:2" x14ac:dyDescent="0.25">
      <c r="A9497" s="6">
        <v>9494</v>
      </c>
      <c r="B9497" s="6" t="str">
        <f>"00835951"</f>
        <v>00835951</v>
      </c>
    </row>
    <row r="9498" spans="1:2" x14ac:dyDescent="0.25">
      <c r="A9498" s="6">
        <v>9495</v>
      </c>
      <c r="B9498" s="6" t="str">
        <f>"00835954"</f>
        <v>00835954</v>
      </c>
    </row>
    <row r="9499" spans="1:2" x14ac:dyDescent="0.25">
      <c r="A9499" s="6">
        <v>9496</v>
      </c>
      <c r="B9499" s="6" t="str">
        <f>"00835955"</f>
        <v>00835955</v>
      </c>
    </row>
    <row r="9500" spans="1:2" x14ac:dyDescent="0.25">
      <c r="A9500" s="6">
        <v>9497</v>
      </c>
      <c r="B9500" s="6" t="str">
        <f>"00835956"</f>
        <v>00835956</v>
      </c>
    </row>
    <row r="9501" spans="1:2" x14ac:dyDescent="0.25">
      <c r="A9501" s="6">
        <v>9498</v>
      </c>
      <c r="B9501" s="6" t="str">
        <f>"00835968"</f>
        <v>00835968</v>
      </c>
    </row>
    <row r="9502" spans="1:2" x14ac:dyDescent="0.25">
      <c r="A9502" s="6">
        <v>9499</v>
      </c>
      <c r="B9502" s="6" t="str">
        <f>"00835977"</f>
        <v>00835977</v>
      </c>
    </row>
    <row r="9503" spans="1:2" x14ac:dyDescent="0.25">
      <c r="A9503" s="6">
        <v>9500</v>
      </c>
      <c r="B9503" s="6" t="str">
        <f>"00835979"</f>
        <v>00835979</v>
      </c>
    </row>
    <row r="9504" spans="1:2" x14ac:dyDescent="0.25">
      <c r="A9504" s="6">
        <v>9501</v>
      </c>
      <c r="B9504" s="6" t="str">
        <f>"00835980"</f>
        <v>00835980</v>
      </c>
    </row>
    <row r="9505" spans="1:2" x14ac:dyDescent="0.25">
      <c r="A9505" s="6">
        <v>9502</v>
      </c>
      <c r="B9505" s="6" t="str">
        <f>"00835981"</f>
        <v>00835981</v>
      </c>
    </row>
    <row r="9506" spans="1:2" x14ac:dyDescent="0.25">
      <c r="A9506" s="6">
        <v>9503</v>
      </c>
      <c r="B9506" s="6" t="str">
        <f>"00835982"</f>
        <v>00835982</v>
      </c>
    </row>
    <row r="9507" spans="1:2" x14ac:dyDescent="0.25">
      <c r="A9507" s="6">
        <v>9504</v>
      </c>
      <c r="B9507" s="6" t="str">
        <f>"00835983"</f>
        <v>00835983</v>
      </c>
    </row>
    <row r="9508" spans="1:2" x14ac:dyDescent="0.25">
      <c r="A9508" s="6">
        <v>9505</v>
      </c>
      <c r="B9508" s="6" t="str">
        <f>"00835986"</f>
        <v>00835986</v>
      </c>
    </row>
    <row r="9509" spans="1:2" x14ac:dyDescent="0.25">
      <c r="A9509" s="6">
        <v>9506</v>
      </c>
      <c r="B9509" s="6" t="str">
        <f>"00835987"</f>
        <v>00835987</v>
      </c>
    </row>
    <row r="9510" spans="1:2" x14ac:dyDescent="0.25">
      <c r="A9510" s="6">
        <v>9507</v>
      </c>
      <c r="B9510" s="6" t="str">
        <f>"00835988"</f>
        <v>00835988</v>
      </c>
    </row>
    <row r="9511" spans="1:2" x14ac:dyDescent="0.25">
      <c r="A9511" s="6">
        <v>9508</v>
      </c>
      <c r="B9511" s="6" t="str">
        <f>"00836001"</f>
        <v>00836001</v>
      </c>
    </row>
    <row r="9512" spans="1:2" x14ac:dyDescent="0.25">
      <c r="A9512" s="6">
        <v>9509</v>
      </c>
      <c r="B9512" s="6" t="str">
        <f>"00836002"</f>
        <v>00836002</v>
      </c>
    </row>
    <row r="9513" spans="1:2" x14ac:dyDescent="0.25">
      <c r="A9513" s="6">
        <v>9510</v>
      </c>
      <c r="B9513" s="6" t="str">
        <f>"00836003"</f>
        <v>00836003</v>
      </c>
    </row>
    <row r="9514" spans="1:2" x14ac:dyDescent="0.25">
      <c r="A9514" s="6">
        <v>9511</v>
      </c>
      <c r="B9514" s="6" t="str">
        <f>"00836004"</f>
        <v>00836004</v>
      </c>
    </row>
    <row r="9515" spans="1:2" x14ac:dyDescent="0.25">
      <c r="A9515" s="6">
        <v>9512</v>
      </c>
      <c r="B9515" s="6" t="str">
        <f>"00836012"</f>
        <v>00836012</v>
      </c>
    </row>
    <row r="9516" spans="1:2" x14ac:dyDescent="0.25">
      <c r="A9516" s="6">
        <v>9513</v>
      </c>
      <c r="B9516" s="6" t="str">
        <f>"00836013"</f>
        <v>00836013</v>
      </c>
    </row>
    <row r="9517" spans="1:2" x14ac:dyDescent="0.25">
      <c r="A9517" s="6">
        <v>9514</v>
      </c>
      <c r="B9517" s="6" t="str">
        <f>"00836024"</f>
        <v>00836024</v>
      </c>
    </row>
    <row r="9518" spans="1:2" x14ac:dyDescent="0.25">
      <c r="A9518" s="6">
        <v>9515</v>
      </c>
      <c r="B9518" s="6" t="str">
        <f>"00836040"</f>
        <v>00836040</v>
      </c>
    </row>
    <row r="9519" spans="1:2" x14ac:dyDescent="0.25">
      <c r="A9519" s="6">
        <v>9516</v>
      </c>
      <c r="B9519" s="6" t="str">
        <f>"00836047"</f>
        <v>00836047</v>
      </c>
    </row>
    <row r="9520" spans="1:2" x14ac:dyDescent="0.25">
      <c r="A9520" s="6">
        <v>9517</v>
      </c>
      <c r="B9520" s="6" t="str">
        <f>"00836049"</f>
        <v>00836049</v>
      </c>
    </row>
    <row r="9521" spans="1:2" x14ac:dyDescent="0.25">
      <c r="A9521" s="6">
        <v>9518</v>
      </c>
      <c r="B9521" s="6" t="str">
        <f>"00836052"</f>
        <v>00836052</v>
      </c>
    </row>
    <row r="9522" spans="1:2" x14ac:dyDescent="0.25">
      <c r="A9522" s="6">
        <v>9519</v>
      </c>
      <c r="B9522" s="6" t="str">
        <f>"00836054"</f>
        <v>00836054</v>
      </c>
    </row>
    <row r="9523" spans="1:2" x14ac:dyDescent="0.25">
      <c r="A9523" s="6">
        <v>9520</v>
      </c>
      <c r="B9523" s="6" t="str">
        <f>"00836055"</f>
        <v>00836055</v>
      </c>
    </row>
    <row r="9524" spans="1:2" x14ac:dyDescent="0.25">
      <c r="A9524" s="6">
        <v>9521</v>
      </c>
      <c r="B9524" s="6" t="str">
        <f>"00836058"</f>
        <v>00836058</v>
      </c>
    </row>
    <row r="9525" spans="1:2" x14ac:dyDescent="0.25">
      <c r="A9525" s="6">
        <v>9522</v>
      </c>
      <c r="B9525" s="6" t="str">
        <f>"00836060"</f>
        <v>00836060</v>
      </c>
    </row>
    <row r="9526" spans="1:2" x14ac:dyDescent="0.25">
      <c r="A9526" s="6">
        <v>9523</v>
      </c>
      <c r="B9526" s="6" t="str">
        <f>"00836065"</f>
        <v>00836065</v>
      </c>
    </row>
    <row r="9527" spans="1:2" x14ac:dyDescent="0.25">
      <c r="A9527" s="6">
        <v>9524</v>
      </c>
      <c r="B9527" s="6" t="str">
        <f>"00836068"</f>
        <v>00836068</v>
      </c>
    </row>
    <row r="9528" spans="1:2" x14ac:dyDescent="0.25">
      <c r="A9528" s="6">
        <v>9525</v>
      </c>
      <c r="B9528" s="6" t="str">
        <f>"00836072"</f>
        <v>00836072</v>
      </c>
    </row>
    <row r="9529" spans="1:2" x14ac:dyDescent="0.25">
      <c r="A9529" s="6">
        <v>9526</v>
      </c>
      <c r="B9529" s="6" t="str">
        <f>"00836080"</f>
        <v>00836080</v>
      </c>
    </row>
    <row r="9530" spans="1:2" x14ac:dyDescent="0.25">
      <c r="A9530" s="6">
        <v>9527</v>
      </c>
      <c r="B9530" s="6" t="str">
        <f>"00836082"</f>
        <v>00836082</v>
      </c>
    </row>
    <row r="9531" spans="1:2" x14ac:dyDescent="0.25">
      <c r="A9531" s="6">
        <v>9528</v>
      </c>
      <c r="B9531" s="6" t="str">
        <f>"00836083"</f>
        <v>00836083</v>
      </c>
    </row>
    <row r="9532" spans="1:2" x14ac:dyDescent="0.25">
      <c r="A9532" s="6">
        <v>9529</v>
      </c>
      <c r="B9532" s="6" t="str">
        <f>"00836086"</f>
        <v>00836086</v>
      </c>
    </row>
    <row r="9533" spans="1:2" x14ac:dyDescent="0.25">
      <c r="A9533" s="6">
        <v>9530</v>
      </c>
      <c r="B9533" s="6" t="str">
        <f>"00836088"</f>
        <v>00836088</v>
      </c>
    </row>
    <row r="9534" spans="1:2" x14ac:dyDescent="0.25">
      <c r="A9534" s="6">
        <v>9531</v>
      </c>
      <c r="B9534" s="6" t="str">
        <f>"00836098"</f>
        <v>00836098</v>
      </c>
    </row>
    <row r="9535" spans="1:2" x14ac:dyDescent="0.25">
      <c r="A9535" s="6">
        <v>9532</v>
      </c>
      <c r="B9535" s="6" t="str">
        <f>"00836100"</f>
        <v>00836100</v>
      </c>
    </row>
    <row r="9536" spans="1:2" x14ac:dyDescent="0.25">
      <c r="A9536" s="6">
        <v>9533</v>
      </c>
      <c r="B9536" s="6" t="str">
        <f>"00836106"</f>
        <v>00836106</v>
      </c>
    </row>
    <row r="9537" spans="1:2" x14ac:dyDescent="0.25">
      <c r="A9537" s="6">
        <v>9534</v>
      </c>
      <c r="B9537" s="6" t="str">
        <f>"00836108"</f>
        <v>00836108</v>
      </c>
    </row>
    <row r="9538" spans="1:2" x14ac:dyDescent="0.25">
      <c r="A9538" s="6">
        <v>9535</v>
      </c>
      <c r="B9538" s="6" t="str">
        <f>"00836109"</f>
        <v>00836109</v>
      </c>
    </row>
    <row r="9539" spans="1:2" x14ac:dyDescent="0.25">
      <c r="A9539" s="6">
        <v>9536</v>
      </c>
      <c r="B9539" s="6" t="str">
        <f>"00836116"</f>
        <v>00836116</v>
      </c>
    </row>
    <row r="9540" spans="1:2" x14ac:dyDescent="0.25">
      <c r="A9540" s="6">
        <v>9537</v>
      </c>
      <c r="B9540" s="6" t="str">
        <f>"00836121"</f>
        <v>00836121</v>
      </c>
    </row>
    <row r="9541" spans="1:2" x14ac:dyDescent="0.25">
      <c r="A9541" s="6">
        <v>9538</v>
      </c>
      <c r="B9541" s="6" t="str">
        <f>"00836129"</f>
        <v>00836129</v>
      </c>
    </row>
    <row r="9542" spans="1:2" x14ac:dyDescent="0.25">
      <c r="A9542" s="6">
        <v>9539</v>
      </c>
      <c r="B9542" s="6" t="str">
        <f>"00836130"</f>
        <v>00836130</v>
      </c>
    </row>
    <row r="9543" spans="1:2" x14ac:dyDescent="0.25">
      <c r="A9543" s="6">
        <v>9540</v>
      </c>
      <c r="B9543" s="6" t="str">
        <f>"00836131"</f>
        <v>00836131</v>
      </c>
    </row>
    <row r="9544" spans="1:2" x14ac:dyDescent="0.25">
      <c r="A9544" s="6">
        <v>9541</v>
      </c>
      <c r="B9544" s="6" t="str">
        <f>"00836133"</f>
        <v>00836133</v>
      </c>
    </row>
    <row r="9545" spans="1:2" x14ac:dyDescent="0.25">
      <c r="A9545" s="6">
        <v>9542</v>
      </c>
      <c r="B9545" s="6" t="str">
        <f>"00836138"</f>
        <v>00836138</v>
      </c>
    </row>
    <row r="9546" spans="1:2" x14ac:dyDescent="0.25">
      <c r="A9546" s="6">
        <v>9543</v>
      </c>
      <c r="B9546" s="6" t="str">
        <f>"00836141"</f>
        <v>00836141</v>
      </c>
    </row>
    <row r="9547" spans="1:2" x14ac:dyDescent="0.25">
      <c r="A9547" s="6">
        <v>9544</v>
      </c>
      <c r="B9547" s="6" t="str">
        <f>"00836149"</f>
        <v>00836149</v>
      </c>
    </row>
    <row r="9548" spans="1:2" x14ac:dyDescent="0.25">
      <c r="A9548" s="6">
        <v>9545</v>
      </c>
      <c r="B9548" s="6" t="str">
        <f>"00836151"</f>
        <v>00836151</v>
      </c>
    </row>
    <row r="9549" spans="1:2" x14ac:dyDescent="0.25">
      <c r="A9549" s="6">
        <v>9546</v>
      </c>
      <c r="B9549" s="6" t="str">
        <f>"00836154"</f>
        <v>00836154</v>
      </c>
    </row>
    <row r="9550" spans="1:2" x14ac:dyDescent="0.25">
      <c r="A9550" s="6">
        <v>9547</v>
      </c>
      <c r="B9550" s="6" t="str">
        <f>"00836156"</f>
        <v>00836156</v>
      </c>
    </row>
    <row r="9551" spans="1:2" x14ac:dyDescent="0.25">
      <c r="A9551" s="6">
        <v>9548</v>
      </c>
      <c r="B9551" s="6" t="str">
        <f>"00836161"</f>
        <v>00836161</v>
      </c>
    </row>
    <row r="9552" spans="1:2" x14ac:dyDescent="0.25">
      <c r="A9552" s="6">
        <v>9549</v>
      </c>
      <c r="B9552" s="6" t="str">
        <f>"00836166"</f>
        <v>00836166</v>
      </c>
    </row>
    <row r="9553" spans="1:2" x14ac:dyDescent="0.25">
      <c r="A9553" s="6">
        <v>9550</v>
      </c>
      <c r="B9553" s="6" t="str">
        <f>"00836169"</f>
        <v>00836169</v>
      </c>
    </row>
    <row r="9554" spans="1:2" x14ac:dyDescent="0.25">
      <c r="A9554" s="6">
        <v>9551</v>
      </c>
      <c r="B9554" s="6" t="str">
        <f>"00836170"</f>
        <v>00836170</v>
      </c>
    </row>
    <row r="9555" spans="1:2" x14ac:dyDescent="0.25">
      <c r="A9555" s="6">
        <v>9552</v>
      </c>
      <c r="B9555" s="6" t="str">
        <f>"00836171"</f>
        <v>00836171</v>
      </c>
    </row>
    <row r="9556" spans="1:2" x14ac:dyDescent="0.25">
      <c r="A9556" s="6">
        <v>9553</v>
      </c>
      <c r="B9556" s="6" t="str">
        <f>"00836175"</f>
        <v>00836175</v>
      </c>
    </row>
    <row r="9557" spans="1:2" x14ac:dyDescent="0.25">
      <c r="A9557" s="6">
        <v>9554</v>
      </c>
      <c r="B9557" s="6" t="str">
        <f>"00836180"</f>
        <v>00836180</v>
      </c>
    </row>
    <row r="9558" spans="1:2" x14ac:dyDescent="0.25">
      <c r="A9558" s="6">
        <v>9555</v>
      </c>
      <c r="B9558" s="6" t="str">
        <f>"00836188"</f>
        <v>00836188</v>
      </c>
    </row>
    <row r="9559" spans="1:2" x14ac:dyDescent="0.25">
      <c r="A9559" s="6">
        <v>9556</v>
      </c>
      <c r="B9559" s="6" t="str">
        <f>"00836208"</f>
        <v>00836208</v>
      </c>
    </row>
    <row r="9560" spans="1:2" x14ac:dyDescent="0.25">
      <c r="A9560" s="6">
        <v>9557</v>
      </c>
      <c r="B9560" s="6" t="str">
        <f>"00836210"</f>
        <v>00836210</v>
      </c>
    </row>
    <row r="9561" spans="1:2" x14ac:dyDescent="0.25">
      <c r="A9561" s="6">
        <v>9558</v>
      </c>
      <c r="B9561" s="6" t="str">
        <f>"00836213"</f>
        <v>00836213</v>
      </c>
    </row>
    <row r="9562" spans="1:2" x14ac:dyDescent="0.25">
      <c r="A9562" s="6">
        <v>9559</v>
      </c>
      <c r="B9562" s="6" t="str">
        <f>"00836214"</f>
        <v>00836214</v>
      </c>
    </row>
    <row r="9563" spans="1:2" x14ac:dyDescent="0.25">
      <c r="A9563" s="6">
        <v>9560</v>
      </c>
      <c r="B9563" s="6" t="str">
        <f>"00836218"</f>
        <v>00836218</v>
      </c>
    </row>
    <row r="9564" spans="1:2" x14ac:dyDescent="0.25">
      <c r="A9564" s="6">
        <v>9561</v>
      </c>
      <c r="B9564" s="6" t="str">
        <f>"00836225"</f>
        <v>00836225</v>
      </c>
    </row>
    <row r="9565" spans="1:2" x14ac:dyDescent="0.25">
      <c r="A9565" s="6">
        <v>9562</v>
      </c>
      <c r="B9565" s="6" t="str">
        <f>"00836233"</f>
        <v>00836233</v>
      </c>
    </row>
    <row r="9566" spans="1:2" x14ac:dyDescent="0.25">
      <c r="A9566" s="6">
        <v>9563</v>
      </c>
      <c r="B9566" s="6" t="str">
        <f>"00836242"</f>
        <v>00836242</v>
      </c>
    </row>
    <row r="9567" spans="1:2" x14ac:dyDescent="0.25">
      <c r="A9567" s="6">
        <v>9564</v>
      </c>
      <c r="B9567" s="6" t="str">
        <f>"00836246"</f>
        <v>00836246</v>
      </c>
    </row>
    <row r="9568" spans="1:2" x14ac:dyDescent="0.25">
      <c r="A9568" s="6">
        <v>9565</v>
      </c>
      <c r="B9568" s="6" t="str">
        <f>"00836247"</f>
        <v>00836247</v>
      </c>
    </row>
    <row r="9569" spans="1:2" x14ac:dyDescent="0.25">
      <c r="A9569" s="6">
        <v>9566</v>
      </c>
      <c r="B9569" s="6" t="str">
        <f>"00836249"</f>
        <v>00836249</v>
      </c>
    </row>
    <row r="9570" spans="1:2" x14ac:dyDescent="0.25">
      <c r="A9570" s="6">
        <v>9567</v>
      </c>
      <c r="B9570" s="6" t="str">
        <f>"00836253"</f>
        <v>00836253</v>
      </c>
    </row>
    <row r="9571" spans="1:2" x14ac:dyDescent="0.25">
      <c r="A9571" s="6">
        <v>9568</v>
      </c>
      <c r="B9571" s="6" t="str">
        <f>"00836254"</f>
        <v>00836254</v>
      </c>
    </row>
    <row r="9572" spans="1:2" x14ac:dyDescent="0.25">
      <c r="A9572" s="6">
        <v>9569</v>
      </c>
      <c r="B9572" s="6" t="str">
        <f>"00836260"</f>
        <v>00836260</v>
      </c>
    </row>
    <row r="9573" spans="1:2" x14ac:dyDescent="0.25">
      <c r="A9573" s="6">
        <v>9570</v>
      </c>
      <c r="B9573" s="6" t="str">
        <f>"00836269"</f>
        <v>00836269</v>
      </c>
    </row>
    <row r="9574" spans="1:2" x14ac:dyDescent="0.25">
      <c r="A9574" s="6">
        <v>9571</v>
      </c>
      <c r="B9574" s="6" t="str">
        <f>"00836271"</f>
        <v>00836271</v>
      </c>
    </row>
    <row r="9575" spans="1:2" x14ac:dyDescent="0.25">
      <c r="A9575" s="6">
        <v>9572</v>
      </c>
      <c r="B9575" s="6" t="str">
        <f>"00836272"</f>
        <v>00836272</v>
      </c>
    </row>
    <row r="9576" spans="1:2" x14ac:dyDescent="0.25">
      <c r="A9576" s="6">
        <v>9573</v>
      </c>
      <c r="B9576" s="6" t="str">
        <f>"00836274"</f>
        <v>00836274</v>
      </c>
    </row>
    <row r="9577" spans="1:2" x14ac:dyDescent="0.25">
      <c r="A9577" s="6">
        <v>9574</v>
      </c>
      <c r="B9577" s="6" t="str">
        <f>"00836276"</f>
        <v>00836276</v>
      </c>
    </row>
    <row r="9578" spans="1:2" x14ac:dyDescent="0.25">
      <c r="A9578" s="6">
        <v>9575</v>
      </c>
      <c r="B9578" s="6" t="str">
        <f>"00836277"</f>
        <v>00836277</v>
      </c>
    </row>
    <row r="9579" spans="1:2" x14ac:dyDescent="0.25">
      <c r="A9579" s="6">
        <v>9576</v>
      </c>
      <c r="B9579" s="6" t="str">
        <f>"00836281"</f>
        <v>00836281</v>
      </c>
    </row>
    <row r="9580" spans="1:2" x14ac:dyDescent="0.25">
      <c r="A9580" s="6">
        <v>9577</v>
      </c>
      <c r="B9580" s="6" t="str">
        <f>"00836282"</f>
        <v>00836282</v>
      </c>
    </row>
    <row r="9581" spans="1:2" x14ac:dyDescent="0.25">
      <c r="A9581" s="6">
        <v>9578</v>
      </c>
      <c r="B9581" s="6" t="str">
        <f>"00836287"</f>
        <v>00836287</v>
      </c>
    </row>
    <row r="9582" spans="1:2" x14ac:dyDescent="0.25">
      <c r="A9582" s="6">
        <v>9579</v>
      </c>
      <c r="B9582" s="6" t="str">
        <f>"00836294"</f>
        <v>00836294</v>
      </c>
    </row>
    <row r="9583" spans="1:2" x14ac:dyDescent="0.25">
      <c r="A9583" s="6">
        <v>9580</v>
      </c>
      <c r="B9583" s="6" t="str">
        <f>"00836298"</f>
        <v>00836298</v>
      </c>
    </row>
    <row r="9584" spans="1:2" x14ac:dyDescent="0.25">
      <c r="A9584" s="6">
        <v>9581</v>
      </c>
      <c r="B9584" s="6" t="str">
        <f>"00836299"</f>
        <v>00836299</v>
      </c>
    </row>
    <row r="9585" spans="1:2" x14ac:dyDescent="0.25">
      <c r="A9585" s="6">
        <v>9582</v>
      </c>
      <c r="B9585" s="6" t="str">
        <f>"00836301"</f>
        <v>00836301</v>
      </c>
    </row>
    <row r="9586" spans="1:2" x14ac:dyDescent="0.25">
      <c r="A9586" s="6">
        <v>9583</v>
      </c>
      <c r="B9586" s="6" t="str">
        <f>"00836302"</f>
        <v>00836302</v>
      </c>
    </row>
    <row r="9587" spans="1:2" x14ac:dyDescent="0.25">
      <c r="A9587" s="6">
        <v>9584</v>
      </c>
      <c r="B9587" s="6" t="str">
        <f>"00836312"</f>
        <v>00836312</v>
      </c>
    </row>
    <row r="9588" spans="1:2" x14ac:dyDescent="0.25">
      <c r="A9588" s="6">
        <v>9585</v>
      </c>
      <c r="B9588" s="6" t="str">
        <f>"00836321"</f>
        <v>00836321</v>
      </c>
    </row>
    <row r="9589" spans="1:2" x14ac:dyDescent="0.25">
      <c r="A9589" s="6">
        <v>9586</v>
      </c>
      <c r="B9589" s="6" t="str">
        <f>"00836322"</f>
        <v>00836322</v>
      </c>
    </row>
    <row r="9590" spans="1:2" x14ac:dyDescent="0.25">
      <c r="A9590" s="6">
        <v>9587</v>
      </c>
      <c r="B9590" s="6" t="str">
        <f>"00836324"</f>
        <v>00836324</v>
      </c>
    </row>
    <row r="9591" spans="1:2" x14ac:dyDescent="0.25">
      <c r="A9591" s="6">
        <v>9588</v>
      </c>
      <c r="B9591" s="6" t="str">
        <f>"00836326"</f>
        <v>00836326</v>
      </c>
    </row>
    <row r="9592" spans="1:2" x14ac:dyDescent="0.25">
      <c r="A9592" s="6">
        <v>9589</v>
      </c>
      <c r="B9592" s="6" t="str">
        <f>"00836329"</f>
        <v>00836329</v>
      </c>
    </row>
    <row r="9593" spans="1:2" x14ac:dyDescent="0.25">
      <c r="A9593" s="6">
        <v>9590</v>
      </c>
      <c r="B9593" s="6" t="str">
        <f>"00836330"</f>
        <v>00836330</v>
      </c>
    </row>
    <row r="9594" spans="1:2" x14ac:dyDescent="0.25">
      <c r="A9594" s="6">
        <v>9591</v>
      </c>
      <c r="B9594" s="6" t="str">
        <f>"00836331"</f>
        <v>00836331</v>
      </c>
    </row>
    <row r="9595" spans="1:2" x14ac:dyDescent="0.25">
      <c r="A9595" s="6">
        <v>9592</v>
      </c>
      <c r="B9595" s="6" t="str">
        <f>"00836332"</f>
        <v>00836332</v>
      </c>
    </row>
    <row r="9596" spans="1:2" x14ac:dyDescent="0.25">
      <c r="A9596" s="6">
        <v>9593</v>
      </c>
      <c r="B9596" s="6" t="str">
        <f>"00836333"</f>
        <v>00836333</v>
      </c>
    </row>
    <row r="9597" spans="1:2" x14ac:dyDescent="0.25">
      <c r="A9597" s="6">
        <v>9594</v>
      </c>
      <c r="B9597" s="6" t="str">
        <f>"00836335"</f>
        <v>00836335</v>
      </c>
    </row>
    <row r="9598" spans="1:2" x14ac:dyDescent="0.25">
      <c r="A9598" s="6">
        <v>9595</v>
      </c>
      <c r="B9598" s="6" t="str">
        <f>"00836343"</f>
        <v>00836343</v>
      </c>
    </row>
    <row r="9599" spans="1:2" x14ac:dyDescent="0.25">
      <c r="A9599" s="6">
        <v>9596</v>
      </c>
      <c r="B9599" s="6" t="str">
        <f>"00836344"</f>
        <v>00836344</v>
      </c>
    </row>
    <row r="9600" spans="1:2" x14ac:dyDescent="0.25">
      <c r="A9600" s="6">
        <v>9597</v>
      </c>
      <c r="B9600" s="6" t="str">
        <f>"00836349"</f>
        <v>00836349</v>
      </c>
    </row>
    <row r="9601" spans="1:2" x14ac:dyDescent="0.25">
      <c r="A9601" s="6">
        <v>9598</v>
      </c>
      <c r="B9601" s="6" t="str">
        <f>"00836363"</f>
        <v>00836363</v>
      </c>
    </row>
    <row r="9602" spans="1:2" x14ac:dyDescent="0.25">
      <c r="A9602" s="6">
        <v>9599</v>
      </c>
      <c r="B9602" s="6" t="str">
        <f>"00836366"</f>
        <v>00836366</v>
      </c>
    </row>
    <row r="9603" spans="1:2" x14ac:dyDescent="0.25">
      <c r="A9603" s="6">
        <v>9600</v>
      </c>
      <c r="B9603" s="6" t="str">
        <f>"00836374"</f>
        <v>00836374</v>
      </c>
    </row>
    <row r="9604" spans="1:2" x14ac:dyDescent="0.25">
      <c r="A9604" s="6">
        <v>9601</v>
      </c>
      <c r="B9604" s="6" t="str">
        <f>"00836377"</f>
        <v>00836377</v>
      </c>
    </row>
    <row r="9605" spans="1:2" x14ac:dyDescent="0.25">
      <c r="A9605" s="6">
        <v>9602</v>
      </c>
      <c r="B9605" s="6" t="str">
        <f>"00836383"</f>
        <v>00836383</v>
      </c>
    </row>
    <row r="9606" spans="1:2" x14ac:dyDescent="0.25">
      <c r="A9606" s="6">
        <v>9603</v>
      </c>
      <c r="B9606" s="6" t="str">
        <f>"00836384"</f>
        <v>00836384</v>
      </c>
    </row>
    <row r="9607" spans="1:2" x14ac:dyDescent="0.25">
      <c r="A9607" s="6">
        <v>9604</v>
      </c>
      <c r="B9607" s="6" t="str">
        <f>"00836385"</f>
        <v>00836385</v>
      </c>
    </row>
    <row r="9608" spans="1:2" x14ac:dyDescent="0.25">
      <c r="A9608" s="6">
        <v>9605</v>
      </c>
      <c r="B9608" s="6" t="str">
        <f>"00836386"</f>
        <v>00836386</v>
      </c>
    </row>
    <row r="9609" spans="1:2" x14ac:dyDescent="0.25">
      <c r="A9609" s="6">
        <v>9606</v>
      </c>
      <c r="B9609" s="6" t="str">
        <f>"00836387"</f>
        <v>00836387</v>
      </c>
    </row>
    <row r="9610" spans="1:2" x14ac:dyDescent="0.25">
      <c r="A9610" s="6">
        <v>9607</v>
      </c>
      <c r="B9610" s="6" t="str">
        <f>"00836390"</f>
        <v>00836390</v>
      </c>
    </row>
    <row r="9611" spans="1:2" x14ac:dyDescent="0.25">
      <c r="A9611" s="6">
        <v>9608</v>
      </c>
      <c r="B9611" s="6" t="str">
        <f>"00836393"</f>
        <v>00836393</v>
      </c>
    </row>
    <row r="9612" spans="1:2" x14ac:dyDescent="0.25">
      <c r="A9612" s="6">
        <v>9609</v>
      </c>
      <c r="B9612" s="6" t="str">
        <f>"00836405"</f>
        <v>00836405</v>
      </c>
    </row>
    <row r="9613" spans="1:2" x14ac:dyDescent="0.25">
      <c r="A9613" s="6">
        <v>9610</v>
      </c>
      <c r="B9613" s="6" t="str">
        <f>"00836408"</f>
        <v>00836408</v>
      </c>
    </row>
    <row r="9614" spans="1:2" x14ac:dyDescent="0.25">
      <c r="A9614" s="6">
        <v>9611</v>
      </c>
      <c r="B9614" s="6" t="str">
        <f>"00836413"</f>
        <v>00836413</v>
      </c>
    </row>
    <row r="9615" spans="1:2" x14ac:dyDescent="0.25">
      <c r="A9615" s="6">
        <v>9612</v>
      </c>
      <c r="B9615" s="6" t="str">
        <f>"00836416"</f>
        <v>00836416</v>
      </c>
    </row>
    <row r="9616" spans="1:2" x14ac:dyDescent="0.25">
      <c r="A9616" s="6">
        <v>9613</v>
      </c>
      <c r="B9616" s="6" t="str">
        <f>"00836421"</f>
        <v>00836421</v>
      </c>
    </row>
    <row r="9617" spans="1:2" x14ac:dyDescent="0.25">
      <c r="A9617" s="6">
        <v>9614</v>
      </c>
      <c r="B9617" s="6" t="str">
        <f>"00836423"</f>
        <v>00836423</v>
      </c>
    </row>
    <row r="9618" spans="1:2" x14ac:dyDescent="0.25">
      <c r="A9618" s="6">
        <v>9615</v>
      </c>
      <c r="B9618" s="6" t="str">
        <f>"00836429"</f>
        <v>00836429</v>
      </c>
    </row>
    <row r="9619" spans="1:2" x14ac:dyDescent="0.25">
      <c r="A9619" s="6">
        <v>9616</v>
      </c>
      <c r="B9619" s="6" t="str">
        <f>"00836437"</f>
        <v>00836437</v>
      </c>
    </row>
    <row r="9620" spans="1:2" x14ac:dyDescent="0.25">
      <c r="A9620" s="6">
        <v>9617</v>
      </c>
      <c r="B9620" s="6" t="str">
        <f>"00836440"</f>
        <v>00836440</v>
      </c>
    </row>
    <row r="9621" spans="1:2" x14ac:dyDescent="0.25">
      <c r="A9621" s="6">
        <v>9618</v>
      </c>
      <c r="B9621" s="6" t="str">
        <f>"00836442"</f>
        <v>00836442</v>
      </c>
    </row>
    <row r="9622" spans="1:2" x14ac:dyDescent="0.25">
      <c r="A9622" s="6">
        <v>9619</v>
      </c>
      <c r="B9622" s="6" t="str">
        <f>"00836447"</f>
        <v>00836447</v>
      </c>
    </row>
    <row r="9623" spans="1:2" x14ac:dyDescent="0.25">
      <c r="A9623" s="6">
        <v>9620</v>
      </c>
      <c r="B9623" s="6" t="str">
        <f>"00836449"</f>
        <v>00836449</v>
      </c>
    </row>
    <row r="9624" spans="1:2" x14ac:dyDescent="0.25">
      <c r="A9624" s="6">
        <v>9621</v>
      </c>
      <c r="B9624" s="6" t="str">
        <f>"00836450"</f>
        <v>00836450</v>
      </c>
    </row>
    <row r="9625" spans="1:2" x14ac:dyDescent="0.25">
      <c r="A9625" s="6">
        <v>9622</v>
      </c>
      <c r="B9625" s="6" t="str">
        <f>"00836451"</f>
        <v>00836451</v>
      </c>
    </row>
    <row r="9626" spans="1:2" x14ac:dyDescent="0.25">
      <c r="A9626" s="6">
        <v>9623</v>
      </c>
      <c r="B9626" s="6" t="str">
        <f>"00836455"</f>
        <v>00836455</v>
      </c>
    </row>
    <row r="9627" spans="1:2" x14ac:dyDescent="0.25">
      <c r="A9627" s="6">
        <v>9624</v>
      </c>
      <c r="B9627" s="6" t="str">
        <f>"00836456"</f>
        <v>00836456</v>
      </c>
    </row>
    <row r="9628" spans="1:2" x14ac:dyDescent="0.25">
      <c r="A9628" s="6">
        <v>9625</v>
      </c>
      <c r="B9628" s="6" t="str">
        <f>"00836458"</f>
        <v>00836458</v>
      </c>
    </row>
    <row r="9629" spans="1:2" x14ac:dyDescent="0.25">
      <c r="A9629" s="6">
        <v>9626</v>
      </c>
      <c r="B9629" s="6" t="str">
        <f>"00836465"</f>
        <v>00836465</v>
      </c>
    </row>
    <row r="9630" spans="1:2" x14ac:dyDescent="0.25">
      <c r="A9630" s="6">
        <v>9627</v>
      </c>
      <c r="B9630" s="6" t="str">
        <f>"00836470"</f>
        <v>00836470</v>
      </c>
    </row>
    <row r="9631" spans="1:2" x14ac:dyDescent="0.25">
      <c r="A9631" s="6">
        <v>9628</v>
      </c>
      <c r="B9631" s="6" t="str">
        <f>"00836473"</f>
        <v>00836473</v>
      </c>
    </row>
    <row r="9632" spans="1:2" x14ac:dyDescent="0.25">
      <c r="A9632" s="6">
        <v>9629</v>
      </c>
      <c r="B9632" s="6" t="str">
        <f>"00836478"</f>
        <v>00836478</v>
      </c>
    </row>
    <row r="9633" spans="1:2" x14ac:dyDescent="0.25">
      <c r="A9633" s="6">
        <v>9630</v>
      </c>
      <c r="B9633" s="6" t="str">
        <f>"00836483"</f>
        <v>00836483</v>
      </c>
    </row>
    <row r="9634" spans="1:2" x14ac:dyDescent="0.25">
      <c r="A9634" s="6">
        <v>9631</v>
      </c>
      <c r="B9634" s="6" t="str">
        <f>"00836489"</f>
        <v>00836489</v>
      </c>
    </row>
    <row r="9635" spans="1:2" x14ac:dyDescent="0.25">
      <c r="A9635" s="6">
        <v>9632</v>
      </c>
      <c r="B9635" s="6" t="str">
        <f>"00836490"</f>
        <v>00836490</v>
      </c>
    </row>
    <row r="9636" spans="1:2" x14ac:dyDescent="0.25">
      <c r="A9636" s="6">
        <v>9633</v>
      </c>
      <c r="B9636" s="6" t="str">
        <f>"00836492"</f>
        <v>00836492</v>
      </c>
    </row>
    <row r="9637" spans="1:2" x14ac:dyDescent="0.25">
      <c r="A9637" s="6">
        <v>9634</v>
      </c>
      <c r="B9637" s="6" t="str">
        <f>"00836493"</f>
        <v>00836493</v>
      </c>
    </row>
    <row r="9638" spans="1:2" x14ac:dyDescent="0.25">
      <c r="A9638" s="6">
        <v>9635</v>
      </c>
      <c r="B9638" s="6" t="str">
        <f>"00836499"</f>
        <v>00836499</v>
      </c>
    </row>
    <row r="9639" spans="1:2" x14ac:dyDescent="0.25">
      <c r="A9639" s="6">
        <v>9636</v>
      </c>
      <c r="B9639" s="6" t="str">
        <f>"00836501"</f>
        <v>00836501</v>
      </c>
    </row>
    <row r="9640" spans="1:2" x14ac:dyDescent="0.25">
      <c r="A9640" s="6">
        <v>9637</v>
      </c>
      <c r="B9640" s="6" t="str">
        <f>"00836502"</f>
        <v>00836502</v>
      </c>
    </row>
    <row r="9641" spans="1:2" x14ac:dyDescent="0.25">
      <c r="A9641" s="6">
        <v>9638</v>
      </c>
      <c r="B9641" s="6" t="str">
        <f>"00836505"</f>
        <v>00836505</v>
      </c>
    </row>
    <row r="9642" spans="1:2" x14ac:dyDescent="0.25">
      <c r="A9642" s="6">
        <v>9639</v>
      </c>
      <c r="B9642" s="6" t="str">
        <f>"00836511"</f>
        <v>00836511</v>
      </c>
    </row>
    <row r="9643" spans="1:2" x14ac:dyDescent="0.25">
      <c r="A9643" s="6">
        <v>9640</v>
      </c>
      <c r="B9643" s="6" t="str">
        <f>"00836513"</f>
        <v>00836513</v>
      </c>
    </row>
    <row r="9644" spans="1:2" x14ac:dyDescent="0.25">
      <c r="A9644" s="6">
        <v>9641</v>
      </c>
      <c r="B9644" s="6" t="str">
        <f>"00836516"</f>
        <v>00836516</v>
      </c>
    </row>
    <row r="9645" spans="1:2" x14ac:dyDescent="0.25">
      <c r="A9645" s="6">
        <v>9642</v>
      </c>
      <c r="B9645" s="6" t="str">
        <f>"00836519"</f>
        <v>00836519</v>
      </c>
    </row>
    <row r="9646" spans="1:2" x14ac:dyDescent="0.25">
      <c r="A9646" s="6">
        <v>9643</v>
      </c>
      <c r="B9646" s="6" t="str">
        <f>"00836523"</f>
        <v>00836523</v>
      </c>
    </row>
    <row r="9647" spans="1:2" x14ac:dyDescent="0.25">
      <c r="A9647" s="6">
        <v>9644</v>
      </c>
      <c r="B9647" s="6" t="str">
        <f>"00836524"</f>
        <v>00836524</v>
      </c>
    </row>
    <row r="9648" spans="1:2" x14ac:dyDescent="0.25">
      <c r="A9648" s="6">
        <v>9645</v>
      </c>
      <c r="B9648" s="6" t="str">
        <f>"00836531"</f>
        <v>00836531</v>
      </c>
    </row>
    <row r="9649" spans="1:2" x14ac:dyDescent="0.25">
      <c r="A9649" s="6">
        <v>9646</v>
      </c>
      <c r="B9649" s="6" t="str">
        <f>"00836534"</f>
        <v>00836534</v>
      </c>
    </row>
    <row r="9650" spans="1:2" x14ac:dyDescent="0.25">
      <c r="A9650" s="6">
        <v>9647</v>
      </c>
      <c r="B9650" s="6" t="str">
        <f>"00836535"</f>
        <v>00836535</v>
      </c>
    </row>
    <row r="9651" spans="1:2" x14ac:dyDescent="0.25">
      <c r="A9651" s="6">
        <v>9648</v>
      </c>
      <c r="B9651" s="6" t="str">
        <f>"00836537"</f>
        <v>00836537</v>
      </c>
    </row>
    <row r="9652" spans="1:2" x14ac:dyDescent="0.25">
      <c r="A9652" s="6">
        <v>9649</v>
      </c>
      <c r="B9652" s="6" t="str">
        <f>"00836542"</f>
        <v>00836542</v>
      </c>
    </row>
    <row r="9653" spans="1:2" x14ac:dyDescent="0.25">
      <c r="A9653" s="6">
        <v>9650</v>
      </c>
      <c r="B9653" s="6" t="str">
        <f>"00836543"</f>
        <v>00836543</v>
      </c>
    </row>
    <row r="9654" spans="1:2" x14ac:dyDescent="0.25">
      <c r="A9654" s="6">
        <v>9651</v>
      </c>
      <c r="B9654" s="6" t="str">
        <f>"00836549"</f>
        <v>00836549</v>
      </c>
    </row>
    <row r="9655" spans="1:2" x14ac:dyDescent="0.25">
      <c r="A9655" s="6">
        <v>9652</v>
      </c>
      <c r="B9655" s="6" t="str">
        <f>"00836550"</f>
        <v>00836550</v>
      </c>
    </row>
    <row r="9656" spans="1:2" x14ac:dyDescent="0.25">
      <c r="A9656" s="6">
        <v>9653</v>
      </c>
      <c r="B9656" s="6" t="str">
        <f>"00836561"</f>
        <v>00836561</v>
      </c>
    </row>
    <row r="9657" spans="1:2" x14ac:dyDescent="0.25">
      <c r="A9657" s="6">
        <v>9654</v>
      </c>
      <c r="B9657" s="6" t="str">
        <f>"00836563"</f>
        <v>00836563</v>
      </c>
    </row>
    <row r="9658" spans="1:2" x14ac:dyDescent="0.25">
      <c r="A9658" s="6">
        <v>9655</v>
      </c>
      <c r="B9658" s="6" t="str">
        <f>"00836566"</f>
        <v>00836566</v>
      </c>
    </row>
    <row r="9659" spans="1:2" x14ac:dyDescent="0.25">
      <c r="A9659" s="6">
        <v>9656</v>
      </c>
      <c r="B9659" s="6" t="str">
        <f>"00836567"</f>
        <v>00836567</v>
      </c>
    </row>
    <row r="9660" spans="1:2" x14ac:dyDescent="0.25">
      <c r="A9660" s="6">
        <v>9657</v>
      </c>
      <c r="B9660" s="6" t="str">
        <f>"00836571"</f>
        <v>00836571</v>
      </c>
    </row>
    <row r="9661" spans="1:2" x14ac:dyDescent="0.25">
      <c r="A9661" s="6">
        <v>9658</v>
      </c>
      <c r="B9661" s="6" t="str">
        <f>"00836572"</f>
        <v>00836572</v>
      </c>
    </row>
    <row r="9662" spans="1:2" x14ac:dyDescent="0.25">
      <c r="A9662" s="6">
        <v>9659</v>
      </c>
      <c r="B9662" s="6" t="str">
        <f>"00836576"</f>
        <v>00836576</v>
      </c>
    </row>
    <row r="9663" spans="1:2" x14ac:dyDescent="0.25">
      <c r="A9663" s="6">
        <v>9660</v>
      </c>
      <c r="B9663" s="6" t="str">
        <f>"00836581"</f>
        <v>00836581</v>
      </c>
    </row>
    <row r="9664" spans="1:2" x14ac:dyDescent="0.25">
      <c r="A9664" s="6">
        <v>9661</v>
      </c>
      <c r="B9664" s="6" t="str">
        <f>"00836582"</f>
        <v>00836582</v>
      </c>
    </row>
    <row r="9665" spans="1:2" x14ac:dyDescent="0.25">
      <c r="A9665" s="6">
        <v>9662</v>
      </c>
      <c r="B9665" s="6" t="str">
        <f>"00836588"</f>
        <v>00836588</v>
      </c>
    </row>
    <row r="9666" spans="1:2" x14ac:dyDescent="0.25">
      <c r="A9666" s="6">
        <v>9663</v>
      </c>
      <c r="B9666" s="6" t="str">
        <f>"00836590"</f>
        <v>00836590</v>
      </c>
    </row>
    <row r="9667" spans="1:2" x14ac:dyDescent="0.25">
      <c r="A9667" s="6">
        <v>9664</v>
      </c>
      <c r="B9667" s="6" t="str">
        <f>"00836592"</f>
        <v>00836592</v>
      </c>
    </row>
    <row r="9668" spans="1:2" x14ac:dyDescent="0.25">
      <c r="A9668" s="6">
        <v>9665</v>
      </c>
      <c r="B9668" s="6" t="str">
        <f>"00836594"</f>
        <v>00836594</v>
      </c>
    </row>
    <row r="9669" spans="1:2" x14ac:dyDescent="0.25">
      <c r="A9669" s="6">
        <v>9666</v>
      </c>
      <c r="B9669" s="6" t="str">
        <f>"00836595"</f>
        <v>00836595</v>
      </c>
    </row>
    <row r="9670" spans="1:2" x14ac:dyDescent="0.25">
      <c r="A9670" s="6">
        <v>9667</v>
      </c>
      <c r="B9670" s="6" t="str">
        <f>"00836597"</f>
        <v>00836597</v>
      </c>
    </row>
    <row r="9671" spans="1:2" x14ac:dyDescent="0.25">
      <c r="A9671" s="6">
        <v>9668</v>
      </c>
      <c r="B9671" s="6" t="str">
        <f>"00836601"</f>
        <v>00836601</v>
      </c>
    </row>
    <row r="9672" spans="1:2" x14ac:dyDescent="0.25">
      <c r="A9672" s="6">
        <v>9669</v>
      </c>
      <c r="B9672" s="6" t="str">
        <f>"00836604"</f>
        <v>00836604</v>
      </c>
    </row>
    <row r="9673" spans="1:2" x14ac:dyDescent="0.25">
      <c r="A9673" s="6">
        <v>9670</v>
      </c>
      <c r="B9673" s="6" t="str">
        <f>"00836606"</f>
        <v>00836606</v>
      </c>
    </row>
    <row r="9674" spans="1:2" x14ac:dyDescent="0.25">
      <c r="A9674" s="6">
        <v>9671</v>
      </c>
      <c r="B9674" s="6" t="str">
        <f>"00836608"</f>
        <v>00836608</v>
      </c>
    </row>
    <row r="9675" spans="1:2" x14ac:dyDescent="0.25">
      <c r="A9675" s="6">
        <v>9672</v>
      </c>
      <c r="B9675" s="6" t="str">
        <f>"00836618"</f>
        <v>00836618</v>
      </c>
    </row>
    <row r="9676" spans="1:2" x14ac:dyDescent="0.25">
      <c r="A9676" s="6">
        <v>9673</v>
      </c>
      <c r="B9676" s="6" t="str">
        <f>"00836624"</f>
        <v>00836624</v>
      </c>
    </row>
    <row r="9677" spans="1:2" x14ac:dyDescent="0.25">
      <c r="A9677" s="6">
        <v>9674</v>
      </c>
      <c r="B9677" s="6" t="str">
        <f>"00836629"</f>
        <v>00836629</v>
      </c>
    </row>
    <row r="9678" spans="1:2" x14ac:dyDescent="0.25">
      <c r="A9678" s="6">
        <v>9675</v>
      </c>
      <c r="B9678" s="6" t="str">
        <f>"00836631"</f>
        <v>00836631</v>
      </c>
    </row>
    <row r="9679" spans="1:2" x14ac:dyDescent="0.25">
      <c r="A9679" s="6">
        <v>9676</v>
      </c>
      <c r="B9679" s="6" t="str">
        <f>"00836634"</f>
        <v>00836634</v>
      </c>
    </row>
    <row r="9680" spans="1:2" x14ac:dyDescent="0.25">
      <c r="A9680" s="6">
        <v>9677</v>
      </c>
      <c r="B9680" s="6" t="str">
        <f>"00836637"</f>
        <v>00836637</v>
      </c>
    </row>
    <row r="9681" spans="1:2" x14ac:dyDescent="0.25">
      <c r="A9681" s="6">
        <v>9678</v>
      </c>
      <c r="B9681" s="6" t="str">
        <f>"00836641"</f>
        <v>00836641</v>
      </c>
    </row>
    <row r="9682" spans="1:2" x14ac:dyDescent="0.25">
      <c r="A9682" s="6">
        <v>9679</v>
      </c>
      <c r="B9682" s="6" t="str">
        <f>"00836642"</f>
        <v>00836642</v>
      </c>
    </row>
    <row r="9683" spans="1:2" x14ac:dyDescent="0.25">
      <c r="A9683" s="6">
        <v>9680</v>
      </c>
      <c r="B9683" s="6" t="str">
        <f>"00836645"</f>
        <v>00836645</v>
      </c>
    </row>
    <row r="9684" spans="1:2" x14ac:dyDescent="0.25">
      <c r="A9684" s="6">
        <v>9681</v>
      </c>
      <c r="B9684" s="6" t="str">
        <f>"00836648"</f>
        <v>00836648</v>
      </c>
    </row>
    <row r="9685" spans="1:2" x14ac:dyDescent="0.25">
      <c r="A9685" s="6">
        <v>9682</v>
      </c>
      <c r="B9685" s="6" t="str">
        <f>"00836657"</f>
        <v>00836657</v>
      </c>
    </row>
    <row r="9686" spans="1:2" x14ac:dyDescent="0.25">
      <c r="A9686" s="6">
        <v>9683</v>
      </c>
      <c r="B9686" s="6" t="str">
        <f>"00836660"</f>
        <v>00836660</v>
      </c>
    </row>
    <row r="9687" spans="1:2" x14ac:dyDescent="0.25">
      <c r="A9687" s="6">
        <v>9684</v>
      </c>
      <c r="B9687" s="6" t="str">
        <f>"00836665"</f>
        <v>00836665</v>
      </c>
    </row>
    <row r="9688" spans="1:2" x14ac:dyDescent="0.25">
      <c r="A9688" s="6">
        <v>9685</v>
      </c>
      <c r="B9688" s="6" t="str">
        <f>"00836667"</f>
        <v>00836667</v>
      </c>
    </row>
    <row r="9689" spans="1:2" x14ac:dyDescent="0.25">
      <c r="A9689" s="6">
        <v>9686</v>
      </c>
      <c r="B9689" s="6" t="str">
        <f>"00836670"</f>
        <v>00836670</v>
      </c>
    </row>
    <row r="9690" spans="1:2" x14ac:dyDescent="0.25">
      <c r="A9690" s="6">
        <v>9687</v>
      </c>
      <c r="B9690" s="6" t="str">
        <f>"00836673"</f>
        <v>00836673</v>
      </c>
    </row>
    <row r="9691" spans="1:2" x14ac:dyDescent="0.25">
      <c r="A9691" s="6">
        <v>9688</v>
      </c>
      <c r="B9691" s="6" t="str">
        <f>"00836680"</f>
        <v>00836680</v>
      </c>
    </row>
    <row r="9692" spans="1:2" x14ac:dyDescent="0.25">
      <c r="A9692" s="6">
        <v>9689</v>
      </c>
      <c r="B9692" s="6" t="str">
        <f>"00836683"</f>
        <v>00836683</v>
      </c>
    </row>
    <row r="9693" spans="1:2" x14ac:dyDescent="0.25">
      <c r="A9693" s="6">
        <v>9690</v>
      </c>
      <c r="B9693" s="6" t="str">
        <f>"00836688"</f>
        <v>00836688</v>
      </c>
    </row>
    <row r="9694" spans="1:2" x14ac:dyDescent="0.25">
      <c r="A9694" s="6">
        <v>9691</v>
      </c>
      <c r="B9694" s="6" t="str">
        <f>"00836689"</f>
        <v>00836689</v>
      </c>
    </row>
    <row r="9695" spans="1:2" x14ac:dyDescent="0.25">
      <c r="A9695" s="6">
        <v>9692</v>
      </c>
      <c r="B9695" s="6" t="str">
        <f>"00836690"</f>
        <v>00836690</v>
      </c>
    </row>
    <row r="9696" spans="1:2" x14ac:dyDescent="0.25">
      <c r="A9696" s="6">
        <v>9693</v>
      </c>
      <c r="B9696" s="6" t="str">
        <f>"00836692"</f>
        <v>00836692</v>
      </c>
    </row>
    <row r="9697" spans="1:2" x14ac:dyDescent="0.25">
      <c r="A9697" s="6">
        <v>9694</v>
      </c>
      <c r="B9697" s="6" t="str">
        <f>"00836693"</f>
        <v>00836693</v>
      </c>
    </row>
    <row r="9698" spans="1:2" x14ac:dyDescent="0.25">
      <c r="A9698" s="6">
        <v>9695</v>
      </c>
      <c r="B9698" s="6" t="str">
        <f>"00836697"</f>
        <v>00836697</v>
      </c>
    </row>
    <row r="9699" spans="1:2" x14ac:dyDescent="0.25">
      <c r="A9699" s="6">
        <v>9696</v>
      </c>
      <c r="B9699" s="6" t="str">
        <f>"00836699"</f>
        <v>00836699</v>
      </c>
    </row>
    <row r="9700" spans="1:2" x14ac:dyDescent="0.25">
      <c r="A9700" s="6">
        <v>9697</v>
      </c>
      <c r="B9700" s="6" t="str">
        <f>"00836703"</f>
        <v>00836703</v>
      </c>
    </row>
    <row r="9701" spans="1:2" x14ac:dyDescent="0.25">
      <c r="A9701" s="6">
        <v>9698</v>
      </c>
      <c r="B9701" s="6" t="str">
        <f>"00836708"</f>
        <v>00836708</v>
      </c>
    </row>
    <row r="9702" spans="1:2" x14ac:dyDescent="0.25">
      <c r="A9702" s="6">
        <v>9699</v>
      </c>
      <c r="B9702" s="6" t="str">
        <f>"00836716"</f>
        <v>00836716</v>
      </c>
    </row>
    <row r="9703" spans="1:2" x14ac:dyDescent="0.25">
      <c r="A9703" s="6">
        <v>9700</v>
      </c>
      <c r="B9703" s="6" t="str">
        <f>"00836722"</f>
        <v>00836722</v>
      </c>
    </row>
    <row r="9704" spans="1:2" x14ac:dyDescent="0.25">
      <c r="A9704" s="6">
        <v>9701</v>
      </c>
      <c r="B9704" s="6" t="str">
        <f>"00836724"</f>
        <v>00836724</v>
      </c>
    </row>
    <row r="9705" spans="1:2" x14ac:dyDescent="0.25">
      <c r="A9705" s="6">
        <v>9702</v>
      </c>
      <c r="B9705" s="6" t="str">
        <f>"00836730"</f>
        <v>00836730</v>
      </c>
    </row>
    <row r="9706" spans="1:2" x14ac:dyDescent="0.25">
      <c r="A9706" s="6">
        <v>9703</v>
      </c>
      <c r="B9706" s="6" t="str">
        <f>"00836733"</f>
        <v>00836733</v>
      </c>
    </row>
    <row r="9707" spans="1:2" x14ac:dyDescent="0.25">
      <c r="A9707" s="6">
        <v>9704</v>
      </c>
      <c r="B9707" s="6" t="str">
        <f>"00836736"</f>
        <v>00836736</v>
      </c>
    </row>
    <row r="9708" spans="1:2" x14ac:dyDescent="0.25">
      <c r="A9708" s="6">
        <v>9705</v>
      </c>
      <c r="B9708" s="6" t="str">
        <f>"00836742"</f>
        <v>00836742</v>
      </c>
    </row>
    <row r="9709" spans="1:2" x14ac:dyDescent="0.25">
      <c r="A9709" s="6">
        <v>9706</v>
      </c>
      <c r="B9709" s="6" t="str">
        <f>"00836747"</f>
        <v>00836747</v>
      </c>
    </row>
    <row r="9710" spans="1:2" x14ac:dyDescent="0.25">
      <c r="A9710" s="6">
        <v>9707</v>
      </c>
      <c r="B9710" s="6" t="str">
        <f>"00836750"</f>
        <v>00836750</v>
      </c>
    </row>
    <row r="9711" spans="1:2" x14ac:dyDescent="0.25">
      <c r="A9711" s="6">
        <v>9708</v>
      </c>
      <c r="B9711" s="6" t="str">
        <f>"00836751"</f>
        <v>00836751</v>
      </c>
    </row>
    <row r="9712" spans="1:2" x14ac:dyDescent="0.25">
      <c r="A9712" s="6">
        <v>9709</v>
      </c>
      <c r="B9712" s="6" t="str">
        <f>"00836773"</f>
        <v>00836773</v>
      </c>
    </row>
    <row r="9713" spans="1:2" x14ac:dyDescent="0.25">
      <c r="A9713" s="6">
        <v>9710</v>
      </c>
      <c r="B9713" s="6" t="str">
        <f>"00836776"</f>
        <v>00836776</v>
      </c>
    </row>
    <row r="9714" spans="1:2" x14ac:dyDescent="0.25">
      <c r="A9714" s="6">
        <v>9711</v>
      </c>
      <c r="B9714" s="6" t="str">
        <f>"00836783"</f>
        <v>00836783</v>
      </c>
    </row>
    <row r="9715" spans="1:2" x14ac:dyDescent="0.25">
      <c r="A9715" s="6">
        <v>9712</v>
      </c>
      <c r="B9715" s="6" t="str">
        <f>"00836792"</f>
        <v>00836792</v>
      </c>
    </row>
    <row r="9716" spans="1:2" x14ac:dyDescent="0.25">
      <c r="A9716" s="6">
        <v>9713</v>
      </c>
      <c r="B9716" s="6" t="str">
        <f>"00836796"</f>
        <v>00836796</v>
      </c>
    </row>
    <row r="9717" spans="1:2" x14ac:dyDescent="0.25">
      <c r="A9717" s="6">
        <v>9714</v>
      </c>
      <c r="B9717" s="6" t="str">
        <f>"00836801"</f>
        <v>00836801</v>
      </c>
    </row>
    <row r="9718" spans="1:2" x14ac:dyDescent="0.25">
      <c r="A9718" s="6">
        <v>9715</v>
      </c>
      <c r="B9718" s="6" t="str">
        <f>"00836802"</f>
        <v>00836802</v>
      </c>
    </row>
    <row r="9719" spans="1:2" x14ac:dyDescent="0.25">
      <c r="A9719" s="6">
        <v>9716</v>
      </c>
      <c r="B9719" s="6" t="str">
        <f>"00836807"</f>
        <v>00836807</v>
      </c>
    </row>
    <row r="9720" spans="1:2" x14ac:dyDescent="0.25">
      <c r="A9720" s="6">
        <v>9717</v>
      </c>
      <c r="B9720" s="6" t="str">
        <f>"00836808"</f>
        <v>00836808</v>
      </c>
    </row>
    <row r="9721" spans="1:2" x14ac:dyDescent="0.25">
      <c r="A9721" s="6">
        <v>9718</v>
      </c>
      <c r="B9721" s="6" t="str">
        <f>"00836811"</f>
        <v>00836811</v>
      </c>
    </row>
    <row r="9722" spans="1:2" x14ac:dyDescent="0.25">
      <c r="A9722" s="6">
        <v>9719</v>
      </c>
      <c r="B9722" s="6" t="str">
        <f>"00836814"</f>
        <v>00836814</v>
      </c>
    </row>
    <row r="9723" spans="1:2" x14ac:dyDescent="0.25">
      <c r="A9723" s="6">
        <v>9720</v>
      </c>
      <c r="B9723" s="6" t="str">
        <f>"00836816"</f>
        <v>00836816</v>
      </c>
    </row>
    <row r="9724" spans="1:2" x14ac:dyDescent="0.25">
      <c r="A9724" s="6">
        <v>9721</v>
      </c>
      <c r="B9724" s="6" t="str">
        <f>"00836819"</f>
        <v>00836819</v>
      </c>
    </row>
    <row r="9725" spans="1:2" x14ac:dyDescent="0.25">
      <c r="A9725" s="6">
        <v>9722</v>
      </c>
      <c r="B9725" s="6" t="str">
        <f>"00836821"</f>
        <v>00836821</v>
      </c>
    </row>
    <row r="9726" spans="1:2" x14ac:dyDescent="0.25">
      <c r="A9726" s="6">
        <v>9723</v>
      </c>
      <c r="B9726" s="6" t="str">
        <f>"00836823"</f>
        <v>00836823</v>
      </c>
    </row>
    <row r="9727" spans="1:2" x14ac:dyDescent="0.25">
      <c r="A9727" s="6">
        <v>9724</v>
      </c>
      <c r="B9727" s="6" t="str">
        <f>"00836834"</f>
        <v>00836834</v>
      </c>
    </row>
    <row r="9728" spans="1:2" x14ac:dyDescent="0.25">
      <c r="A9728" s="6">
        <v>9725</v>
      </c>
      <c r="B9728" s="6" t="str">
        <f>"00836836"</f>
        <v>00836836</v>
      </c>
    </row>
    <row r="9729" spans="1:2" x14ac:dyDescent="0.25">
      <c r="A9729" s="6">
        <v>9726</v>
      </c>
      <c r="B9729" s="6" t="str">
        <f>"00836840"</f>
        <v>00836840</v>
      </c>
    </row>
    <row r="9730" spans="1:2" x14ac:dyDescent="0.25">
      <c r="A9730" s="6">
        <v>9727</v>
      </c>
      <c r="B9730" s="6" t="str">
        <f>"00836842"</f>
        <v>00836842</v>
      </c>
    </row>
    <row r="9731" spans="1:2" x14ac:dyDescent="0.25">
      <c r="A9731" s="6">
        <v>9728</v>
      </c>
      <c r="B9731" s="6" t="str">
        <f>"00836861"</f>
        <v>00836861</v>
      </c>
    </row>
    <row r="9732" spans="1:2" x14ac:dyDescent="0.25">
      <c r="A9732" s="6">
        <v>9729</v>
      </c>
      <c r="B9732" s="6" t="str">
        <f>"00836863"</f>
        <v>00836863</v>
      </c>
    </row>
    <row r="9733" spans="1:2" x14ac:dyDescent="0.25">
      <c r="A9733" s="6">
        <v>9730</v>
      </c>
      <c r="B9733" s="6" t="str">
        <f>"00836865"</f>
        <v>00836865</v>
      </c>
    </row>
    <row r="9734" spans="1:2" x14ac:dyDescent="0.25">
      <c r="A9734" s="6">
        <v>9731</v>
      </c>
      <c r="B9734" s="6" t="str">
        <f>"00836869"</f>
        <v>00836869</v>
      </c>
    </row>
    <row r="9735" spans="1:2" x14ac:dyDescent="0.25">
      <c r="A9735" s="6">
        <v>9732</v>
      </c>
      <c r="B9735" s="6" t="str">
        <f>"00836871"</f>
        <v>00836871</v>
      </c>
    </row>
    <row r="9736" spans="1:2" x14ac:dyDescent="0.25">
      <c r="A9736" s="6">
        <v>9733</v>
      </c>
      <c r="B9736" s="6" t="str">
        <f>"00836873"</f>
        <v>00836873</v>
      </c>
    </row>
    <row r="9737" spans="1:2" x14ac:dyDescent="0.25">
      <c r="A9737" s="6">
        <v>9734</v>
      </c>
      <c r="B9737" s="6" t="str">
        <f>"00836882"</f>
        <v>00836882</v>
      </c>
    </row>
    <row r="9738" spans="1:2" x14ac:dyDescent="0.25">
      <c r="A9738" s="6">
        <v>9735</v>
      </c>
      <c r="B9738" s="6" t="str">
        <f>"00836885"</f>
        <v>00836885</v>
      </c>
    </row>
    <row r="9739" spans="1:2" x14ac:dyDescent="0.25">
      <c r="A9739" s="6">
        <v>9736</v>
      </c>
      <c r="B9739" s="6" t="str">
        <f>"00836899"</f>
        <v>00836899</v>
      </c>
    </row>
    <row r="9740" spans="1:2" x14ac:dyDescent="0.25">
      <c r="A9740" s="6">
        <v>9737</v>
      </c>
      <c r="B9740" s="6" t="str">
        <f>"00836902"</f>
        <v>00836902</v>
      </c>
    </row>
    <row r="9741" spans="1:2" x14ac:dyDescent="0.25">
      <c r="A9741" s="6">
        <v>9738</v>
      </c>
      <c r="B9741" s="6" t="str">
        <f>"00836904"</f>
        <v>00836904</v>
      </c>
    </row>
    <row r="9742" spans="1:2" x14ac:dyDescent="0.25">
      <c r="A9742" s="6">
        <v>9739</v>
      </c>
      <c r="B9742" s="6" t="str">
        <f>"00836911"</f>
        <v>00836911</v>
      </c>
    </row>
    <row r="9743" spans="1:2" x14ac:dyDescent="0.25">
      <c r="A9743" s="6">
        <v>9740</v>
      </c>
      <c r="B9743" s="6" t="str">
        <f>"00836926"</f>
        <v>00836926</v>
      </c>
    </row>
    <row r="9744" spans="1:2" x14ac:dyDescent="0.25">
      <c r="A9744" s="6">
        <v>9741</v>
      </c>
      <c r="B9744" s="6" t="str">
        <f>"00836927"</f>
        <v>00836927</v>
      </c>
    </row>
    <row r="9745" spans="1:2" x14ac:dyDescent="0.25">
      <c r="A9745" s="6">
        <v>9742</v>
      </c>
      <c r="B9745" s="6" t="str">
        <f>"00836928"</f>
        <v>00836928</v>
      </c>
    </row>
    <row r="9746" spans="1:2" x14ac:dyDescent="0.25">
      <c r="A9746" s="6">
        <v>9743</v>
      </c>
      <c r="B9746" s="6" t="str">
        <f>"00836937"</f>
        <v>00836937</v>
      </c>
    </row>
    <row r="9747" spans="1:2" x14ac:dyDescent="0.25">
      <c r="A9747" s="6">
        <v>9744</v>
      </c>
      <c r="B9747" s="6" t="str">
        <f>"00836953"</f>
        <v>00836953</v>
      </c>
    </row>
    <row r="9748" spans="1:2" x14ac:dyDescent="0.25">
      <c r="A9748" s="6">
        <v>9745</v>
      </c>
      <c r="B9748" s="6" t="str">
        <f>"00836964"</f>
        <v>00836964</v>
      </c>
    </row>
    <row r="9749" spans="1:2" x14ac:dyDescent="0.25">
      <c r="A9749" s="6">
        <v>9746</v>
      </c>
      <c r="B9749" s="6" t="str">
        <f>"00836972"</f>
        <v>00836972</v>
      </c>
    </row>
    <row r="9750" spans="1:2" x14ac:dyDescent="0.25">
      <c r="A9750" s="6">
        <v>9747</v>
      </c>
      <c r="B9750" s="6" t="str">
        <f>"00836977"</f>
        <v>00836977</v>
      </c>
    </row>
    <row r="9751" spans="1:2" x14ac:dyDescent="0.25">
      <c r="A9751" s="6">
        <v>9748</v>
      </c>
      <c r="B9751" s="6" t="str">
        <f>"00836982"</f>
        <v>00836982</v>
      </c>
    </row>
    <row r="9752" spans="1:2" x14ac:dyDescent="0.25">
      <c r="A9752" s="6">
        <v>9749</v>
      </c>
      <c r="B9752" s="6" t="str">
        <f>"00836983"</f>
        <v>00836983</v>
      </c>
    </row>
    <row r="9753" spans="1:2" x14ac:dyDescent="0.25">
      <c r="A9753" s="6">
        <v>9750</v>
      </c>
      <c r="B9753" s="6" t="str">
        <f>"00836984"</f>
        <v>00836984</v>
      </c>
    </row>
    <row r="9754" spans="1:2" x14ac:dyDescent="0.25">
      <c r="A9754" s="6">
        <v>9751</v>
      </c>
      <c r="B9754" s="6" t="str">
        <f>"00836986"</f>
        <v>00836986</v>
      </c>
    </row>
    <row r="9755" spans="1:2" x14ac:dyDescent="0.25">
      <c r="A9755" s="6">
        <v>9752</v>
      </c>
      <c r="B9755" s="6" t="str">
        <f>"00836993"</f>
        <v>00836993</v>
      </c>
    </row>
    <row r="9756" spans="1:2" x14ac:dyDescent="0.25">
      <c r="A9756" s="6">
        <v>9753</v>
      </c>
      <c r="B9756" s="6" t="str">
        <f>"00836998"</f>
        <v>00836998</v>
      </c>
    </row>
    <row r="9757" spans="1:2" x14ac:dyDescent="0.25">
      <c r="A9757" s="6">
        <v>9754</v>
      </c>
      <c r="B9757" s="6" t="str">
        <f>"00837009"</f>
        <v>00837009</v>
      </c>
    </row>
    <row r="9758" spans="1:2" x14ac:dyDescent="0.25">
      <c r="A9758" s="6">
        <v>9755</v>
      </c>
      <c r="B9758" s="6" t="str">
        <f>"00837013"</f>
        <v>00837013</v>
      </c>
    </row>
    <row r="9759" spans="1:2" x14ac:dyDescent="0.25">
      <c r="A9759" s="6">
        <v>9756</v>
      </c>
      <c r="B9759" s="6" t="str">
        <f>"00837015"</f>
        <v>00837015</v>
      </c>
    </row>
    <row r="9760" spans="1:2" x14ac:dyDescent="0.25">
      <c r="A9760" s="6">
        <v>9757</v>
      </c>
      <c r="B9760" s="6" t="str">
        <f>"00837030"</f>
        <v>00837030</v>
      </c>
    </row>
    <row r="9761" spans="1:2" x14ac:dyDescent="0.25">
      <c r="A9761" s="6">
        <v>9758</v>
      </c>
      <c r="B9761" s="6" t="str">
        <f>"00837043"</f>
        <v>00837043</v>
      </c>
    </row>
    <row r="9762" spans="1:2" x14ac:dyDescent="0.25">
      <c r="A9762" s="6">
        <v>9759</v>
      </c>
      <c r="B9762" s="6" t="str">
        <f>"00837049"</f>
        <v>00837049</v>
      </c>
    </row>
    <row r="9763" spans="1:2" x14ac:dyDescent="0.25">
      <c r="A9763" s="6">
        <v>9760</v>
      </c>
      <c r="B9763" s="6" t="str">
        <f>"00837061"</f>
        <v>00837061</v>
      </c>
    </row>
    <row r="9764" spans="1:2" x14ac:dyDescent="0.25">
      <c r="A9764" s="6">
        <v>9761</v>
      </c>
      <c r="B9764" s="6" t="str">
        <f>"00837066"</f>
        <v>00837066</v>
      </c>
    </row>
    <row r="9765" spans="1:2" x14ac:dyDescent="0.25">
      <c r="A9765" s="6">
        <v>9762</v>
      </c>
      <c r="B9765" s="6" t="str">
        <f>"00837067"</f>
        <v>00837067</v>
      </c>
    </row>
    <row r="9766" spans="1:2" x14ac:dyDescent="0.25">
      <c r="A9766" s="6">
        <v>9763</v>
      </c>
      <c r="B9766" s="6" t="str">
        <f>"00837070"</f>
        <v>00837070</v>
      </c>
    </row>
    <row r="9767" spans="1:2" x14ac:dyDescent="0.25">
      <c r="A9767" s="6">
        <v>9764</v>
      </c>
      <c r="B9767" s="6" t="str">
        <f>"00837072"</f>
        <v>00837072</v>
      </c>
    </row>
    <row r="9768" spans="1:2" x14ac:dyDescent="0.25">
      <c r="A9768" s="6">
        <v>9765</v>
      </c>
      <c r="B9768" s="6" t="str">
        <f>"00837073"</f>
        <v>00837073</v>
      </c>
    </row>
    <row r="9769" spans="1:2" x14ac:dyDescent="0.25">
      <c r="A9769" s="6">
        <v>9766</v>
      </c>
      <c r="B9769" s="6" t="str">
        <f>"00837085"</f>
        <v>00837085</v>
      </c>
    </row>
    <row r="9770" spans="1:2" x14ac:dyDescent="0.25">
      <c r="A9770" s="6">
        <v>9767</v>
      </c>
      <c r="B9770" s="6" t="str">
        <f>"00837086"</f>
        <v>00837086</v>
      </c>
    </row>
    <row r="9771" spans="1:2" x14ac:dyDescent="0.25">
      <c r="A9771" s="6">
        <v>9768</v>
      </c>
      <c r="B9771" s="6" t="str">
        <f>"00837087"</f>
        <v>00837087</v>
      </c>
    </row>
    <row r="9772" spans="1:2" x14ac:dyDescent="0.25">
      <c r="A9772" s="6">
        <v>9769</v>
      </c>
      <c r="B9772" s="6" t="str">
        <f>"00837091"</f>
        <v>00837091</v>
      </c>
    </row>
    <row r="9773" spans="1:2" x14ac:dyDescent="0.25">
      <c r="A9773" s="6">
        <v>9770</v>
      </c>
      <c r="B9773" s="6" t="str">
        <f>"00837094"</f>
        <v>00837094</v>
      </c>
    </row>
    <row r="9774" spans="1:2" x14ac:dyDescent="0.25">
      <c r="A9774" s="6">
        <v>9771</v>
      </c>
      <c r="B9774" s="6" t="str">
        <f>"00837101"</f>
        <v>00837101</v>
      </c>
    </row>
    <row r="9775" spans="1:2" x14ac:dyDescent="0.25">
      <c r="A9775" s="6">
        <v>9772</v>
      </c>
      <c r="B9775" s="6" t="str">
        <f>"00837102"</f>
        <v>00837102</v>
      </c>
    </row>
    <row r="9776" spans="1:2" x14ac:dyDescent="0.25">
      <c r="A9776" s="6">
        <v>9773</v>
      </c>
      <c r="B9776" s="6" t="str">
        <f>"00837109"</f>
        <v>00837109</v>
      </c>
    </row>
    <row r="9777" spans="1:2" x14ac:dyDescent="0.25">
      <c r="A9777" s="6">
        <v>9774</v>
      </c>
      <c r="B9777" s="6" t="str">
        <f>"00837113"</f>
        <v>00837113</v>
      </c>
    </row>
    <row r="9778" spans="1:2" x14ac:dyDescent="0.25">
      <c r="A9778" s="6">
        <v>9775</v>
      </c>
      <c r="B9778" s="6" t="str">
        <f>"00837120"</f>
        <v>00837120</v>
      </c>
    </row>
    <row r="9779" spans="1:2" x14ac:dyDescent="0.25">
      <c r="A9779" s="6">
        <v>9776</v>
      </c>
      <c r="B9779" s="6" t="str">
        <f>"00837121"</f>
        <v>00837121</v>
      </c>
    </row>
    <row r="9780" spans="1:2" x14ac:dyDescent="0.25">
      <c r="A9780" s="6">
        <v>9777</v>
      </c>
      <c r="B9780" s="6" t="str">
        <f>"00837129"</f>
        <v>00837129</v>
      </c>
    </row>
    <row r="9781" spans="1:2" x14ac:dyDescent="0.25">
      <c r="A9781" s="6">
        <v>9778</v>
      </c>
      <c r="B9781" s="6" t="str">
        <f>"00837132"</f>
        <v>00837132</v>
      </c>
    </row>
    <row r="9782" spans="1:2" x14ac:dyDescent="0.25">
      <c r="A9782" s="6">
        <v>9779</v>
      </c>
      <c r="B9782" s="6" t="str">
        <f>"00837135"</f>
        <v>00837135</v>
      </c>
    </row>
    <row r="9783" spans="1:2" x14ac:dyDescent="0.25">
      <c r="A9783" s="6">
        <v>9780</v>
      </c>
      <c r="B9783" s="6" t="str">
        <f>"00837138"</f>
        <v>00837138</v>
      </c>
    </row>
    <row r="9784" spans="1:2" x14ac:dyDescent="0.25">
      <c r="A9784" s="6">
        <v>9781</v>
      </c>
      <c r="B9784" s="6" t="str">
        <f>"00837143"</f>
        <v>00837143</v>
      </c>
    </row>
    <row r="9785" spans="1:2" x14ac:dyDescent="0.25">
      <c r="A9785" s="6">
        <v>9782</v>
      </c>
      <c r="B9785" s="6" t="str">
        <f>"00837145"</f>
        <v>00837145</v>
      </c>
    </row>
    <row r="9786" spans="1:2" x14ac:dyDescent="0.25">
      <c r="A9786" s="6">
        <v>9783</v>
      </c>
      <c r="B9786" s="6" t="str">
        <f>"00837151"</f>
        <v>00837151</v>
      </c>
    </row>
    <row r="9787" spans="1:2" x14ac:dyDescent="0.25">
      <c r="A9787" s="6">
        <v>9784</v>
      </c>
      <c r="B9787" s="6" t="str">
        <f>"00837165"</f>
        <v>00837165</v>
      </c>
    </row>
    <row r="9788" spans="1:2" x14ac:dyDescent="0.25">
      <c r="A9788" s="6">
        <v>9785</v>
      </c>
      <c r="B9788" s="6" t="str">
        <f>"00837172"</f>
        <v>00837172</v>
      </c>
    </row>
    <row r="9789" spans="1:2" x14ac:dyDescent="0.25">
      <c r="A9789" s="6">
        <v>9786</v>
      </c>
      <c r="B9789" s="6" t="str">
        <f>"00837174"</f>
        <v>00837174</v>
      </c>
    </row>
    <row r="9790" spans="1:2" x14ac:dyDescent="0.25">
      <c r="A9790" s="6">
        <v>9787</v>
      </c>
      <c r="B9790" s="6" t="str">
        <f>"00837181"</f>
        <v>00837181</v>
      </c>
    </row>
    <row r="9791" spans="1:2" x14ac:dyDescent="0.25">
      <c r="A9791" s="6">
        <v>9788</v>
      </c>
      <c r="B9791" s="6" t="str">
        <f>"00837186"</f>
        <v>00837186</v>
      </c>
    </row>
    <row r="9792" spans="1:2" x14ac:dyDescent="0.25">
      <c r="A9792" s="6">
        <v>9789</v>
      </c>
      <c r="B9792" s="6" t="str">
        <f>"00837189"</f>
        <v>00837189</v>
      </c>
    </row>
    <row r="9793" spans="1:2" x14ac:dyDescent="0.25">
      <c r="A9793" s="6">
        <v>9790</v>
      </c>
      <c r="B9793" s="6" t="str">
        <f>"00837192"</f>
        <v>00837192</v>
      </c>
    </row>
    <row r="9794" spans="1:2" x14ac:dyDescent="0.25">
      <c r="A9794" s="6">
        <v>9791</v>
      </c>
      <c r="B9794" s="6" t="str">
        <f>"00837193"</f>
        <v>00837193</v>
      </c>
    </row>
    <row r="9795" spans="1:2" x14ac:dyDescent="0.25">
      <c r="A9795" s="6">
        <v>9792</v>
      </c>
      <c r="B9795" s="6" t="str">
        <f>"00837196"</f>
        <v>00837196</v>
      </c>
    </row>
    <row r="9796" spans="1:2" x14ac:dyDescent="0.25">
      <c r="A9796" s="6">
        <v>9793</v>
      </c>
      <c r="B9796" s="6" t="str">
        <f>"00837218"</f>
        <v>00837218</v>
      </c>
    </row>
    <row r="9797" spans="1:2" x14ac:dyDescent="0.25">
      <c r="A9797" s="6">
        <v>9794</v>
      </c>
      <c r="B9797" s="6" t="str">
        <f>"00837220"</f>
        <v>00837220</v>
      </c>
    </row>
    <row r="9798" spans="1:2" x14ac:dyDescent="0.25">
      <c r="A9798" s="6">
        <v>9795</v>
      </c>
      <c r="B9798" s="6" t="str">
        <f>"00837222"</f>
        <v>00837222</v>
      </c>
    </row>
    <row r="9799" spans="1:2" x14ac:dyDescent="0.25">
      <c r="A9799" s="6">
        <v>9796</v>
      </c>
      <c r="B9799" s="6" t="str">
        <f>"00837225"</f>
        <v>00837225</v>
      </c>
    </row>
    <row r="9800" spans="1:2" x14ac:dyDescent="0.25">
      <c r="A9800" s="6">
        <v>9797</v>
      </c>
      <c r="B9800" s="6" t="str">
        <f>"00837230"</f>
        <v>00837230</v>
      </c>
    </row>
    <row r="9801" spans="1:2" x14ac:dyDescent="0.25">
      <c r="A9801" s="6">
        <v>9798</v>
      </c>
      <c r="B9801" s="6" t="str">
        <f>"00837231"</f>
        <v>00837231</v>
      </c>
    </row>
    <row r="9802" spans="1:2" x14ac:dyDescent="0.25">
      <c r="A9802" s="6">
        <v>9799</v>
      </c>
      <c r="B9802" s="6" t="str">
        <f>"00837237"</f>
        <v>00837237</v>
      </c>
    </row>
    <row r="9803" spans="1:2" x14ac:dyDescent="0.25">
      <c r="A9803" s="6">
        <v>9800</v>
      </c>
      <c r="B9803" s="6" t="str">
        <f>"00837250"</f>
        <v>00837250</v>
      </c>
    </row>
    <row r="9804" spans="1:2" x14ac:dyDescent="0.25">
      <c r="A9804" s="6">
        <v>9801</v>
      </c>
      <c r="B9804" s="6" t="str">
        <f>"00837253"</f>
        <v>00837253</v>
      </c>
    </row>
    <row r="9805" spans="1:2" x14ac:dyDescent="0.25">
      <c r="A9805" s="6">
        <v>9802</v>
      </c>
      <c r="B9805" s="6" t="str">
        <f>"00837255"</f>
        <v>00837255</v>
      </c>
    </row>
    <row r="9806" spans="1:2" x14ac:dyDescent="0.25">
      <c r="A9806" s="6">
        <v>9803</v>
      </c>
      <c r="B9806" s="6" t="str">
        <f>"00837258"</f>
        <v>00837258</v>
      </c>
    </row>
    <row r="9807" spans="1:2" x14ac:dyDescent="0.25">
      <c r="A9807" s="6">
        <v>9804</v>
      </c>
      <c r="B9807" s="6" t="str">
        <f>"00837260"</f>
        <v>00837260</v>
      </c>
    </row>
    <row r="9808" spans="1:2" x14ac:dyDescent="0.25">
      <c r="A9808" s="6">
        <v>9805</v>
      </c>
      <c r="B9808" s="6" t="str">
        <f>"00837265"</f>
        <v>00837265</v>
      </c>
    </row>
    <row r="9809" spans="1:2" x14ac:dyDescent="0.25">
      <c r="A9809" s="6">
        <v>9806</v>
      </c>
      <c r="B9809" s="6" t="str">
        <f>"00837267"</f>
        <v>00837267</v>
      </c>
    </row>
    <row r="9810" spans="1:2" x14ac:dyDescent="0.25">
      <c r="A9810" s="6">
        <v>9807</v>
      </c>
      <c r="B9810" s="6" t="str">
        <f>"00837272"</f>
        <v>00837272</v>
      </c>
    </row>
    <row r="9811" spans="1:2" x14ac:dyDescent="0.25">
      <c r="A9811" s="6">
        <v>9808</v>
      </c>
      <c r="B9811" s="6" t="str">
        <f>"00837275"</f>
        <v>00837275</v>
      </c>
    </row>
    <row r="9812" spans="1:2" x14ac:dyDescent="0.25">
      <c r="A9812" s="6">
        <v>9809</v>
      </c>
      <c r="B9812" s="6" t="str">
        <f>"00837276"</f>
        <v>00837276</v>
      </c>
    </row>
    <row r="9813" spans="1:2" x14ac:dyDescent="0.25">
      <c r="A9813" s="6">
        <v>9810</v>
      </c>
      <c r="B9813" s="6" t="str">
        <f>"00837279"</f>
        <v>00837279</v>
      </c>
    </row>
    <row r="9814" spans="1:2" x14ac:dyDescent="0.25">
      <c r="A9814" s="6">
        <v>9811</v>
      </c>
      <c r="B9814" s="6" t="str">
        <f>"00837281"</f>
        <v>00837281</v>
      </c>
    </row>
    <row r="9815" spans="1:2" x14ac:dyDescent="0.25">
      <c r="A9815" s="6">
        <v>9812</v>
      </c>
      <c r="B9815" s="6" t="str">
        <f>"00837283"</f>
        <v>00837283</v>
      </c>
    </row>
    <row r="9816" spans="1:2" x14ac:dyDescent="0.25">
      <c r="A9816" s="6">
        <v>9813</v>
      </c>
      <c r="B9816" s="6" t="str">
        <f>"00837289"</f>
        <v>00837289</v>
      </c>
    </row>
    <row r="9817" spans="1:2" x14ac:dyDescent="0.25">
      <c r="A9817" s="6">
        <v>9814</v>
      </c>
      <c r="B9817" s="6" t="str">
        <f>"00837292"</f>
        <v>00837292</v>
      </c>
    </row>
    <row r="9818" spans="1:2" x14ac:dyDescent="0.25">
      <c r="A9818" s="6">
        <v>9815</v>
      </c>
      <c r="B9818" s="6" t="str">
        <f>"00837293"</f>
        <v>00837293</v>
      </c>
    </row>
    <row r="9819" spans="1:2" x14ac:dyDescent="0.25">
      <c r="A9819" s="6">
        <v>9816</v>
      </c>
      <c r="B9819" s="6" t="str">
        <f>"00837295"</f>
        <v>00837295</v>
      </c>
    </row>
    <row r="9820" spans="1:2" x14ac:dyDescent="0.25">
      <c r="A9820" s="6">
        <v>9817</v>
      </c>
      <c r="B9820" s="6" t="str">
        <f>"00837300"</f>
        <v>00837300</v>
      </c>
    </row>
    <row r="9821" spans="1:2" x14ac:dyDescent="0.25">
      <c r="A9821" s="6">
        <v>9818</v>
      </c>
      <c r="B9821" s="6" t="str">
        <f>"00837301"</f>
        <v>00837301</v>
      </c>
    </row>
    <row r="9822" spans="1:2" x14ac:dyDescent="0.25">
      <c r="A9822" s="6">
        <v>9819</v>
      </c>
      <c r="B9822" s="6" t="str">
        <f>"00837315"</f>
        <v>00837315</v>
      </c>
    </row>
    <row r="9823" spans="1:2" x14ac:dyDescent="0.25">
      <c r="A9823" s="6">
        <v>9820</v>
      </c>
      <c r="B9823" s="6" t="str">
        <f>"00837320"</f>
        <v>00837320</v>
      </c>
    </row>
    <row r="9824" spans="1:2" x14ac:dyDescent="0.25">
      <c r="A9824" s="6">
        <v>9821</v>
      </c>
      <c r="B9824" s="6" t="str">
        <f>"00837325"</f>
        <v>00837325</v>
      </c>
    </row>
    <row r="9825" spans="1:2" x14ac:dyDescent="0.25">
      <c r="A9825" s="6">
        <v>9822</v>
      </c>
      <c r="B9825" s="6" t="str">
        <f>"00837331"</f>
        <v>00837331</v>
      </c>
    </row>
    <row r="9826" spans="1:2" x14ac:dyDescent="0.25">
      <c r="A9826" s="6">
        <v>9823</v>
      </c>
      <c r="B9826" s="6" t="str">
        <f>"00837334"</f>
        <v>00837334</v>
      </c>
    </row>
    <row r="9827" spans="1:2" x14ac:dyDescent="0.25">
      <c r="A9827" s="6">
        <v>9824</v>
      </c>
      <c r="B9827" s="6" t="str">
        <f>"00837335"</f>
        <v>00837335</v>
      </c>
    </row>
    <row r="9828" spans="1:2" x14ac:dyDescent="0.25">
      <c r="A9828" s="6">
        <v>9825</v>
      </c>
      <c r="B9828" s="6" t="str">
        <f>"00837336"</f>
        <v>00837336</v>
      </c>
    </row>
    <row r="9829" spans="1:2" x14ac:dyDescent="0.25">
      <c r="A9829" s="6">
        <v>9826</v>
      </c>
      <c r="B9829" s="6" t="str">
        <f>"00837337"</f>
        <v>00837337</v>
      </c>
    </row>
    <row r="9830" spans="1:2" x14ac:dyDescent="0.25">
      <c r="A9830" s="6">
        <v>9827</v>
      </c>
      <c r="B9830" s="6" t="str">
        <f>"00837339"</f>
        <v>00837339</v>
      </c>
    </row>
    <row r="9831" spans="1:2" x14ac:dyDescent="0.25">
      <c r="A9831" s="6">
        <v>9828</v>
      </c>
      <c r="B9831" s="6" t="str">
        <f>"00837340"</f>
        <v>00837340</v>
      </c>
    </row>
    <row r="9832" spans="1:2" x14ac:dyDescent="0.25">
      <c r="A9832" s="6">
        <v>9829</v>
      </c>
      <c r="B9832" s="6" t="str">
        <f>"00837342"</f>
        <v>00837342</v>
      </c>
    </row>
    <row r="9833" spans="1:2" x14ac:dyDescent="0.25">
      <c r="A9833" s="6">
        <v>9830</v>
      </c>
      <c r="B9833" s="6" t="str">
        <f>"00837352"</f>
        <v>00837352</v>
      </c>
    </row>
    <row r="9834" spans="1:2" x14ac:dyDescent="0.25">
      <c r="A9834" s="6">
        <v>9831</v>
      </c>
      <c r="B9834" s="6" t="str">
        <f>"00837357"</f>
        <v>00837357</v>
      </c>
    </row>
    <row r="9835" spans="1:2" x14ac:dyDescent="0.25">
      <c r="A9835" s="6">
        <v>9832</v>
      </c>
      <c r="B9835" s="6" t="str">
        <f>"00837364"</f>
        <v>00837364</v>
      </c>
    </row>
    <row r="9836" spans="1:2" x14ac:dyDescent="0.25">
      <c r="A9836" s="6">
        <v>9833</v>
      </c>
      <c r="B9836" s="6" t="str">
        <f>"00837371"</f>
        <v>00837371</v>
      </c>
    </row>
    <row r="9837" spans="1:2" x14ac:dyDescent="0.25">
      <c r="A9837" s="6">
        <v>9834</v>
      </c>
      <c r="B9837" s="6" t="str">
        <f>"00837373"</f>
        <v>00837373</v>
      </c>
    </row>
    <row r="9838" spans="1:2" x14ac:dyDescent="0.25">
      <c r="A9838" s="6">
        <v>9835</v>
      </c>
      <c r="B9838" s="6" t="str">
        <f>"00837374"</f>
        <v>00837374</v>
      </c>
    </row>
    <row r="9839" spans="1:2" x14ac:dyDescent="0.25">
      <c r="A9839" s="6">
        <v>9836</v>
      </c>
      <c r="B9839" s="6" t="str">
        <f>"00837377"</f>
        <v>00837377</v>
      </c>
    </row>
    <row r="9840" spans="1:2" x14ac:dyDescent="0.25">
      <c r="A9840" s="6">
        <v>9837</v>
      </c>
      <c r="B9840" s="6" t="str">
        <f>"00837383"</f>
        <v>00837383</v>
      </c>
    </row>
    <row r="9841" spans="1:2" x14ac:dyDescent="0.25">
      <c r="A9841" s="6">
        <v>9838</v>
      </c>
      <c r="B9841" s="6" t="str">
        <f>"00837384"</f>
        <v>00837384</v>
      </c>
    </row>
    <row r="9842" spans="1:2" x14ac:dyDescent="0.25">
      <c r="A9842" s="6">
        <v>9839</v>
      </c>
      <c r="B9842" s="6" t="str">
        <f>"00837396"</f>
        <v>00837396</v>
      </c>
    </row>
    <row r="9843" spans="1:2" x14ac:dyDescent="0.25">
      <c r="A9843" s="6">
        <v>9840</v>
      </c>
      <c r="B9843" s="6" t="str">
        <f>"00837405"</f>
        <v>00837405</v>
      </c>
    </row>
    <row r="9844" spans="1:2" x14ac:dyDescent="0.25">
      <c r="A9844" s="6">
        <v>9841</v>
      </c>
      <c r="B9844" s="6" t="str">
        <f>"00837417"</f>
        <v>00837417</v>
      </c>
    </row>
    <row r="9845" spans="1:2" x14ac:dyDescent="0.25">
      <c r="A9845" s="6">
        <v>9842</v>
      </c>
      <c r="B9845" s="6" t="str">
        <f>"00837418"</f>
        <v>00837418</v>
      </c>
    </row>
    <row r="9846" spans="1:2" x14ac:dyDescent="0.25">
      <c r="A9846" s="6">
        <v>9843</v>
      </c>
      <c r="B9846" s="6" t="str">
        <f>"00837423"</f>
        <v>00837423</v>
      </c>
    </row>
    <row r="9847" spans="1:2" x14ac:dyDescent="0.25">
      <c r="A9847" s="6">
        <v>9844</v>
      </c>
      <c r="B9847" s="6" t="str">
        <f>"00837426"</f>
        <v>00837426</v>
      </c>
    </row>
    <row r="9848" spans="1:2" x14ac:dyDescent="0.25">
      <c r="A9848" s="6">
        <v>9845</v>
      </c>
      <c r="B9848" s="6" t="str">
        <f>"00837429"</f>
        <v>00837429</v>
      </c>
    </row>
    <row r="9849" spans="1:2" x14ac:dyDescent="0.25">
      <c r="A9849" s="6">
        <v>9846</v>
      </c>
      <c r="B9849" s="6" t="str">
        <f>"00837434"</f>
        <v>00837434</v>
      </c>
    </row>
    <row r="9850" spans="1:2" x14ac:dyDescent="0.25">
      <c r="A9850" s="6">
        <v>9847</v>
      </c>
      <c r="B9850" s="6" t="str">
        <f>"00837436"</f>
        <v>00837436</v>
      </c>
    </row>
    <row r="9851" spans="1:2" x14ac:dyDescent="0.25">
      <c r="A9851" s="6">
        <v>9848</v>
      </c>
      <c r="B9851" s="6" t="str">
        <f>"00837439"</f>
        <v>00837439</v>
      </c>
    </row>
    <row r="9852" spans="1:2" x14ac:dyDescent="0.25">
      <c r="A9852" s="6">
        <v>9849</v>
      </c>
      <c r="B9852" s="6" t="str">
        <f>"00837441"</f>
        <v>00837441</v>
      </c>
    </row>
    <row r="9853" spans="1:2" x14ac:dyDescent="0.25">
      <c r="A9853" s="6">
        <v>9850</v>
      </c>
      <c r="B9853" s="6" t="str">
        <f>"00837443"</f>
        <v>00837443</v>
      </c>
    </row>
    <row r="9854" spans="1:2" x14ac:dyDescent="0.25">
      <c r="A9854" s="6">
        <v>9851</v>
      </c>
      <c r="B9854" s="6" t="str">
        <f>"00837458"</f>
        <v>00837458</v>
      </c>
    </row>
    <row r="9855" spans="1:2" x14ac:dyDescent="0.25">
      <c r="A9855" s="6">
        <v>9852</v>
      </c>
      <c r="B9855" s="6" t="str">
        <f>"00837467"</f>
        <v>00837467</v>
      </c>
    </row>
    <row r="9856" spans="1:2" x14ac:dyDescent="0.25">
      <c r="A9856" s="6">
        <v>9853</v>
      </c>
      <c r="B9856" s="6" t="str">
        <f>"00837478"</f>
        <v>00837478</v>
      </c>
    </row>
    <row r="9857" spans="1:2" x14ac:dyDescent="0.25">
      <c r="A9857" s="6">
        <v>9854</v>
      </c>
      <c r="B9857" s="6" t="str">
        <f>"00837480"</f>
        <v>00837480</v>
      </c>
    </row>
    <row r="9858" spans="1:2" x14ac:dyDescent="0.25">
      <c r="A9858" s="6">
        <v>9855</v>
      </c>
      <c r="B9858" s="6" t="str">
        <f>"00837489"</f>
        <v>00837489</v>
      </c>
    </row>
    <row r="9859" spans="1:2" x14ac:dyDescent="0.25">
      <c r="A9859" s="6">
        <v>9856</v>
      </c>
      <c r="B9859" s="6" t="str">
        <f>"00837491"</f>
        <v>00837491</v>
      </c>
    </row>
    <row r="9860" spans="1:2" x14ac:dyDescent="0.25">
      <c r="A9860" s="6">
        <v>9857</v>
      </c>
      <c r="B9860" s="6" t="str">
        <f>"00837493"</f>
        <v>00837493</v>
      </c>
    </row>
    <row r="9861" spans="1:2" x14ac:dyDescent="0.25">
      <c r="A9861" s="6">
        <v>9858</v>
      </c>
      <c r="B9861" s="6" t="str">
        <f>"00837495"</f>
        <v>00837495</v>
      </c>
    </row>
    <row r="9862" spans="1:2" x14ac:dyDescent="0.25">
      <c r="A9862" s="6">
        <v>9859</v>
      </c>
      <c r="B9862" s="6" t="str">
        <f>"00837497"</f>
        <v>00837497</v>
      </c>
    </row>
    <row r="9863" spans="1:2" x14ac:dyDescent="0.25">
      <c r="A9863" s="6">
        <v>9860</v>
      </c>
      <c r="B9863" s="6" t="str">
        <f>"00837499"</f>
        <v>00837499</v>
      </c>
    </row>
    <row r="9864" spans="1:2" x14ac:dyDescent="0.25">
      <c r="A9864" s="6">
        <v>9861</v>
      </c>
      <c r="B9864" s="6" t="str">
        <f>"00837505"</f>
        <v>00837505</v>
      </c>
    </row>
    <row r="9865" spans="1:2" x14ac:dyDescent="0.25">
      <c r="A9865" s="6">
        <v>9862</v>
      </c>
      <c r="B9865" s="6" t="str">
        <f>"00837507"</f>
        <v>00837507</v>
      </c>
    </row>
    <row r="9866" spans="1:2" x14ac:dyDescent="0.25">
      <c r="A9866" s="6">
        <v>9863</v>
      </c>
      <c r="B9866" s="6" t="str">
        <f>"00837515"</f>
        <v>00837515</v>
      </c>
    </row>
    <row r="9867" spans="1:2" x14ac:dyDescent="0.25">
      <c r="A9867" s="6">
        <v>9864</v>
      </c>
      <c r="B9867" s="6" t="str">
        <f>"00837516"</f>
        <v>00837516</v>
      </c>
    </row>
    <row r="9868" spans="1:2" x14ac:dyDescent="0.25">
      <c r="A9868" s="6">
        <v>9865</v>
      </c>
      <c r="B9868" s="6" t="str">
        <f>"00837524"</f>
        <v>00837524</v>
      </c>
    </row>
    <row r="9869" spans="1:2" x14ac:dyDescent="0.25">
      <c r="A9869" s="6">
        <v>9866</v>
      </c>
      <c r="B9869" s="6" t="str">
        <f>"00837526"</f>
        <v>00837526</v>
      </c>
    </row>
    <row r="9870" spans="1:2" x14ac:dyDescent="0.25">
      <c r="A9870" s="6">
        <v>9867</v>
      </c>
      <c r="B9870" s="6" t="str">
        <f>"00837533"</f>
        <v>00837533</v>
      </c>
    </row>
    <row r="9871" spans="1:2" x14ac:dyDescent="0.25">
      <c r="A9871" s="6">
        <v>9868</v>
      </c>
      <c r="B9871" s="6" t="str">
        <f>"00837534"</f>
        <v>00837534</v>
      </c>
    </row>
    <row r="9872" spans="1:2" x14ac:dyDescent="0.25">
      <c r="A9872" s="6">
        <v>9869</v>
      </c>
      <c r="B9872" s="6" t="str">
        <f>"00837539"</f>
        <v>00837539</v>
      </c>
    </row>
    <row r="9873" spans="1:2" x14ac:dyDescent="0.25">
      <c r="A9873" s="6">
        <v>9870</v>
      </c>
      <c r="B9873" s="6" t="str">
        <f>"00837542"</f>
        <v>00837542</v>
      </c>
    </row>
    <row r="9874" spans="1:2" x14ac:dyDescent="0.25">
      <c r="A9874" s="6">
        <v>9871</v>
      </c>
      <c r="B9874" s="6" t="str">
        <f>"00837553"</f>
        <v>00837553</v>
      </c>
    </row>
    <row r="9875" spans="1:2" x14ac:dyDescent="0.25">
      <c r="A9875" s="6">
        <v>9872</v>
      </c>
      <c r="B9875" s="6" t="str">
        <f>"00837562"</f>
        <v>00837562</v>
      </c>
    </row>
    <row r="9876" spans="1:2" x14ac:dyDescent="0.25">
      <c r="A9876" s="6">
        <v>9873</v>
      </c>
      <c r="B9876" s="6" t="str">
        <f>"00837572"</f>
        <v>00837572</v>
      </c>
    </row>
    <row r="9877" spans="1:2" x14ac:dyDescent="0.25">
      <c r="A9877" s="6">
        <v>9874</v>
      </c>
      <c r="B9877" s="6" t="str">
        <f>"00837583"</f>
        <v>00837583</v>
      </c>
    </row>
    <row r="9878" spans="1:2" x14ac:dyDescent="0.25">
      <c r="A9878" s="6">
        <v>9875</v>
      </c>
      <c r="B9878" s="6" t="str">
        <f>"00837586"</f>
        <v>00837586</v>
      </c>
    </row>
    <row r="9879" spans="1:2" x14ac:dyDescent="0.25">
      <c r="A9879" s="6">
        <v>9876</v>
      </c>
      <c r="B9879" s="6" t="str">
        <f>"00837600"</f>
        <v>00837600</v>
      </c>
    </row>
    <row r="9880" spans="1:2" x14ac:dyDescent="0.25">
      <c r="A9880" s="6">
        <v>9877</v>
      </c>
      <c r="B9880" s="6" t="str">
        <f>"00837602"</f>
        <v>00837602</v>
      </c>
    </row>
    <row r="9881" spans="1:2" x14ac:dyDescent="0.25">
      <c r="A9881" s="6">
        <v>9878</v>
      </c>
      <c r="B9881" s="6" t="str">
        <f>"00837605"</f>
        <v>00837605</v>
      </c>
    </row>
    <row r="9882" spans="1:2" x14ac:dyDescent="0.25">
      <c r="A9882" s="6">
        <v>9879</v>
      </c>
      <c r="B9882" s="6" t="str">
        <f>"00837606"</f>
        <v>00837606</v>
      </c>
    </row>
    <row r="9883" spans="1:2" x14ac:dyDescent="0.25">
      <c r="A9883" s="6">
        <v>9880</v>
      </c>
      <c r="B9883" s="6" t="str">
        <f>"00837614"</f>
        <v>00837614</v>
      </c>
    </row>
    <row r="9884" spans="1:2" x14ac:dyDescent="0.25">
      <c r="A9884" s="6">
        <v>9881</v>
      </c>
      <c r="B9884" s="6" t="str">
        <f>"00837617"</f>
        <v>00837617</v>
      </c>
    </row>
    <row r="9885" spans="1:2" x14ac:dyDescent="0.25">
      <c r="A9885" s="6">
        <v>9882</v>
      </c>
      <c r="B9885" s="6" t="str">
        <f>"00837621"</f>
        <v>00837621</v>
      </c>
    </row>
    <row r="9886" spans="1:2" x14ac:dyDescent="0.25">
      <c r="A9886" s="6">
        <v>9883</v>
      </c>
      <c r="B9886" s="6" t="str">
        <f>"00837638"</f>
        <v>00837638</v>
      </c>
    </row>
    <row r="9887" spans="1:2" x14ac:dyDescent="0.25">
      <c r="A9887" s="6">
        <v>9884</v>
      </c>
      <c r="B9887" s="6" t="str">
        <f>"00837639"</f>
        <v>00837639</v>
      </c>
    </row>
    <row r="9888" spans="1:2" x14ac:dyDescent="0.25">
      <c r="A9888" s="6">
        <v>9885</v>
      </c>
      <c r="B9888" s="6" t="str">
        <f>"00837653"</f>
        <v>00837653</v>
      </c>
    </row>
    <row r="9889" spans="1:2" x14ac:dyDescent="0.25">
      <c r="A9889" s="6">
        <v>9886</v>
      </c>
      <c r="B9889" s="6" t="str">
        <f>"00837654"</f>
        <v>00837654</v>
      </c>
    </row>
    <row r="9890" spans="1:2" x14ac:dyDescent="0.25">
      <c r="A9890" s="6">
        <v>9887</v>
      </c>
      <c r="B9890" s="6" t="str">
        <f>"00837655"</f>
        <v>00837655</v>
      </c>
    </row>
    <row r="9891" spans="1:2" x14ac:dyDescent="0.25">
      <c r="A9891" s="6">
        <v>9888</v>
      </c>
      <c r="B9891" s="6" t="str">
        <f>"00837658"</f>
        <v>00837658</v>
      </c>
    </row>
    <row r="9892" spans="1:2" x14ac:dyDescent="0.25">
      <c r="A9892" s="6">
        <v>9889</v>
      </c>
      <c r="B9892" s="6" t="str">
        <f>"00837664"</f>
        <v>00837664</v>
      </c>
    </row>
    <row r="9893" spans="1:2" x14ac:dyDescent="0.25">
      <c r="A9893" s="6">
        <v>9890</v>
      </c>
      <c r="B9893" s="6" t="str">
        <f>"00837667"</f>
        <v>00837667</v>
      </c>
    </row>
    <row r="9894" spans="1:2" x14ac:dyDescent="0.25">
      <c r="A9894" s="6">
        <v>9891</v>
      </c>
      <c r="B9894" s="6" t="str">
        <f>"00837668"</f>
        <v>00837668</v>
      </c>
    </row>
    <row r="9895" spans="1:2" x14ac:dyDescent="0.25">
      <c r="A9895" s="6">
        <v>9892</v>
      </c>
      <c r="B9895" s="6" t="str">
        <f>"00837693"</f>
        <v>00837693</v>
      </c>
    </row>
    <row r="9896" spans="1:2" x14ac:dyDescent="0.25">
      <c r="A9896" s="6">
        <v>9893</v>
      </c>
      <c r="B9896" s="6" t="str">
        <f>"00837694"</f>
        <v>00837694</v>
      </c>
    </row>
    <row r="9897" spans="1:2" x14ac:dyDescent="0.25">
      <c r="A9897" s="6">
        <v>9894</v>
      </c>
      <c r="B9897" s="6" t="str">
        <f>"00837703"</f>
        <v>00837703</v>
      </c>
    </row>
    <row r="9898" spans="1:2" x14ac:dyDescent="0.25">
      <c r="A9898" s="6">
        <v>9895</v>
      </c>
      <c r="B9898" s="6" t="str">
        <f>"00837718"</f>
        <v>00837718</v>
      </c>
    </row>
    <row r="9899" spans="1:2" x14ac:dyDescent="0.25">
      <c r="A9899" s="6">
        <v>9896</v>
      </c>
      <c r="B9899" s="6" t="str">
        <f>"00837723"</f>
        <v>00837723</v>
      </c>
    </row>
    <row r="9900" spans="1:2" x14ac:dyDescent="0.25">
      <c r="A9900" s="6">
        <v>9897</v>
      </c>
      <c r="B9900" s="6" t="str">
        <f>"00837727"</f>
        <v>00837727</v>
      </c>
    </row>
    <row r="9901" spans="1:2" x14ac:dyDescent="0.25">
      <c r="A9901" s="6">
        <v>9898</v>
      </c>
      <c r="B9901" s="6" t="str">
        <f>"00837728"</f>
        <v>00837728</v>
      </c>
    </row>
    <row r="9902" spans="1:2" x14ac:dyDescent="0.25">
      <c r="A9902" s="6">
        <v>9899</v>
      </c>
      <c r="B9902" s="6" t="str">
        <f>"00837729"</f>
        <v>00837729</v>
      </c>
    </row>
    <row r="9903" spans="1:2" x14ac:dyDescent="0.25">
      <c r="A9903" s="6">
        <v>9900</v>
      </c>
      <c r="B9903" s="6" t="str">
        <f>"00837733"</f>
        <v>00837733</v>
      </c>
    </row>
    <row r="9904" spans="1:2" x14ac:dyDescent="0.25">
      <c r="A9904" s="6">
        <v>9901</v>
      </c>
      <c r="B9904" s="6" t="str">
        <f>"00837734"</f>
        <v>00837734</v>
      </c>
    </row>
    <row r="9905" spans="1:2" x14ac:dyDescent="0.25">
      <c r="A9905" s="6">
        <v>9902</v>
      </c>
      <c r="B9905" s="6" t="str">
        <f>"00837738"</f>
        <v>00837738</v>
      </c>
    </row>
    <row r="9906" spans="1:2" x14ac:dyDescent="0.25">
      <c r="A9906" s="6">
        <v>9903</v>
      </c>
      <c r="B9906" s="6" t="str">
        <f>"00837746"</f>
        <v>00837746</v>
      </c>
    </row>
    <row r="9907" spans="1:2" x14ac:dyDescent="0.25">
      <c r="A9907" s="6">
        <v>9904</v>
      </c>
      <c r="B9907" s="6" t="str">
        <f>"00837755"</f>
        <v>00837755</v>
      </c>
    </row>
    <row r="9908" spans="1:2" x14ac:dyDescent="0.25">
      <c r="A9908" s="6">
        <v>9905</v>
      </c>
      <c r="B9908" s="6" t="str">
        <f>"00837757"</f>
        <v>00837757</v>
      </c>
    </row>
    <row r="9909" spans="1:2" x14ac:dyDescent="0.25">
      <c r="A9909" s="6">
        <v>9906</v>
      </c>
      <c r="B9909" s="6" t="str">
        <f>"00837759"</f>
        <v>00837759</v>
      </c>
    </row>
    <row r="9910" spans="1:2" x14ac:dyDescent="0.25">
      <c r="A9910" s="6">
        <v>9907</v>
      </c>
      <c r="B9910" s="6" t="str">
        <f>"00837767"</f>
        <v>00837767</v>
      </c>
    </row>
    <row r="9911" spans="1:2" x14ac:dyDescent="0.25">
      <c r="A9911" s="6">
        <v>9908</v>
      </c>
      <c r="B9911" s="6" t="str">
        <f>"00837769"</f>
        <v>00837769</v>
      </c>
    </row>
    <row r="9912" spans="1:2" x14ac:dyDescent="0.25">
      <c r="A9912" s="6">
        <v>9909</v>
      </c>
      <c r="B9912" s="6" t="str">
        <f>"00837770"</f>
        <v>00837770</v>
      </c>
    </row>
    <row r="9913" spans="1:2" x14ac:dyDescent="0.25">
      <c r="A9913" s="6">
        <v>9910</v>
      </c>
      <c r="B9913" s="6" t="str">
        <f>"00837777"</f>
        <v>00837777</v>
      </c>
    </row>
    <row r="9914" spans="1:2" x14ac:dyDescent="0.25">
      <c r="A9914" s="6">
        <v>9911</v>
      </c>
      <c r="B9914" s="6" t="str">
        <f>"00837787"</f>
        <v>00837787</v>
      </c>
    </row>
    <row r="9915" spans="1:2" x14ac:dyDescent="0.25">
      <c r="A9915" s="6">
        <v>9912</v>
      </c>
      <c r="B9915" s="6" t="str">
        <f>"00837789"</f>
        <v>00837789</v>
      </c>
    </row>
    <row r="9916" spans="1:2" x14ac:dyDescent="0.25">
      <c r="A9916" s="6">
        <v>9913</v>
      </c>
      <c r="B9916" s="6" t="str">
        <f>"00837797"</f>
        <v>00837797</v>
      </c>
    </row>
    <row r="9917" spans="1:2" x14ac:dyDescent="0.25">
      <c r="A9917" s="6">
        <v>9914</v>
      </c>
      <c r="B9917" s="6" t="str">
        <f>"00837800"</f>
        <v>00837800</v>
      </c>
    </row>
    <row r="9918" spans="1:2" x14ac:dyDescent="0.25">
      <c r="A9918" s="6">
        <v>9915</v>
      </c>
      <c r="B9918" s="6" t="str">
        <f>"00837801"</f>
        <v>00837801</v>
      </c>
    </row>
    <row r="9919" spans="1:2" x14ac:dyDescent="0.25">
      <c r="A9919" s="6">
        <v>9916</v>
      </c>
      <c r="B9919" s="6" t="str">
        <f>"00837805"</f>
        <v>00837805</v>
      </c>
    </row>
    <row r="9920" spans="1:2" x14ac:dyDescent="0.25">
      <c r="A9920" s="6">
        <v>9917</v>
      </c>
      <c r="B9920" s="6" t="str">
        <f>"00837807"</f>
        <v>00837807</v>
      </c>
    </row>
    <row r="9921" spans="1:2" x14ac:dyDescent="0.25">
      <c r="A9921" s="6">
        <v>9918</v>
      </c>
      <c r="B9921" s="6" t="str">
        <f>"00837808"</f>
        <v>00837808</v>
      </c>
    </row>
    <row r="9922" spans="1:2" x14ac:dyDescent="0.25">
      <c r="A9922" s="6">
        <v>9919</v>
      </c>
      <c r="B9922" s="6" t="str">
        <f>"00837809"</f>
        <v>00837809</v>
      </c>
    </row>
    <row r="9923" spans="1:2" x14ac:dyDescent="0.25">
      <c r="A9923" s="6">
        <v>9920</v>
      </c>
      <c r="B9923" s="6" t="str">
        <f>"00837810"</f>
        <v>00837810</v>
      </c>
    </row>
    <row r="9924" spans="1:2" x14ac:dyDescent="0.25">
      <c r="A9924" s="6">
        <v>9921</v>
      </c>
      <c r="B9924" s="6" t="str">
        <f>"00837811"</f>
        <v>00837811</v>
      </c>
    </row>
    <row r="9925" spans="1:2" x14ac:dyDescent="0.25">
      <c r="A9925" s="6">
        <v>9922</v>
      </c>
      <c r="B9925" s="6" t="str">
        <f>"00837813"</f>
        <v>00837813</v>
      </c>
    </row>
    <row r="9926" spans="1:2" x14ac:dyDescent="0.25">
      <c r="A9926" s="6">
        <v>9923</v>
      </c>
      <c r="B9926" s="6" t="str">
        <f>"00837816"</f>
        <v>00837816</v>
      </c>
    </row>
    <row r="9927" spans="1:2" x14ac:dyDescent="0.25">
      <c r="A9927" s="6">
        <v>9924</v>
      </c>
      <c r="B9927" s="6" t="str">
        <f>"00837817"</f>
        <v>00837817</v>
      </c>
    </row>
    <row r="9928" spans="1:2" x14ac:dyDescent="0.25">
      <c r="A9928" s="6">
        <v>9925</v>
      </c>
      <c r="B9928" s="6" t="str">
        <f>"00837820"</f>
        <v>00837820</v>
      </c>
    </row>
    <row r="9929" spans="1:2" x14ac:dyDescent="0.25">
      <c r="A9929" s="6">
        <v>9926</v>
      </c>
      <c r="B9929" s="6" t="str">
        <f>"00837824"</f>
        <v>00837824</v>
      </c>
    </row>
    <row r="9930" spans="1:2" x14ac:dyDescent="0.25">
      <c r="A9930" s="6">
        <v>9927</v>
      </c>
      <c r="B9930" s="6" t="str">
        <f>"00837829"</f>
        <v>00837829</v>
      </c>
    </row>
    <row r="9931" spans="1:2" x14ac:dyDescent="0.25">
      <c r="A9931" s="6">
        <v>9928</v>
      </c>
      <c r="B9931" s="6" t="str">
        <f>"00837830"</f>
        <v>00837830</v>
      </c>
    </row>
    <row r="9932" spans="1:2" x14ac:dyDescent="0.25">
      <c r="A9932" s="6">
        <v>9929</v>
      </c>
      <c r="B9932" s="6" t="str">
        <f>"00837831"</f>
        <v>00837831</v>
      </c>
    </row>
    <row r="9933" spans="1:2" x14ac:dyDescent="0.25">
      <c r="A9933" s="6">
        <v>9930</v>
      </c>
      <c r="B9933" s="6" t="str">
        <f>"00837836"</f>
        <v>00837836</v>
      </c>
    </row>
    <row r="9934" spans="1:2" x14ac:dyDescent="0.25">
      <c r="A9934" s="6">
        <v>9931</v>
      </c>
      <c r="B9934" s="6" t="str">
        <f>"00837851"</f>
        <v>00837851</v>
      </c>
    </row>
    <row r="9935" spans="1:2" x14ac:dyDescent="0.25">
      <c r="A9935" s="6">
        <v>9932</v>
      </c>
      <c r="B9935" s="6" t="str">
        <f>"00837853"</f>
        <v>00837853</v>
      </c>
    </row>
    <row r="9936" spans="1:2" x14ac:dyDescent="0.25">
      <c r="A9936" s="6">
        <v>9933</v>
      </c>
      <c r="B9936" s="6" t="str">
        <f>"00837863"</f>
        <v>00837863</v>
      </c>
    </row>
    <row r="9937" spans="1:2" x14ac:dyDescent="0.25">
      <c r="A9937" s="6">
        <v>9934</v>
      </c>
      <c r="B9937" s="6" t="str">
        <f>"00837864"</f>
        <v>00837864</v>
      </c>
    </row>
    <row r="9938" spans="1:2" x14ac:dyDescent="0.25">
      <c r="A9938" s="6">
        <v>9935</v>
      </c>
      <c r="B9938" s="6" t="str">
        <f>"00837866"</f>
        <v>00837866</v>
      </c>
    </row>
    <row r="9939" spans="1:2" x14ac:dyDescent="0.25">
      <c r="A9939" s="6">
        <v>9936</v>
      </c>
      <c r="B9939" s="6" t="str">
        <f>"00837873"</f>
        <v>00837873</v>
      </c>
    </row>
    <row r="9940" spans="1:2" x14ac:dyDescent="0.25">
      <c r="A9940" s="6">
        <v>9937</v>
      </c>
      <c r="B9940" s="6" t="str">
        <f>"00837875"</f>
        <v>00837875</v>
      </c>
    </row>
    <row r="9941" spans="1:2" x14ac:dyDescent="0.25">
      <c r="A9941" s="6">
        <v>9938</v>
      </c>
      <c r="B9941" s="6" t="str">
        <f>"00837876"</f>
        <v>00837876</v>
      </c>
    </row>
    <row r="9942" spans="1:2" x14ac:dyDescent="0.25">
      <c r="A9942" s="6">
        <v>9939</v>
      </c>
      <c r="B9942" s="6" t="str">
        <f>"00837879"</f>
        <v>00837879</v>
      </c>
    </row>
    <row r="9943" spans="1:2" x14ac:dyDescent="0.25">
      <c r="A9943" s="6">
        <v>9940</v>
      </c>
      <c r="B9943" s="6" t="str">
        <f>"00837885"</f>
        <v>00837885</v>
      </c>
    </row>
    <row r="9944" spans="1:2" x14ac:dyDescent="0.25">
      <c r="A9944" s="6">
        <v>9941</v>
      </c>
      <c r="B9944" s="6" t="str">
        <f>"00837887"</f>
        <v>00837887</v>
      </c>
    </row>
    <row r="9945" spans="1:2" x14ac:dyDescent="0.25">
      <c r="A9945" s="6">
        <v>9942</v>
      </c>
      <c r="B9945" s="6" t="str">
        <f>"00837892"</f>
        <v>00837892</v>
      </c>
    </row>
    <row r="9946" spans="1:2" x14ac:dyDescent="0.25">
      <c r="A9946" s="6">
        <v>9943</v>
      </c>
      <c r="B9946" s="6" t="str">
        <f>"00837896"</f>
        <v>00837896</v>
      </c>
    </row>
    <row r="9947" spans="1:2" x14ac:dyDescent="0.25">
      <c r="A9947" s="6">
        <v>9944</v>
      </c>
      <c r="B9947" s="6" t="str">
        <f>"00837898"</f>
        <v>00837898</v>
      </c>
    </row>
    <row r="9948" spans="1:2" x14ac:dyDescent="0.25">
      <c r="A9948" s="6">
        <v>9945</v>
      </c>
      <c r="B9948" s="6" t="str">
        <f>"00837908"</f>
        <v>00837908</v>
      </c>
    </row>
    <row r="9949" spans="1:2" x14ac:dyDescent="0.25">
      <c r="A9949" s="6">
        <v>9946</v>
      </c>
      <c r="B9949" s="6" t="str">
        <f>"00837909"</f>
        <v>00837909</v>
      </c>
    </row>
    <row r="9950" spans="1:2" x14ac:dyDescent="0.25">
      <c r="A9950" s="6">
        <v>9947</v>
      </c>
      <c r="B9950" s="6" t="str">
        <f>"00837914"</f>
        <v>00837914</v>
      </c>
    </row>
    <row r="9951" spans="1:2" x14ac:dyDescent="0.25">
      <c r="A9951" s="6">
        <v>9948</v>
      </c>
      <c r="B9951" s="6" t="str">
        <f>"00837917"</f>
        <v>00837917</v>
      </c>
    </row>
    <row r="9952" spans="1:2" x14ac:dyDescent="0.25">
      <c r="A9952" s="6">
        <v>9949</v>
      </c>
      <c r="B9952" s="6" t="str">
        <f>"00837918"</f>
        <v>00837918</v>
      </c>
    </row>
    <row r="9953" spans="1:2" x14ac:dyDescent="0.25">
      <c r="A9953" s="6">
        <v>9950</v>
      </c>
      <c r="B9953" s="6" t="str">
        <f>"00837921"</f>
        <v>00837921</v>
      </c>
    </row>
    <row r="9954" spans="1:2" x14ac:dyDescent="0.25">
      <c r="A9954" s="6">
        <v>9951</v>
      </c>
      <c r="B9954" s="6" t="str">
        <f>"00837925"</f>
        <v>00837925</v>
      </c>
    </row>
    <row r="9955" spans="1:2" x14ac:dyDescent="0.25">
      <c r="A9955" s="6">
        <v>9952</v>
      </c>
      <c r="B9955" s="6" t="str">
        <f>"00837928"</f>
        <v>00837928</v>
      </c>
    </row>
    <row r="9956" spans="1:2" x14ac:dyDescent="0.25">
      <c r="A9956" s="6">
        <v>9953</v>
      </c>
      <c r="B9956" s="6" t="str">
        <f>"00837932"</f>
        <v>00837932</v>
      </c>
    </row>
    <row r="9957" spans="1:2" x14ac:dyDescent="0.25">
      <c r="A9957" s="6">
        <v>9954</v>
      </c>
      <c r="B9957" s="6" t="str">
        <f>"00837933"</f>
        <v>00837933</v>
      </c>
    </row>
    <row r="9958" spans="1:2" x14ac:dyDescent="0.25">
      <c r="A9958" s="6">
        <v>9955</v>
      </c>
      <c r="B9958" s="6" t="str">
        <f>"00837943"</f>
        <v>00837943</v>
      </c>
    </row>
    <row r="9959" spans="1:2" x14ac:dyDescent="0.25">
      <c r="A9959" s="6">
        <v>9956</v>
      </c>
      <c r="B9959" s="6" t="str">
        <f>"00837945"</f>
        <v>00837945</v>
      </c>
    </row>
    <row r="9960" spans="1:2" x14ac:dyDescent="0.25">
      <c r="A9960" s="6">
        <v>9957</v>
      </c>
      <c r="B9960" s="6" t="str">
        <f>"00837948"</f>
        <v>00837948</v>
      </c>
    </row>
    <row r="9961" spans="1:2" x14ac:dyDescent="0.25">
      <c r="A9961" s="6">
        <v>9958</v>
      </c>
      <c r="B9961" s="6" t="str">
        <f>"00837950"</f>
        <v>00837950</v>
      </c>
    </row>
    <row r="9962" spans="1:2" x14ac:dyDescent="0.25">
      <c r="A9962" s="6">
        <v>9959</v>
      </c>
      <c r="B9962" s="6" t="str">
        <f>"00837957"</f>
        <v>00837957</v>
      </c>
    </row>
    <row r="9963" spans="1:2" x14ac:dyDescent="0.25">
      <c r="A9963" s="6">
        <v>9960</v>
      </c>
      <c r="B9963" s="6" t="str">
        <f>"00837963"</f>
        <v>00837963</v>
      </c>
    </row>
    <row r="9964" spans="1:2" x14ac:dyDescent="0.25">
      <c r="A9964" s="6">
        <v>9961</v>
      </c>
      <c r="B9964" s="6" t="str">
        <f>"00837965"</f>
        <v>00837965</v>
      </c>
    </row>
    <row r="9965" spans="1:2" x14ac:dyDescent="0.25">
      <c r="A9965" s="6">
        <v>9962</v>
      </c>
      <c r="B9965" s="6" t="str">
        <f>"00837970"</f>
        <v>00837970</v>
      </c>
    </row>
    <row r="9966" spans="1:2" x14ac:dyDescent="0.25">
      <c r="A9966" s="6">
        <v>9963</v>
      </c>
      <c r="B9966" s="6" t="str">
        <f>"00837972"</f>
        <v>00837972</v>
      </c>
    </row>
    <row r="9967" spans="1:2" x14ac:dyDescent="0.25">
      <c r="A9967" s="6">
        <v>9964</v>
      </c>
      <c r="B9967" s="6" t="str">
        <f>"00837976"</f>
        <v>00837976</v>
      </c>
    </row>
    <row r="9968" spans="1:2" x14ac:dyDescent="0.25">
      <c r="A9968" s="6">
        <v>9965</v>
      </c>
      <c r="B9968" s="6" t="str">
        <f>"00837980"</f>
        <v>00837980</v>
      </c>
    </row>
    <row r="9969" spans="1:2" x14ac:dyDescent="0.25">
      <c r="A9969" s="6">
        <v>9966</v>
      </c>
      <c r="B9969" s="6" t="str">
        <f>"00837981"</f>
        <v>00837981</v>
      </c>
    </row>
    <row r="9970" spans="1:2" x14ac:dyDescent="0.25">
      <c r="A9970" s="6">
        <v>9967</v>
      </c>
      <c r="B9970" s="6" t="str">
        <f>"00837984"</f>
        <v>00837984</v>
      </c>
    </row>
    <row r="9971" spans="1:2" x14ac:dyDescent="0.25">
      <c r="A9971" s="6">
        <v>9968</v>
      </c>
      <c r="B9971" s="6" t="str">
        <f>"00837987"</f>
        <v>00837987</v>
      </c>
    </row>
    <row r="9972" spans="1:2" x14ac:dyDescent="0.25">
      <c r="A9972" s="6">
        <v>9969</v>
      </c>
      <c r="B9972" s="6" t="str">
        <f>"00837988"</f>
        <v>00837988</v>
      </c>
    </row>
    <row r="9973" spans="1:2" x14ac:dyDescent="0.25">
      <c r="A9973" s="6">
        <v>9970</v>
      </c>
      <c r="B9973" s="6" t="str">
        <f>"00837990"</f>
        <v>00837990</v>
      </c>
    </row>
    <row r="9974" spans="1:2" x14ac:dyDescent="0.25">
      <c r="A9974" s="6">
        <v>9971</v>
      </c>
      <c r="B9974" s="6" t="str">
        <f>"00837992"</f>
        <v>00837992</v>
      </c>
    </row>
    <row r="9975" spans="1:2" x14ac:dyDescent="0.25">
      <c r="A9975" s="6">
        <v>9972</v>
      </c>
      <c r="B9975" s="6" t="str">
        <f>"00837994"</f>
        <v>00837994</v>
      </c>
    </row>
    <row r="9976" spans="1:2" x14ac:dyDescent="0.25">
      <c r="A9976" s="6">
        <v>9973</v>
      </c>
      <c r="B9976" s="6" t="str">
        <f>"00837999"</f>
        <v>00837999</v>
      </c>
    </row>
    <row r="9977" spans="1:2" x14ac:dyDescent="0.25">
      <c r="A9977" s="6">
        <v>9974</v>
      </c>
      <c r="B9977" s="6" t="str">
        <f>"00838002"</f>
        <v>00838002</v>
      </c>
    </row>
    <row r="9978" spans="1:2" x14ac:dyDescent="0.25">
      <c r="A9978" s="6">
        <v>9975</v>
      </c>
      <c r="B9978" s="6" t="str">
        <f>"00838007"</f>
        <v>00838007</v>
      </c>
    </row>
    <row r="9979" spans="1:2" x14ac:dyDescent="0.25">
      <c r="A9979" s="6">
        <v>9976</v>
      </c>
      <c r="B9979" s="6" t="str">
        <f>"00838008"</f>
        <v>00838008</v>
      </c>
    </row>
    <row r="9980" spans="1:2" x14ac:dyDescent="0.25">
      <c r="A9980" s="6">
        <v>9977</v>
      </c>
      <c r="B9980" s="6" t="str">
        <f>"00838011"</f>
        <v>00838011</v>
      </c>
    </row>
    <row r="9981" spans="1:2" x14ac:dyDescent="0.25">
      <c r="A9981" s="6">
        <v>9978</v>
      </c>
      <c r="B9981" s="6" t="str">
        <f>"00838012"</f>
        <v>00838012</v>
      </c>
    </row>
    <row r="9982" spans="1:2" x14ac:dyDescent="0.25">
      <c r="A9982" s="6">
        <v>9979</v>
      </c>
      <c r="B9982" s="6" t="str">
        <f>"00838016"</f>
        <v>00838016</v>
      </c>
    </row>
    <row r="9983" spans="1:2" x14ac:dyDescent="0.25">
      <c r="A9983" s="6">
        <v>9980</v>
      </c>
      <c r="B9983" s="6" t="str">
        <f>"00838021"</f>
        <v>00838021</v>
      </c>
    </row>
    <row r="9984" spans="1:2" x14ac:dyDescent="0.25">
      <c r="A9984" s="6">
        <v>9981</v>
      </c>
      <c r="B9984" s="6" t="str">
        <f>"00838030"</f>
        <v>00838030</v>
      </c>
    </row>
    <row r="9985" spans="1:2" x14ac:dyDescent="0.25">
      <c r="A9985" s="6">
        <v>9982</v>
      </c>
      <c r="B9985" s="6" t="str">
        <f>"00838033"</f>
        <v>00838033</v>
      </c>
    </row>
    <row r="9986" spans="1:2" x14ac:dyDescent="0.25">
      <c r="A9986" s="6">
        <v>9983</v>
      </c>
      <c r="B9986" s="6" t="str">
        <f>"00838034"</f>
        <v>00838034</v>
      </c>
    </row>
    <row r="9987" spans="1:2" x14ac:dyDescent="0.25">
      <c r="A9987" s="6">
        <v>9984</v>
      </c>
      <c r="B9987" s="6" t="str">
        <f>"00838041"</f>
        <v>00838041</v>
      </c>
    </row>
    <row r="9988" spans="1:2" x14ac:dyDescent="0.25">
      <c r="A9988" s="6">
        <v>9985</v>
      </c>
      <c r="B9988" s="6" t="str">
        <f>"00838042"</f>
        <v>00838042</v>
      </c>
    </row>
    <row r="9989" spans="1:2" x14ac:dyDescent="0.25">
      <c r="A9989" s="6">
        <v>9986</v>
      </c>
      <c r="B9989" s="6" t="str">
        <f>"00838046"</f>
        <v>00838046</v>
      </c>
    </row>
    <row r="9990" spans="1:2" x14ac:dyDescent="0.25">
      <c r="A9990" s="6">
        <v>9987</v>
      </c>
      <c r="B9990" s="6" t="str">
        <f>"00838055"</f>
        <v>00838055</v>
      </c>
    </row>
    <row r="9991" spans="1:2" x14ac:dyDescent="0.25">
      <c r="A9991" s="6">
        <v>9988</v>
      </c>
      <c r="B9991" s="6" t="str">
        <f>"00838058"</f>
        <v>00838058</v>
      </c>
    </row>
    <row r="9992" spans="1:2" x14ac:dyDescent="0.25">
      <c r="A9992" s="6">
        <v>9989</v>
      </c>
      <c r="B9992" s="6" t="str">
        <f>"00838061"</f>
        <v>00838061</v>
      </c>
    </row>
    <row r="9993" spans="1:2" x14ac:dyDescent="0.25">
      <c r="A9993" s="6">
        <v>9990</v>
      </c>
      <c r="B9993" s="6" t="str">
        <f>"00838063"</f>
        <v>00838063</v>
      </c>
    </row>
    <row r="9994" spans="1:2" x14ac:dyDescent="0.25">
      <c r="A9994" s="6">
        <v>9991</v>
      </c>
      <c r="B9994" s="6" t="str">
        <f>"00838067"</f>
        <v>00838067</v>
      </c>
    </row>
    <row r="9995" spans="1:2" x14ac:dyDescent="0.25">
      <c r="A9995" s="6">
        <v>9992</v>
      </c>
      <c r="B9995" s="6" t="str">
        <f>"00838071"</f>
        <v>00838071</v>
      </c>
    </row>
    <row r="9996" spans="1:2" x14ac:dyDescent="0.25">
      <c r="A9996" s="6">
        <v>9993</v>
      </c>
      <c r="B9996" s="6" t="str">
        <f>"00838075"</f>
        <v>00838075</v>
      </c>
    </row>
    <row r="9997" spans="1:2" x14ac:dyDescent="0.25">
      <c r="A9997" s="6">
        <v>9994</v>
      </c>
      <c r="B9997" s="6" t="str">
        <f>"00838096"</f>
        <v>00838096</v>
      </c>
    </row>
    <row r="9998" spans="1:2" x14ac:dyDescent="0.25">
      <c r="A9998" s="6">
        <v>9995</v>
      </c>
      <c r="B9998" s="6" t="str">
        <f>"00838103"</f>
        <v>00838103</v>
      </c>
    </row>
    <row r="9999" spans="1:2" x14ac:dyDescent="0.25">
      <c r="A9999" s="6">
        <v>9996</v>
      </c>
      <c r="B9999" s="6" t="str">
        <f>"00838105"</f>
        <v>00838105</v>
      </c>
    </row>
    <row r="10000" spans="1:2" x14ac:dyDescent="0.25">
      <c r="A10000" s="6">
        <v>9997</v>
      </c>
      <c r="B10000" s="6" t="str">
        <f>"00838107"</f>
        <v>00838107</v>
      </c>
    </row>
    <row r="10001" spans="1:2" x14ac:dyDescent="0.25">
      <c r="A10001" s="6">
        <v>9998</v>
      </c>
      <c r="B10001" s="6" t="str">
        <f>"00838111"</f>
        <v>00838111</v>
      </c>
    </row>
    <row r="10002" spans="1:2" x14ac:dyDescent="0.25">
      <c r="A10002" s="6">
        <v>9999</v>
      </c>
      <c r="B10002" s="6" t="str">
        <f>"00838127"</f>
        <v>00838127</v>
      </c>
    </row>
    <row r="10003" spans="1:2" x14ac:dyDescent="0.25">
      <c r="A10003" s="6">
        <v>10000</v>
      </c>
      <c r="B10003" s="6" t="str">
        <f>"00838134"</f>
        <v>00838134</v>
      </c>
    </row>
    <row r="10004" spans="1:2" x14ac:dyDescent="0.25">
      <c r="A10004" s="6">
        <v>10001</v>
      </c>
      <c r="B10004" s="6" t="str">
        <f>"00838137"</f>
        <v>00838137</v>
      </c>
    </row>
    <row r="10005" spans="1:2" x14ac:dyDescent="0.25">
      <c r="A10005" s="6">
        <v>10002</v>
      </c>
      <c r="B10005" s="6" t="str">
        <f>"00838139"</f>
        <v>00838139</v>
      </c>
    </row>
    <row r="10006" spans="1:2" x14ac:dyDescent="0.25">
      <c r="A10006" s="6">
        <v>10003</v>
      </c>
      <c r="B10006" s="6" t="str">
        <f>"00838143"</f>
        <v>00838143</v>
      </c>
    </row>
    <row r="10007" spans="1:2" x14ac:dyDescent="0.25">
      <c r="A10007" s="6">
        <v>10004</v>
      </c>
      <c r="B10007" s="6" t="str">
        <f>"00838146"</f>
        <v>00838146</v>
      </c>
    </row>
    <row r="10008" spans="1:2" x14ac:dyDescent="0.25">
      <c r="A10008" s="6">
        <v>10005</v>
      </c>
      <c r="B10008" s="6" t="str">
        <f>"00838150"</f>
        <v>00838150</v>
      </c>
    </row>
    <row r="10009" spans="1:2" x14ac:dyDescent="0.25">
      <c r="A10009" s="6">
        <v>10006</v>
      </c>
      <c r="B10009" s="6" t="str">
        <f>"00838153"</f>
        <v>00838153</v>
      </c>
    </row>
    <row r="10010" spans="1:2" x14ac:dyDescent="0.25">
      <c r="A10010" s="6">
        <v>10007</v>
      </c>
      <c r="B10010" s="6" t="str">
        <f>"00838155"</f>
        <v>00838155</v>
      </c>
    </row>
    <row r="10011" spans="1:2" x14ac:dyDescent="0.25">
      <c r="A10011" s="6">
        <v>10008</v>
      </c>
      <c r="B10011" s="6" t="str">
        <f>"00838168"</f>
        <v>00838168</v>
      </c>
    </row>
    <row r="10012" spans="1:2" x14ac:dyDescent="0.25">
      <c r="A10012" s="6">
        <v>10009</v>
      </c>
      <c r="B10012" s="6" t="str">
        <f>"00838175"</f>
        <v>00838175</v>
      </c>
    </row>
    <row r="10013" spans="1:2" x14ac:dyDescent="0.25">
      <c r="A10013" s="6">
        <v>10010</v>
      </c>
      <c r="B10013" s="6" t="str">
        <f>"00838180"</f>
        <v>00838180</v>
      </c>
    </row>
    <row r="10014" spans="1:2" x14ac:dyDescent="0.25">
      <c r="A10014" s="6">
        <v>10011</v>
      </c>
      <c r="B10014" s="6" t="str">
        <f>"00838183"</f>
        <v>00838183</v>
      </c>
    </row>
    <row r="10015" spans="1:2" x14ac:dyDescent="0.25">
      <c r="A10015" s="6">
        <v>10012</v>
      </c>
      <c r="B10015" s="6" t="str">
        <f>"00838186"</f>
        <v>00838186</v>
      </c>
    </row>
    <row r="10016" spans="1:2" x14ac:dyDescent="0.25">
      <c r="A10016" s="6">
        <v>10013</v>
      </c>
      <c r="B10016" s="6" t="str">
        <f>"00838192"</f>
        <v>00838192</v>
      </c>
    </row>
    <row r="10017" spans="1:2" x14ac:dyDescent="0.25">
      <c r="A10017" s="6">
        <v>10014</v>
      </c>
      <c r="B10017" s="6" t="str">
        <f>"00838202"</f>
        <v>00838202</v>
      </c>
    </row>
    <row r="10018" spans="1:2" x14ac:dyDescent="0.25">
      <c r="A10018" s="6">
        <v>10015</v>
      </c>
      <c r="B10018" s="6" t="str">
        <f>"00838213"</f>
        <v>00838213</v>
      </c>
    </row>
    <row r="10019" spans="1:2" x14ac:dyDescent="0.25">
      <c r="A10019" s="6">
        <v>10016</v>
      </c>
      <c r="B10019" s="6" t="str">
        <f>"00838216"</f>
        <v>00838216</v>
      </c>
    </row>
    <row r="10020" spans="1:2" x14ac:dyDescent="0.25">
      <c r="A10020" s="6">
        <v>10017</v>
      </c>
      <c r="B10020" s="6" t="str">
        <f>"00838226"</f>
        <v>00838226</v>
      </c>
    </row>
    <row r="10021" spans="1:2" x14ac:dyDescent="0.25">
      <c r="A10021" s="6">
        <v>10018</v>
      </c>
      <c r="B10021" s="6" t="str">
        <f>"00838232"</f>
        <v>00838232</v>
      </c>
    </row>
    <row r="10022" spans="1:2" x14ac:dyDescent="0.25">
      <c r="A10022" s="6">
        <v>10019</v>
      </c>
      <c r="B10022" s="6" t="str">
        <f>"00838237"</f>
        <v>00838237</v>
      </c>
    </row>
    <row r="10023" spans="1:2" x14ac:dyDescent="0.25">
      <c r="A10023" s="6">
        <v>10020</v>
      </c>
      <c r="B10023" s="6" t="str">
        <f>"00838238"</f>
        <v>00838238</v>
      </c>
    </row>
    <row r="10024" spans="1:2" x14ac:dyDescent="0.25">
      <c r="A10024" s="6">
        <v>10021</v>
      </c>
      <c r="B10024" s="6" t="str">
        <f>"00838241"</f>
        <v>00838241</v>
      </c>
    </row>
    <row r="10025" spans="1:2" x14ac:dyDescent="0.25">
      <c r="A10025" s="6">
        <v>10022</v>
      </c>
      <c r="B10025" s="6" t="str">
        <f>"00838246"</f>
        <v>00838246</v>
      </c>
    </row>
    <row r="10026" spans="1:2" x14ac:dyDescent="0.25">
      <c r="A10026" s="6">
        <v>10023</v>
      </c>
      <c r="B10026" s="6" t="str">
        <f>"00838247"</f>
        <v>00838247</v>
      </c>
    </row>
    <row r="10027" spans="1:2" x14ac:dyDescent="0.25">
      <c r="A10027" s="6">
        <v>10024</v>
      </c>
      <c r="B10027" s="6" t="str">
        <f>"00838263"</f>
        <v>00838263</v>
      </c>
    </row>
    <row r="10028" spans="1:2" x14ac:dyDescent="0.25">
      <c r="A10028" s="6">
        <v>10025</v>
      </c>
      <c r="B10028" s="6" t="str">
        <f>"00838266"</f>
        <v>00838266</v>
      </c>
    </row>
    <row r="10029" spans="1:2" x14ac:dyDescent="0.25">
      <c r="A10029" s="6">
        <v>10026</v>
      </c>
      <c r="B10029" s="6" t="str">
        <f>"00838267"</f>
        <v>00838267</v>
      </c>
    </row>
    <row r="10030" spans="1:2" x14ac:dyDescent="0.25">
      <c r="A10030" s="6">
        <v>10027</v>
      </c>
      <c r="B10030" s="6" t="str">
        <f>"00838270"</f>
        <v>00838270</v>
      </c>
    </row>
    <row r="10031" spans="1:2" x14ac:dyDescent="0.25">
      <c r="A10031" s="6">
        <v>10028</v>
      </c>
      <c r="B10031" s="6" t="str">
        <f>"00838285"</f>
        <v>00838285</v>
      </c>
    </row>
    <row r="10032" spans="1:2" x14ac:dyDescent="0.25">
      <c r="A10032" s="6">
        <v>10029</v>
      </c>
      <c r="B10032" s="6" t="str">
        <f>"00838292"</f>
        <v>00838292</v>
      </c>
    </row>
    <row r="10033" spans="1:2" x14ac:dyDescent="0.25">
      <c r="A10033" s="6">
        <v>10030</v>
      </c>
      <c r="B10033" s="6" t="str">
        <f>"00838293"</f>
        <v>00838293</v>
      </c>
    </row>
    <row r="10034" spans="1:2" x14ac:dyDescent="0.25">
      <c r="A10034" s="6">
        <v>10031</v>
      </c>
      <c r="B10034" s="6" t="str">
        <f>"00838295"</f>
        <v>00838295</v>
      </c>
    </row>
    <row r="10035" spans="1:2" x14ac:dyDescent="0.25">
      <c r="A10035" s="6">
        <v>10032</v>
      </c>
      <c r="B10035" s="6" t="str">
        <f>"00838303"</f>
        <v>00838303</v>
      </c>
    </row>
    <row r="10036" spans="1:2" x14ac:dyDescent="0.25">
      <c r="A10036" s="6">
        <v>10033</v>
      </c>
      <c r="B10036" s="6" t="str">
        <f>"00838306"</f>
        <v>00838306</v>
      </c>
    </row>
    <row r="10037" spans="1:2" x14ac:dyDescent="0.25">
      <c r="A10037" s="6">
        <v>10034</v>
      </c>
      <c r="B10037" s="6" t="str">
        <f>"00838308"</f>
        <v>00838308</v>
      </c>
    </row>
    <row r="10038" spans="1:2" x14ac:dyDescent="0.25">
      <c r="A10038" s="6">
        <v>10035</v>
      </c>
      <c r="B10038" s="6" t="str">
        <f>"00838317"</f>
        <v>00838317</v>
      </c>
    </row>
    <row r="10039" spans="1:2" x14ac:dyDescent="0.25">
      <c r="A10039" s="6">
        <v>10036</v>
      </c>
      <c r="B10039" s="6" t="str">
        <f>"00838319"</f>
        <v>00838319</v>
      </c>
    </row>
    <row r="10040" spans="1:2" x14ac:dyDescent="0.25">
      <c r="A10040" s="6">
        <v>10037</v>
      </c>
      <c r="B10040" s="6" t="str">
        <f>"00838323"</f>
        <v>00838323</v>
      </c>
    </row>
    <row r="10041" spans="1:2" x14ac:dyDescent="0.25">
      <c r="A10041" s="6">
        <v>10038</v>
      </c>
      <c r="B10041" s="6" t="str">
        <f>"00838326"</f>
        <v>00838326</v>
      </c>
    </row>
    <row r="10042" spans="1:2" x14ac:dyDescent="0.25">
      <c r="A10042" s="6">
        <v>10039</v>
      </c>
      <c r="B10042" s="6" t="str">
        <f>"00838346"</f>
        <v>00838346</v>
      </c>
    </row>
    <row r="10043" spans="1:2" x14ac:dyDescent="0.25">
      <c r="A10043" s="6">
        <v>10040</v>
      </c>
      <c r="B10043" s="6" t="str">
        <f>"00838348"</f>
        <v>00838348</v>
      </c>
    </row>
    <row r="10044" spans="1:2" x14ac:dyDescent="0.25">
      <c r="A10044" s="6">
        <v>10041</v>
      </c>
      <c r="B10044" s="6" t="str">
        <f>"00838357"</f>
        <v>00838357</v>
      </c>
    </row>
    <row r="10045" spans="1:2" x14ac:dyDescent="0.25">
      <c r="A10045" s="6">
        <v>10042</v>
      </c>
      <c r="B10045" s="6" t="str">
        <f>"00838363"</f>
        <v>00838363</v>
      </c>
    </row>
    <row r="10046" spans="1:2" x14ac:dyDescent="0.25">
      <c r="A10046" s="6">
        <v>10043</v>
      </c>
      <c r="B10046" s="6" t="str">
        <f>"00838364"</f>
        <v>00838364</v>
      </c>
    </row>
    <row r="10047" spans="1:2" x14ac:dyDescent="0.25">
      <c r="A10047" s="6">
        <v>10044</v>
      </c>
      <c r="B10047" s="6" t="str">
        <f>"00838365"</f>
        <v>00838365</v>
      </c>
    </row>
    <row r="10048" spans="1:2" x14ac:dyDescent="0.25">
      <c r="A10048" s="6">
        <v>10045</v>
      </c>
      <c r="B10048" s="6" t="str">
        <f>"00838369"</f>
        <v>00838369</v>
      </c>
    </row>
    <row r="10049" spans="1:2" x14ac:dyDescent="0.25">
      <c r="A10049" s="6">
        <v>10046</v>
      </c>
      <c r="B10049" s="6" t="str">
        <f>"00838370"</f>
        <v>00838370</v>
      </c>
    </row>
    <row r="10050" spans="1:2" x14ac:dyDescent="0.25">
      <c r="A10050" s="6">
        <v>10047</v>
      </c>
      <c r="B10050" s="6" t="str">
        <f>"00838371"</f>
        <v>00838371</v>
      </c>
    </row>
    <row r="10051" spans="1:2" x14ac:dyDescent="0.25">
      <c r="A10051" s="6">
        <v>10048</v>
      </c>
      <c r="B10051" s="6" t="str">
        <f>"00838374"</f>
        <v>00838374</v>
      </c>
    </row>
    <row r="10052" spans="1:2" x14ac:dyDescent="0.25">
      <c r="A10052" s="6">
        <v>10049</v>
      </c>
      <c r="B10052" s="6" t="str">
        <f>"00838375"</f>
        <v>00838375</v>
      </c>
    </row>
    <row r="10053" spans="1:2" x14ac:dyDescent="0.25">
      <c r="A10053" s="6">
        <v>10050</v>
      </c>
      <c r="B10053" s="6" t="str">
        <f>"00838376"</f>
        <v>00838376</v>
      </c>
    </row>
    <row r="10054" spans="1:2" x14ac:dyDescent="0.25">
      <c r="A10054" s="6">
        <v>10051</v>
      </c>
      <c r="B10054" s="6" t="str">
        <f>"00838377"</f>
        <v>00838377</v>
      </c>
    </row>
    <row r="10055" spans="1:2" x14ac:dyDescent="0.25">
      <c r="A10055" s="6">
        <v>10052</v>
      </c>
      <c r="B10055" s="6" t="str">
        <f>"00838383"</f>
        <v>00838383</v>
      </c>
    </row>
    <row r="10056" spans="1:2" x14ac:dyDescent="0.25">
      <c r="A10056" s="6">
        <v>10053</v>
      </c>
      <c r="B10056" s="6" t="str">
        <f>"00838387"</f>
        <v>00838387</v>
      </c>
    </row>
    <row r="10057" spans="1:2" x14ac:dyDescent="0.25">
      <c r="A10057" s="6">
        <v>10054</v>
      </c>
      <c r="B10057" s="6" t="str">
        <f>"00838388"</f>
        <v>00838388</v>
      </c>
    </row>
    <row r="10058" spans="1:2" x14ac:dyDescent="0.25">
      <c r="A10058" s="6">
        <v>10055</v>
      </c>
      <c r="B10058" s="6" t="str">
        <f>"00838390"</f>
        <v>00838390</v>
      </c>
    </row>
    <row r="10059" spans="1:2" x14ac:dyDescent="0.25">
      <c r="A10059" s="6">
        <v>10056</v>
      </c>
      <c r="B10059" s="6" t="str">
        <f>"00838391"</f>
        <v>00838391</v>
      </c>
    </row>
    <row r="10060" spans="1:2" x14ac:dyDescent="0.25">
      <c r="A10060" s="6">
        <v>10057</v>
      </c>
      <c r="B10060" s="6" t="str">
        <f>"00838400"</f>
        <v>00838400</v>
      </c>
    </row>
    <row r="10061" spans="1:2" x14ac:dyDescent="0.25">
      <c r="A10061" s="6">
        <v>10058</v>
      </c>
      <c r="B10061" s="6" t="str">
        <f>"00838403"</f>
        <v>00838403</v>
      </c>
    </row>
    <row r="10062" spans="1:2" x14ac:dyDescent="0.25">
      <c r="A10062" s="6">
        <v>10059</v>
      </c>
      <c r="B10062" s="6" t="str">
        <f>"00838404"</f>
        <v>00838404</v>
      </c>
    </row>
    <row r="10063" spans="1:2" x14ac:dyDescent="0.25">
      <c r="A10063" s="6">
        <v>10060</v>
      </c>
      <c r="B10063" s="6" t="str">
        <f>"00838406"</f>
        <v>00838406</v>
      </c>
    </row>
    <row r="10064" spans="1:2" x14ac:dyDescent="0.25">
      <c r="A10064" s="6">
        <v>10061</v>
      </c>
      <c r="B10064" s="6" t="str">
        <f>"00838407"</f>
        <v>00838407</v>
      </c>
    </row>
    <row r="10065" spans="1:2" x14ac:dyDescent="0.25">
      <c r="A10065" s="6">
        <v>10062</v>
      </c>
      <c r="B10065" s="6" t="str">
        <f>"00838409"</f>
        <v>00838409</v>
      </c>
    </row>
    <row r="10066" spans="1:2" x14ac:dyDescent="0.25">
      <c r="A10066" s="6">
        <v>10063</v>
      </c>
      <c r="B10066" s="6" t="str">
        <f>"00838411"</f>
        <v>00838411</v>
      </c>
    </row>
    <row r="10067" spans="1:2" x14ac:dyDescent="0.25">
      <c r="A10067" s="6">
        <v>10064</v>
      </c>
      <c r="B10067" s="6" t="str">
        <f>"00838413"</f>
        <v>00838413</v>
      </c>
    </row>
    <row r="10068" spans="1:2" x14ac:dyDescent="0.25">
      <c r="A10068" s="6">
        <v>10065</v>
      </c>
      <c r="B10068" s="6" t="str">
        <f>"00838419"</f>
        <v>00838419</v>
      </c>
    </row>
    <row r="10069" spans="1:2" x14ac:dyDescent="0.25">
      <c r="A10069" s="6">
        <v>10066</v>
      </c>
      <c r="B10069" s="6" t="str">
        <f>"00838423"</f>
        <v>00838423</v>
      </c>
    </row>
    <row r="10070" spans="1:2" x14ac:dyDescent="0.25">
      <c r="A10070" s="6">
        <v>10067</v>
      </c>
      <c r="B10070" s="6" t="str">
        <f>"00838425"</f>
        <v>00838425</v>
      </c>
    </row>
    <row r="10071" spans="1:2" x14ac:dyDescent="0.25">
      <c r="A10071" s="6">
        <v>10068</v>
      </c>
      <c r="B10071" s="6" t="str">
        <f>"00838427"</f>
        <v>00838427</v>
      </c>
    </row>
    <row r="10072" spans="1:2" x14ac:dyDescent="0.25">
      <c r="A10072" s="6">
        <v>10069</v>
      </c>
      <c r="B10072" s="6" t="str">
        <f>"00838432"</f>
        <v>00838432</v>
      </c>
    </row>
    <row r="10073" spans="1:2" x14ac:dyDescent="0.25">
      <c r="A10073" s="6">
        <v>10070</v>
      </c>
      <c r="B10073" s="6" t="str">
        <f>"00838438"</f>
        <v>00838438</v>
      </c>
    </row>
    <row r="10074" spans="1:2" x14ac:dyDescent="0.25">
      <c r="A10074" s="6">
        <v>10071</v>
      </c>
      <c r="B10074" s="6" t="str">
        <f>"00838440"</f>
        <v>00838440</v>
      </c>
    </row>
    <row r="10075" spans="1:2" x14ac:dyDescent="0.25">
      <c r="A10075" s="6">
        <v>10072</v>
      </c>
      <c r="B10075" s="6" t="str">
        <f>"00838442"</f>
        <v>00838442</v>
      </c>
    </row>
    <row r="10076" spans="1:2" x14ac:dyDescent="0.25">
      <c r="A10076" s="6">
        <v>10073</v>
      </c>
      <c r="B10076" s="6" t="str">
        <f>"00838451"</f>
        <v>00838451</v>
      </c>
    </row>
    <row r="10077" spans="1:2" x14ac:dyDescent="0.25">
      <c r="A10077" s="6">
        <v>10074</v>
      </c>
      <c r="B10077" s="6" t="str">
        <f>"00838453"</f>
        <v>00838453</v>
      </c>
    </row>
    <row r="10078" spans="1:2" x14ac:dyDescent="0.25">
      <c r="A10078" s="6">
        <v>10075</v>
      </c>
      <c r="B10078" s="6" t="str">
        <f>"00838456"</f>
        <v>00838456</v>
      </c>
    </row>
    <row r="10079" spans="1:2" x14ac:dyDescent="0.25">
      <c r="A10079" s="6">
        <v>10076</v>
      </c>
      <c r="B10079" s="6" t="str">
        <f>"00838459"</f>
        <v>00838459</v>
      </c>
    </row>
    <row r="10080" spans="1:2" x14ac:dyDescent="0.25">
      <c r="A10080" s="6">
        <v>10077</v>
      </c>
      <c r="B10080" s="6" t="str">
        <f>"00838461"</f>
        <v>00838461</v>
      </c>
    </row>
    <row r="10081" spans="1:2" x14ac:dyDescent="0.25">
      <c r="A10081" s="6">
        <v>10078</v>
      </c>
      <c r="B10081" s="6" t="str">
        <f>"00838464"</f>
        <v>00838464</v>
      </c>
    </row>
    <row r="10082" spans="1:2" x14ac:dyDescent="0.25">
      <c r="A10082" s="6">
        <v>10079</v>
      </c>
      <c r="B10082" s="6" t="str">
        <f>"00838471"</f>
        <v>00838471</v>
      </c>
    </row>
    <row r="10083" spans="1:2" x14ac:dyDescent="0.25">
      <c r="A10083" s="6">
        <v>10080</v>
      </c>
      <c r="B10083" s="6" t="str">
        <f>"00838474"</f>
        <v>00838474</v>
      </c>
    </row>
    <row r="10084" spans="1:2" x14ac:dyDescent="0.25">
      <c r="A10084" s="6">
        <v>10081</v>
      </c>
      <c r="B10084" s="6" t="str">
        <f>"00838476"</f>
        <v>00838476</v>
      </c>
    </row>
    <row r="10085" spans="1:2" x14ac:dyDescent="0.25">
      <c r="A10085" s="6">
        <v>10082</v>
      </c>
      <c r="B10085" s="6" t="str">
        <f>"00838485"</f>
        <v>00838485</v>
      </c>
    </row>
    <row r="10086" spans="1:2" x14ac:dyDescent="0.25">
      <c r="A10086" s="6">
        <v>10083</v>
      </c>
      <c r="B10086" s="6" t="str">
        <f>"00838486"</f>
        <v>00838486</v>
      </c>
    </row>
    <row r="10087" spans="1:2" x14ac:dyDescent="0.25">
      <c r="A10087" s="6">
        <v>10084</v>
      </c>
      <c r="B10087" s="6" t="str">
        <f>"00838491"</f>
        <v>00838491</v>
      </c>
    </row>
    <row r="10088" spans="1:2" x14ac:dyDescent="0.25">
      <c r="A10088" s="6">
        <v>10085</v>
      </c>
      <c r="B10088" s="6" t="str">
        <f>"00838504"</f>
        <v>00838504</v>
      </c>
    </row>
    <row r="10089" spans="1:2" x14ac:dyDescent="0.25">
      <c r="A10089" s="6">
        <v>10086</v>
      </c>
      <c r="B10089" s="6" t="str">
        <f>"00838516"</f>
        <v>00838516</v>
      </c>
    </row>
    <row r="10090" spans="1:2" x14ac:dyDescent="0.25">
      <c r="A10090" s="6">
        <v>10087</v>
      </c>
      <c r="B10090" s="6" t="str">
        <f>"00838518"</f>
        <v>00838518</v>
      </c>
    </row>
    <row r="10091" spans="1:2" x14ac:dyDescent="0.25">
      <c r="A10091" s="6">
        <v>10088</v>
      </c>
      <c r="B10091" s="6" t="str">
        <f>"00838519"</f>
        <v>00838519</v>
      </c>
    </row>
    <row r="10092" spans="1:2" x14ac:dyDescent="0.25">
      <c r="A10092" s="6">
        <v>10089</v>
      </c>
      <c r="B10092" s="6" t="str">
        <f>"00838523"</f>
        <v>00838523</v>
      </c>
    </row>
    <row r="10093" spans="1:2" x14ac:dyDescent="0.25">
      <c r="A10093" s="6">
        <v>10090</v>
      </c>
      <c r="B10093" s="6" t="str">
        <f>"00838524"</f>
        <v>00838524</v>
      </c>
    </row>
    <row r="10094" spans="1:2" x14ac:dyDescent="0.25">
      <c r="A10094" s="6">
        <v>10091</v>
      </c>
      <c r="B10094" s="6" t="str">
        <f>"00838525"</f>
        <v>00838525</v>
      </c>
    </row>
    <row r="10095" spans="1:2" x14ac:dyDescent="0.25">
      <c r="A10095" s="6">
        <v>10092</v>
      </c>
      <c r="B10095" s="6" t="str">
        <f>"00838531"</f>
        <v>00838531</v>
      </c>
    </row>
    <row r="10096" spans="1:2" x14ac:dyDescent="0.25">
      <c r="A10096" s="6">
        <v>10093</v>
      </c>
      <c r="B10096" s="6" t="str">
        <f>"00838532"</f>
        <v>00838532</v>
      </c>
    </row>
    <row r="10097" spans="1:2" x14ac:dyDescent="0.25">
      <c r="A10097" s="6">
        <v>10094</v>
      </c>
      <c r="B10097" s="6" t="str">
        <f>"00838554"</f>
        <v>00838554</v>
      </c>
    </row>
    <row r="10098" spans="1:2" x14ac:dyDescent="0.25">
      <c r="A10098" s="6">
        <v>10095</v>
      </c>
      <c r="B10098" s="6" t="str">
        <f>"00838556"</f>
        <v>00838556</v>
      </c>
    </row>
    <row r="10099" spans="1:2" x14ac:dyDescent="0.25">
      <c r="A10099" s="6">
        <v>10096</v>
      </c>
      <c r="B10099" s="6" t="str">
        <f>"00838557"</f>
        <v>00838557</v>
      </c>
    </row>
    <row r="10100" spans="1:2" x14ac:dyDescent="0.25">
      <c r="A10100" s="6">
        <v>10097</v>
      </c>
      <c r="B10100" s="6" t="str">
        <f>"00838558"</f>
        <v>00838558</v>
      </c>
    </row>
    <row r="10101" spans="1:2" x14ac:dyDescent="0.25">
      <c r="A10101" s="6">
        <v>10098</v>
      </c>
      <c r="B10101" s="6" t="str">
        <f>"00838562"</f>
        <v>00838562</v>
      </c>
    </row>
    <row r="10102" spans="1:2" x14ac:dyDescent="0.25">
      <c r="A10102" s="6">
        <v>10099</v>
      </c>
      <c r="B10102" s="6" t="str">
        <f>"00838567"</f>
        <v>00838567</v>
      </c>
    </row>
    <row r="10103" spans="1:2" x14ac:dyDescent="0.25">
      <c r="A10103" s="6">
        <v>10100</v>
      </c>
      <c r="B10103" s="6" t="str">
        <f>"00838571"</f>
        <v>00838571</v>
      </c>
    </row>
    <row r="10104" spans="1:2" x14ac:dyDescent="0.25">
      <c r="A10104" s="6">
        <v>10101</v>
      </c>
      <c r="B10104" s="6" t="str">
        <f>"00838575"</f>
        <v>00838575</v>
      </c>
    </row>
    <row r="10105" spans="1:2" x14ac:dyDescent="0.25">
      <c r="A10105" s="6">
        <v>10102</v>
      </c>
      <c r="B10105" s="6" t="str">
        <f>"00838579"</f>
        <v>00838579</v>
      </c>
    </row>
    <row r="10106" spans="1:2" x14ac:dyDescent="0.25">
      <c r="A10106" s="6">
        <v>10103</v>
      </c>
      <c r="B10106" s="6" t="str">
        <f>"00838580"</f>
        <v>00838580</v>
      </c>
    </row>
    <row r="10107" spans="1:2" x14ac:dyDescent="0.25">
      <c r="A10107" s="6">
        <v>10104</v>
      </c>
      <c r="B10107" s="6" t="str">
        <f>"00838585"</f>
        <v>00838585</v>
      </c>
    </row>
    <row r="10108" spans="1:2" x14ac:dyDescent="0.25">
      <c r="A10108" s="6">
        <v>10105</v>
      </c>
      <c r="B10108" s="6" t="str">
        <f>"00838586"</f>
        <v>00838586</v>
      </c>
    </row>
    <row r="10109" spans="1:2" x14ac:dyDescent="0.25">
      <c r="A10109" s="6">
        <v>10106</v>
      </c>
      <c r="B10109" s="6" t="str">
        <f>"00838587"</f>
        <v>00838587</v>
      </c>
    </row>
    <row r="10110" spans="1:2" x14ac:dyDescent="0.25">
      <c r="A10110" s="6">
        <v>10107</v>
      </c>
      <c r="B10110" s="6" t="str">
        <f>"00838589"</f>
        <v>00838589</v>
      </c>
    </row>
    <row r="10111" spans="1:2" x14ac:dyDescent="0.25">
      <c r="A10111" s="6">
        <v>10108</v>
      </c>
      <c r="B10111" s="6" t="str">
        <f>"00838590"</f>
        <v>00838590</v>
      </c>
    </row>
    <row r="10112" spans="1:2" x14ac:dyDescent="0.25">
      <c r="A10112" s="6">
        <v>10109</v>
      </c>
      <c r="B10112" s="6" t="str">
        <f>"00838593"</f>
        <v>00838593</v>
      </c>
    </row>
    <row r="10113" spans="1:2" x14ac:dyDescent="0.25">
      <c r="A10113" s="6">
        <v>10110</v>
      </c>
      <c r="B10113" s="6" t="str">
        <f>"00838597"</f>
        <v>00838597</v>
      </c>
    </row>
    <row r="10114" spans="1:2" x14ac:dyDescent="0.25">
      <c r="A10114" s="6">
        <v>10111</v>
      </c>
      <c r="B10114" s="6" t="str">
        <f>"00838601"</f>
        <v>00838601</v>
      </c>
    </row>
    <row r="10115" spans="1:2" x14ac:dyDescent="0.25">
      <c r="A10115" s="6">
        <v>10112</v>
      </c>
      <c r="B10115" s="6" t="str">
        <f>"00838604"</f>
        <v>00838604</v>
      </c>
    </row>
    <row r="10116" spans="1:2" x14ac:dyDescent="0.25">
      <c r="A10116" s="6">
        <v>10113</v>
      </c>
      <c r="B10116" s="6" t="str">
        <f>"00838608"</f>
        <v>00838608</v>
      </c>
    </row>
    <row r="10117" spans="1:2" x14ac:dyDescent="0.25">
      <c r="A10117" s="6">
        <v>10114</v>
      </c>
      <c r="B10117" s="6" t="str">
        <f>"00838609"</f>
        <v>00838609</v>
      </c>
    </row>
    <row r="10118" spans="1:2" x14ac:dyDescent="0.25">
      <c r="A10118" s="6">
        <v>10115</v>
      </c>
      <c r="B10118" s="6" t="str">
        <f>"00838610"</f>
        <v>00838610</v>
      </c>
    </row>
    <row r="10119" spans="1:2" x14ac:dyDescent="0.25">
      <c r="A10119" s="6">
        <v>10116</v>
      </c>
      <c r="B10119" s="6" t="str">
        <f>"00838617"</f>
        <v>00838617</v>
      </c>
    </row>
    <row r="10120" spans="1:2" x14ac:dyDescent="0.25">
      <c r="A10120" s="6">
        <v>10117</v>
      </c>
      <c r="B10120" s="6" t="str">
        <f>"00838618"</f>
        <v>00838618</v>
      </c>
    </row>
    <row r="10121" spans="1:2" x14ac:dyDescent="0.25">
      <c r="A10121" s="6">
        <v>10118</v>
      </c>
      <c r="B10121" s="6" t="str">
        <f>"00838621"</f>
        <v>00838621</v>
      </c>
    </row>
    <row r="10122" spans="1:2" x14ac:dyDescent="0.25">
      <c r="A10122" s="6">
        <v>10119</v>
      </c>
      <c r="B10122" s="6" t="str">
        <f>"00838626"</f>
        <v>00838626</v>
      </c>
    </row>
    <row r="10123" spans="1:2" x14ac:dyDescent="0.25">
      <c r="A10123" s="6">
        <v>10120</v>
      </c>
      <c r="B10123" s="6" t="str">
        <f>"00838629"</f>
        <v>00838629</v>
      </c>
    </row>
    <row r="10124" spans="1:2" x14ac:dyDescent="0.25">
      <c r="A10124" s="6">
        <v>10121</v>
      </c>
      <c r="B10124" s="6" t="str">
        <f>"00838634"</f>
        <v>00838634</v>
      </c>
    </row>
    <row r="10125" spans="1:2" x14ac:dyDescent="0.25">
      <c r="A10125" s="6">
        <v>10122</v>
      </c>
      <c r="B10125" s="6" t="str">
        <f>"00838636"</f>
        <v>00838636</v>
      </c>
    </row>
    <row r="10126" spans="1:2" x14ac:dyDescent="0.25">
      <c r="A10126" s="6">
        <v>10123</v>
      </c>
      <c r="B10126" s="6" t="str">
        <f>"00838638"</f>
        <v>00838638</v>
      </c>
    </row>
    <row r="10127" spans="1:2" x14ac:dyDescent="0.25">
      <c r="A10127" s="6">
        <v>10124</v>
      </c>
      <c r="B10127" s="6" t="str">
        <f>"00838640"</f>
        <v>00838640</v>
      </c>
    </row>
    <row r="10128" spans="1:2" x14ac:dyDescent="0.25">
      <c r="A10128" s="6">
        <v>10125</v>
      </c>
      <c r="B10128" s="6" t="str">
        <f>"00838642"</f>
        <v>00838642</v>
      </c>
    </row>
    <row r="10129" spans="1:2" x14ac:dyDescent="0.25">
      <c r="A10129" s="6">
        <v>10126</v>
      </c>
      <c r="B10129" s="6" t="str">
        <f>"00838651"</f>
        <v>00838651</v>
      </c>
    </row>
    <row r="10130" spans="1:2" x14ac:dyDescent="0.25">
      <c r="A10130" s="6">
        <v>10127</v>
      </c>
      <c r="B10130" s="6" t="str">
        <f>"00838653"</f>
        <v>00838653</v>
      </c>
    </row>
    <row r="10131" spans="1:2" x14ac:dyDescent="0.25">
      <c r="A10131" s="6">
        <v>10128</v>
      </c>
      <c r="B10131" s="6" t="str">
        <f>"00838661"</f>
        <v>00838661</v>
      </c>
    </row>
    <row r="10132" spans="1:2" x14ac:dyDescent="0.25">
      <c r="A10132" s="6">
        <v>10129</v>
      </c>
      <c r="B10132" s="6" t="str">
        <f>"00838663"</f>
        <v>00838663</v>
      </c>
    </row>
    <row r="10133" spans="1:2" x14ac:dyDescent="0.25">
      <c r="A10133" s="6">
        <v>10130</v>
      </c>
      <c r="B10133" s="6" t="str">
        <f>"00838668"</f>
        <v>00838668</v>
      </c>
    </row>
    <row r="10134" spans="1:2" x14ac:dyDescent="0.25">
      <c r="A10134" s="6">
        <v>10131</v>
      </c>
      <c r="B10134" s="6" t="str">
        <f>"00838680"</f>
        <v>00838680</v>
      </c>
    </row>
    <row r="10135" spans="1:2" x14ac:dyDescent="0.25">
      <c r="A10135" s="6">
        <v>10132</v>
      </c>
      <c r="B10135" s="6" t="str">
        <f>"00838682"</f>
        <v>00838682</v>
      </c>
    </row>
    <row r="10136" spans="1:2" x14ac:dyDescent="0.25">
      <c r="A10136" s="6">
        <v>10133</v>
      </c>
      <c r="B10136" s="6" t="str">
        <f>"00838688"</f>
        <v>00838688</v>
      </c>
    </row>
    <row r="10137" spans="1:2" x14ac:dyDescent="0.25">
      <c r="A10137" s="6">
        <v>10134</v>
      </c>
      <c r="B10137" s="6" t="str">
        <f>"00838690"</f>
        <v>00838690</v>
      </c>
    </row>
    <row r="10138" spans="1:2" x14ac:dyDescent="0.25">
      <c r="A10138" s="6">
        <v>10135</v>
      </c>
      <c r="B10138" s="6" t="str">
        <f>"00838695"</f>
        <v>00838695</v>
      </c>
    </row>
    <row r="10139" spans="1:2" x14ac:dyDescent="0.25">
      <c r="A10139" s="6">
        <v>10136</v>
      </c>
      <c r="B10139" s="6" t="str">
        <f>"00838703"</f>
        <v>00838703</v>
      </c>
    </row>
    <row r="10140" spans="1:2" x14ac:dyDescent="0.25">
      <c r="A10140" s="6">
        <v>10137</v>
      </c>
      <c r="B10140" s="6" t="str">
        <f>"00838708"</f>
        <v>00838708</v>
      </c>
    </row>
    <row r="10141" spans="1:2" x14ac:dyDescent="0.25">
      <c r="A10141" s="6">
        <v>10138</v>
      </c>
      <c r="B10141" s="6" t="str">
        <f>"00838709"</f>
        <v>00838709</v>
      </c>
    </row>
    <row r="10142" spans="1:2" x14ac:dyDescent="0.25">
      <c r="A10142" s="6">
        <v>10139</v>
      </c>
      <c r="B10142" s="6" t="str">
        <f>"00838711"</f>
        <v>00838711</v>
      </c>
    </row>
    <row r="10143" spans="1:2" x14ac:dyDescent="0.25">
      <c r="A10143" s="6">
        <v>10140</v>
      </c>
      <c r="B10143" s="6" t="str">
        <f>"00838717"</f>
        <v>00838717</v>
      </c>
    </row>
    <row r="10144" spans="1:2" x14ac:dyDescent="0.25">
      <c r="A10144" s="6">
        <v>10141</v>
      </c>
      <c r="B10144" s="6" t="str">
        <f>"00838721"</f>
        <v>00838721</v>
      </c>
    </row>
    <row r="10145" spans="1:2" x14ac:dyDescent="0.25">
      <c r="A10145" s="6">
        <v>10142</v>
      </c>
      <c r="B10145" s="6" t="str">
        <f>"00838730"</f>
        <v>00838730</v>
      </c>
    </row>
    <row r="10146" spans="1:2" x14ac:dyDescent="0.25">
      <c r="A10146" s="6">
        <v>10143</v>
      </c>
      <c r="B10146" s="6" t="str">
        <f>"00838735"</f>
        <v>00838735</v>
      </c>
    </row>
    <row r="10147" spans="1:2" x14ac:dyDescent="0.25">
      <c r="A10147" s="6">
        <v>10144</v>
      </c>
      <c r="B10147" s="6" t="str">
        <f>"00838737"</f>
        <v>00838737</v>
      </c>
    </row>
    <row r="10148" spans="1:2" x14ac:dyDescent="0.25">
      <c r="A10148" s="6">
        <v>10145</v>
      </c>
      <c r="B10148" s="6" t="str">
        <f>"00838739"</f>
        <v>00838739</v>
      </c>
    </row>
    <row r="10149" spans="1:2" x14ac:dyDescent="0.25">
      <c r="A10149" s="6">
        <v>10146</v>
      </c>
      <c r="B10149" s="6" t="str">
        <f>"00838749"</f>
        <v>00838749</v>
      </c>
    </row>
    <row r="10150" spans="1:2" x14ac:dyDescent="0.25">
      <c r="A10150" s="6">
        <v>10147</v>
      </c>
      <c r="B10150" s="6" t="str">
        <f>"00838750"</f>
        <v>00838750</v>
      </c>
    </row>
    <row r="10151" spans="1:2" x14ac:dyDescent="0.25">
      <c r="A10151" s="6">
        <v>10148</v>
      </c>
      <c r="B10151" s="6" t="str">
        <f>"00838751"</f>
        <v>00838751</v>
      </c>
    </row>
    <row r="10152" spans="1:2" x14ac:dyDescent="0.25">
      <c r="A10152" s="6">
        <v>10149</v>
      </c>
      <c r="B10152" s="6" t="str">
        <f>"00838754"</f>
        <v>00838754</v>
      </c>
    </row>
    <row r="10153" spans="1:2" x14ac:dyDescent="0.25">
      <c r="A10153" s="6">
        <v>10150</v>
      </c>
      <c r="B10153" s="6" t="str">
        <f>"00838758"</f>
        <v>00838758</v>
      </c>
    </row>
    <row r="10154" spans="1:2" x14ac:dyDescent="0.25">
      <c r="A10154" s="6">
        <v>10151</v>
      </c>
      <c r="B10154" s="6" t="str">
        <f>"00838763"</f>
        <v>00838763</v>
      </c>
    </row>
    <row r="10155" spans="1:2" x14ac:dyDescent="0.25">
      <c r="A10155" s="6">
        <v>10152</v>
      </c>
      <c r="B10155" s="6" t="str">
        <f>"00838765"</f>
        <v>00838765</v>
      </c>
    </row>
    <row r="10156" spans="1:2" x14ac:dyDescent="0.25">
      <c r="A10156" s="6">
        <v>10153</v>
      </c>
      <c r="B10156" s="6" t="str">
        <f>"00838766"</f>
        <v>00838766</v>
      </c>
    </row>
    <row r="10157" spans="1:2" x14ac:dyDescent="0.25">
      <c r="A10157" s="6">
        <v>10154</v>
      </c>
      <c r="B10157" s="6" t="str">
        <f>"00838768"</f>
        <v>00838768</v>
      </c>
    </row>
    <row r="10158" spans="1:2" x14ac:dyDescent="0.25">
      <c r="A10158" s="6">
        <v>10155</v>
      </c>
      <c r="B10158" s="6" t="str">
        <f>"00838770"</f>
        <v>00838770</v>
      </c>
    </row>
    <row r="10159" spans="1:2" x14ac:dyDescent="0.25">
      <c r="A10159" s="6">
        <v>10156</v>
      </c>
      <c r="B10159" s="6" t="str">
        <f>"00838772"</f>
        <v>00838772</v>
      </c>
    </row>
    <row r="10160" spans="1:2" x14ac:dyDescent="0.25">
      <c r="A10160" s="6">
        <v>10157</v>
      </c>
      <c r="B10160" s="6" t="str">
        <f>"00838781"</f>
        <v>00838781</v>
      </c>
    </row>
    <row r="10161" spans="1:2" x14ac:dyDescent="0.25">
      <c r="A10161" s="6">
        <v>10158</v>
      </c>
      <c r="B10161" s="6" t="str">
        <f>"00838782"</f>
        <v>00838782</v>
      </c>
    </row>
    <row r="10162" spans="1:2" x14ac:dyDescent="0.25">
      <c r="A10162" s="6">
        <v>10159</v>
      </c>
      <c r="B10162" s="6" t="str">
        <f>"00838798"</f>
        <v>00838798</v>
      </c>
    </row>
    <row r="10163" spans="1:2" x14ac:dyDescent="0.25">
      <c r="A10163" s="6">
        <v>10160</v>
      </c>
      <c r="B10163" s="6" t="str">
        <f>"00838799"</f>
        <v>00838799</v>
      </c>
    </row>
    <row r="10164" spans="1:2" x14ac:dyDescent="0.25">
      <c r="A10164" s="6">
        <v>10161</v>
      </c>
      <c r="B10164" s="6" t="str">
        <f>"00838811"</f>
        <v>00838811</v>
      </c>
    </row>
    <row r="10165" spans="1:2" x14ac:dyDescent="0.25">
      <c r="A10165" s="6">
        <v>10162</v>
      </c>
      <c r="B10165" s="6" t="str">
        <f>"00838812"</f>
        <v>00838812</v>
      </c>
    </row>
    <row r="10166" spans="1:2" x14ac:dyDescent="0.25">
      <c r="A10166" s="6">
        <v>10163</v>
      </c>
      <c r="B10166" s="6" t="str">
        <f>"00838819"</f>
        <v>00838819</v>
      </c>
    </row>
    <row r="10167" spans="1:2" x14ac:dyDescent="0.25">
      <c r="A10167" s="6">
        <v>10164</v>
      </c>
      <c r="B10167" s="6" t="str">
        <f>"00838825"</f>
        <v>00838825</v>
      </c>
    </row>
    <row r="10168" spans="1:2" x14ac:dyDescent="0.25">
      <c r="A10168" s="6">
        <v>10165</v>
      </c>
      <c r="B10168" s="6" t="str">
        <f>"00838826"</f>
        <v>00838826</v>
      </c>
    </row>
    <row r="10169" spans="1:2" x14ac:dyDescent="0.25">
      <c r="A10169" s="6">
        <v>10166</v>
      </c>
      <c r="B10169" s="6" t="str">
        <f>"00838832"</f>
        <v>00838832</v>
      </c>
    </row>
    <row r="10170" spans="1:2" x14ac:dyDescent="0.25">
      <c r="A10170" s="6">
        <v>10167</v>
      </c>
      <c r="B10170" s="6" t="str">
        <f>"00838838"</f>
        <v>00838838</v>
      </c>
    </row>
    <row r="10171" spans="1:2" x14ac:dyDescent="0.25">
      <c r="A10171" s="6">
        <v>10168</v>
      </c>
      <c r="B10171" s="6" t="str">
        <f>"00838841"</f>
        <v>00838841</v>
      </c>
    </row>
    <row r="10172" spans="1:2" x14ac:dyDescent="0.25">
      <c r="A10172" s="6">
        <v>10169</v>
      </c>
      <c r="B10172" s="6" t="str">
        <f>"00838842"</f>
        <v>00838842</v>
      </c>
    </row>
    <row r="10173" spans="1:2" x14ac:dyDescent="0.25">
      <c r="A10173" s="6">
        <v>10170</v>
      </c>
      <c r="B10173" s="6" t="str">
        <f>"00838843"</f>
        <v>00838843</v>
      </c>
    </row>
    <row r="10174" spans="1:2" x14ac:dyDescent="0.25">
      <c r="A10174" s="6">
        <v>10171</v>
      </c>
      <c r="B10174" s="6" t="str">
        <f>"00838844"</f>
        <v>00838844</v>
      </c>
    </row>
    <row r="10175" spans="1:2" x14ac:dyDescent="0.25">
      <c r="A10175" s="6">
        <v>10172</v>
      </c>
      <c r="B10175" s="6" t="str">
        <f>"00838849"</f>
        <v>00838849</v>
      </c>
    </row>
    <row r="10176" spans="1:2" x14ac:dyDescent="0.25">
      <c r="A10176" s="6">
        <v>10173</v>
      </c>
      <c r="B10176" s="6" t="str">
        <f>"00838861"</f>
        <v>00838861</v>
      </c>
    </row>
    <row r="10177" spans="1:2" x14ac:dyDescent="0.25">
      <c r="A10177" s="6">
        <v>10174</v>
      </c>
      <c r="B10177" s="6" t="str">
        <f>"00838862"</f>
        <v>00838862</v>
      </c>
    </row>
    <row r="10178" spans="1:2" x14ac:dyDescent="0.25">
      <c r="A10178" s="6">
        <v>10175</v>
      </c>
      <c r="B10178" s="6" t="str">
        <f>"00838863"</f>
        <v>00838863</v>
      </c>
    </row>
    <row r="10179" spans="1:2" x14ac:dyDescent="0.25">
      <c r="A10179" s="6">
        <v>10176</v>
      </c>
      <c r="B10179" s="6" t="str">
        <f>"00838868"</f>
        <v>00838868</v>
      </c>
    </row>
    <row r="10180" spans="1:2" x14ac:dyDescent="0.25">
      <c r="A10180" s="6">
        <v>10177</v>
      </c>
      <c r="B10180" s="6" t="str">
        <f>"00838871"</f>
        <v>00838871</v>
      </c>
    </row>
    <row r="10181" spans="1:2" x14ac:dyDescent="0.25">
      <c r="A10181" s="6">
        <v>10178</v>
      </c>
      <c r="B10181" s="6" t="str">
        <f>"00838878"</f>
        <v>00838878</v>
      </c>
    </row>
    <row r="10182" spans="1:2" x14ac:dyDescent="0.25">
      <c r="A10182" s="6">
        <v>10179</v>
      </c>
      <c r="B10182" s="6" t="str">
        <f>"00838880"</f>
        <v>00838880</v>
      </c>
    </row>
    <row r="10183" spans="1:2" x14ac:dyDescent="0.25">
      <c r="A10183" s="6">
        <v>10180</v>
      </c>
      <c r="B10183" s="6" t="str">
        <f>"00838888"</f>
        <v>00838888</v>
      </c>
    </row>
    <row r="10184" spans="1:2" x14ac:dyDescent="0.25">
      <c r="A10184" s="6">
        <v>10181</v>
      </c>
      <c r="B10184" s="6" t="str">
        <f>"00838909"</f>
        <v>00838909</v>
      </c>
    </row>
    <row r="10185" spans="1:2" x14ac:dyDescent="0.25">
      <c r="A10185" s="6">
        <v>10182</v>
      </c>
      <c r="B10185" s="6" t="str">
        <f>"00838911"</f>
        <v>00838911</v>
      </c>
    </row>
    <row r="10186" spans="1:2" x14ac:dyDescent="0.25">
      <c r="A10186" s="6">
        <v>10183</v>
      </c>
      <c r="B10186" s="6" t="str">
        <f>"00838919"</f>
        <v>00838919</v>
      </c>
    </row>
    <row r="10187" spans="1:2" x14ac:dyDescent="0.25">
      <c r="A10187" s="6">
        <v>10184</v>
      </c>
      <c r="B10187" s="6" t="str">
        <f>"00838923"</f>
        <v>00838923</v>
      </c>
    </row>
    <row r="10188" spans="1:2" x14ac:dyDescent="0.25">
      <c r="A10188" s="6">
        <v>10185</v>
      </c>
      <c r="B10188" s="6" t="str">
        <f>"00838929"</f>
        <v>00838929</v>
      </c>
    </row>
    <row r="10189" spans="1:2" x14ac:dyDescent="0.25">
      <c r="A10189" s="6">
        <v>10186</v>
      </c>
      <c r="B10189" s="6" t="str">
        <f>"00838934"</f>
        <v>00838934</v>
      </c>
    </row>
    <row r="10190" spans="1:2" x14ac:dyDescent="0.25">
      <c r="A10190" s="6">
        <v>10187</v>
      </c>
      <c r="B10190" s="6" t="str">
        <f>"00838936"</f>
        <v>00838936</v>
      </c>
    </row>
    <row r="10191" spans="1:2" x14ac:dyDescent="0.25">
      <c r="A10191" s="6">
        <v>10188</v>
      </c>
      <c r="B10191" s="6" t="str">
        <f>"00838940"</f>
        <v>00838940</v>
      </c>
    </row>
    <row r="10192" spans="1:2" x14ac:dyDescent="0.25">
      <c r="A10192" s="6">
        <v>10189</v>
      </c>
      <c r="B10192" s="6" t="str">
        <f>"00838951"</f>
        <v>00838951</v>
      </c>
    </row>
    <row r="10193" spans="1:2" x14ac:dyDescent="0.25">
      <c r="A10193" s="6">
        <v>10190</v>
      </c>
      <c r="B10193" s="6" t="str">
        <f>"00838956"</f>
        <v>00838956</v>
      </c>
    </row>
    <row r="10194" spans="1:2" x14ac:dyDescent="0.25">
      <c r="A10194" s="6">
        <v>10191</v>
      </c>
      <c r="B10194" s="6" t="str">
        <f>"00838961"</f>
        <v>00838961</v>
      </c>
    </row>
    <row r="10195" spans="1:2" x14ac:dyDescent="0.25">
      <c r="A10195" s="6">
        <v>10192</v>
      </c>
      <c r="B10195" s="6" t="str">
        <f>"00838969"</f>
        <v>00838969</v>
      </c>
    </row>
    <row r="10196" spans="1:2" x14ac:dyDescent="0.25">
      <c r="A10196" s="6">
        <v>10193</v>
      </c>
      <c r="B10196" s="6" t="str">
        <f>"00838974"</f>
        <v>00838974</v>
      </c>
    </row>
    <row r="10197" spans="1:2" x14ac:dyDescent="0.25">
      <c r="A10197" s="6">
        <v>10194</v>
      </c>
      <c r="B10197" s="6" t="str">
        <f>"00838975"</f>
        <v>00838975</v>
      </c>
    </row>
    <row r="10198" spans="1:2" x14ac:dyDescent="0.25">
      <c r="A10198" s="6">
        <v>10195</v>
      </c>
      <c r="B10198" s="6" t="str">
        <f>"00838983"</f>
        <v>00838983</v>
      </c>
    </row>
    <row r="10199" spans="1:2" x14ac:dyDescent="0.25">
      <c r="A10199" s="6">
        <v>10196</v>
      </c>
      <c r="B10199" s="6" t="str">
        <f>"00838986"</f>
        <v>00838986</v>
      </c>
    </row>
    <row r="10200" spans="1:2" x14ac:dyDescent="0.25">
      <c r="A10200" s="6">
        <v>10197</v>
      </c>
      <c r="B10200" s="6" t="str">
        <f>"00838990"</f>
        <v>00838990</v>
      </c>
    </row>
    <row r="10201" spans="1:2" x14ac:dyDescent="0.25">
      <c r="A10201" s="6">
        <v>10198</v>
      </c>
      <c r="B10201" s="6" t="str">
        <f>"00838994"</f>
        <v>00838994</v>
      </c>
    </row>
    <row r="10202" spans="1:2" x14ac:dyDescent="0.25">
      <c r="A10202" s="6">
        <v>10199</v>
      </c>
      <c r="B10202" s="6" t="str">
        <f>"00838998"</f>
        <v>00838998</v>
      </c>
    </row>
    <row r="10203" spans="1:2" x14ac:dyDescent="0.25">
      <c r="A10203" s="6">
        <v>10200</v>
      </c>
      <c r="B10203" s="6" t="str">
        <f>"00839009"</f>
        <v>00839009</v>
      </c>
    </row>
    <row r="10204" spans="1:2" x14ac:dyDescent="0.25">
      <c r="A10204" s="6">
        <v>10201</v>
      </c>
      <c r="B10204" s="6" t="str">
        <f>"00839012"</f>
        <v>00839012</v>
      </c>
    </row>
    <row r="10205" spans="1:2" x14ac:dyDescent="0.25">
      <c r="A10205" s="6">
        <v>10202</v>
      </c>
      <c r="B10205" s="6" t="str">
        <f>"00839016"</f>
        <v>00839016</v>
      </c>
    </row>
    <row r="10206" spans="1:2" x14ac:dyDescent="0.25">
      <c r="A10206" s="6">
        <v>10203</v>
      </c>
      <c r="B10206" s="6" t="str">
        <f>"00839032"</f>
        <v>00839032</v>
      </c>
    </row>
    <row r="10207" spans="1:2" x14ac:dyDescent="0.25">
      <c r="A10207" s="6">
        <v>10204</v>
      </c>
      <c r="B10207" s="6" t="str">
        <f>"00839036"</f>
        <v>00839036</v>
      </c>
    </row>
    <row r="10208" spans="1:2" x14ac:dyDescent="0.25">
      <c r="A10208" s="6">
        <v>10205</v>
      </c>
      <c r="B10208" s="6" t="str">
        <f>"00839039"</f>
        <v>00839039</v>
      </c>
    </row>
    <row r="10209" spans="1:2" x14ac:dyDescent="0.25">
      <c r="A10209" s="6">
        <v>10206</v>
      </c>
      <c r="B10209" s="6" t="str">
        <f>"00839050"</f>
        <v>00839050</v>
      </c>
    </row>
    <row r="10210" spans="1:2" x14ac:dyDescent="0.25">
      <c r="A10210" s="6">
        <v>10207</v>
      </c>
      <c r="B10210" s="6" t="str">
        <f>"00839054"</f>
        <v>00839054</v>
      </c>
    </row>
    <row r="10211" spans="1:2" x14ac:dyDescent="0.25">
      <c r="A10211" s="6">
        <v>10208</v>
      </c>
      <c r="B10211" s="6" t="str">
        <f>"00839058"</f>
        <v>00839058</v>
      </c>
    </row>
    <row r="10212" spans="1:2" x14ac:dyDescent="0.25">
      <c r="A10212" s="6">
        <v>10209</v>
      </c>
      <c r="B10212" s="6" t="str">
        <f>"00839060"</f>
        <v>00839060</v>
      </c>
    </row>
    <row r="10213" spans="1:2" x14ac:dyDescent="0.25">
      <c r="A10213" s="6">
        <v>10210</v>
      </c>
      <c r="B10213" s="6" t="str">
        <f>"00839078"</f>
        <v>00839078</v>
      </c>
    </row>
    <row r="10214" spans="1:2" x14ac:dyDescent="0.25">
      <c r="A10214" s="6">
        <v>10211</v>
      </c>
      <c r="B10214" s="6" t="str">
        <f>"00839083"</f>
        <v>00839083</v>
      </c>
    </row>
    <row r="10215" spans="1:2" x14ac:dyDescent="0.25">
      <c r="A10215" s="6">
        <v>10212</v>
      </c>
      <c r="B10215" s="6" t="str">
        <f>"00839089"</f>
        <v>00839089</v>
      </c>
    </row>
    <row r="10216" spans="1:2" x14ac:dyDescent="0.25">
      <c r="A10216" s="6">
        <v>10213</v>
      </c>
      <c r="B10216" s="6" t="str">
        <f>"00839097"</f>
        <v>00839097</v>
      </c>
    </row>
    <row r="10217" spans="1:2" x14ac:dyDescent="0.25">
      <c r="A10217" s="6">
        <v>10214</v>
      </c>
      <c r="B10217" s="6" t="str">
        <f>"00839101"</f>
        <v>00839101</v>
      </c>
    </row>
    <row r="10218" spans="1:2" x14ac:dyDescent="0.25">
      <c r="A10218" s="6">
        <v>10215</v>
      </c>
      <c r="B10218" s="6" t="str">
        <f>"00839106"</f>
        <v>00839106</v>
      </c>
    </row>
    <row r="10219" spans="1:2" x14ac:dyDescent="0.25">
      <c r="A10219" s="6">
        <v>10216</v>
      </c>
      <c r="B10219" s="6" t="str">
        <f>"00839111"</f>
        <v>00839111</v>
      </c>
    </row>
    <row r="10220" spans="1:2" x14ac:dyDescent="0.25">
      <c r="A10220" s="6">
        <v>10217</v>
      </c>
      <c r="B10220" s="6" t="str">
        <f>"00839116"</f>
        <v>00839116</v>
      </c>
    </row>
    <row r="10221" spans="1:2" x14ac:dyDescent="0.25">
      <c r="A10221" s="6">
        <v>10218</v>
      </c>
      <c r="B10221" s="6" t="str">
        <f>"20160703390"</f>
        <v>20160703390</v>
      </c>
    </row>
    <row r="10222" spans="1:2" x14ac:dyDescent="0.25">
      <c r="A10222" s="6">
        <v>10219</v>
      </c>
      <c r="B10222" s="6" t="str">
        <f>"20160703396"</f>
        <v>20160703396</v>
      </c>
    </row>
    <row r="10223" spans="1:2" x14ac:dyDescent="0.25">
      <c r="A10223" s="6">
        <v>10220</v>
      </c>
      <c r="B10223" s="6" t="str">
        <f>"20160704430"</f>
        <v>20160704430</v>
      </c>
    </row>
    <row r="10224" spans="1:2" x14ac:dyDescent="0.25">
      <c r="A10224" s="6">
        <v>10221</v>
      </c>
      <c r="B10224" s="6" t="str">
        <f>"20160705456"</f>
        <v>20160705456</v>
      </c>
    </row>
    <row r="10225" spans="1:2" x14ac:dyDescent="0.25">
      <c r="A10225" s="6">
        <v>10222</v>
      </c>
      <c r="B10225" s="6" t="str">
        <f>"20160705467"</f>
        <v>20160705467</v>
      </c>
    </row>
    <row r="10226" spans="1:2" x14ac:dyDescent="0.25">
      <c r="A10226" s="6">
        <v>10223</v>
      </c>
      <c r="B10226" s="6" t="str">
        <f>"20160706552"</f>
        <v>20160706552</v>
      </c>
    </row>
    <row r="10227" spans="1:2" x14ac:dyDescent="0.25">
      <c r="A10227" s="6">
        <v>10224</v>
      </c>
      <c r="B10227" s="6" t="str">
        <f>"20160707601"</f>
        <v>20160707601</v>
      </c>
    </row>
    <row r="10228" spans="1:2" x14ac:dyDescent="0.25">
      <c r="A10228" s="6">
        <v>10225</v>
      </c>
      <c r="B10228" s="6" t="str">
        <f>"20160711855"</f>
        <v>20160711855</v>
      </c>
    </row>
    <row r="10229" spans="1:2" x14ac:dyDescent="0.25">
      <c r="A10229" s="6">
        <v>10226</v>
      </c>
      <c r="B10229" s="6" t="str">
        <f>"200712000034"</f>
        <v>200712000034</v>
      </c>
    </row>
    <row r="10230" spans="1:2" x14ac:dyDescent="0.25">
      <c r="A10230" s="6">
        <v>10227</v>
      </c>
      <c r="B10230" s="6" t="str">
        <f>"200712000056"</f>
        <v>200712000056</v>
      </c>
    </row>
    <row r="10231" spans="1:2" x14ac:dyDescent="0.25">
      <c r="A10231" s="6">
        <v>10228</v>
      </c>
      <c r="B10231" s="6" t="str">
        <f>"200712000104"</f>
        <v>200712000104</v>
      </c>
    </row>
    <row r="10232" spans="1:2" x14ac:dyDescent="0.25">
      <c r="A10232" s="6">
        <v>10229</v>
      </c>
      <c r="B10232" s="6" t="str">
        <f>"200712000106"</f>
        <v>200712000106</v>
      </c>
    </row>
    <row r="10233" spans="1:2" x14ac:dyDescent="0.25">
      <c r="A10233" s="6">
        <v>10230</v>
      </c>
      <c r="B10233" s="6" t="str">
        <f>"200712000124"</f>
        <v>200712000124</v>
      </c>
    </row>
    <row r="10234" spans="1:2" x14ac:dyDescent="0.25">
      <c r="A10234" s="6">
        <v>10231</v>
      </c>
      <c r="B10234" s="6" t="str">
        <f>"200712000126"</f>
        <v>200712000126</v>
      </c>
    </row>
    <row r="10235" spans="1:2" x14ac:dyDescent="0.25">
      <c r="A10235" s="6">
        <v>10232</v>
      </c>
      <c r="B10235" s="6" t="str">
        <f>"200712000157"</f>
        <v>200712000157</v>
      </c>
    </row>
    <row r="10236" spans="1:2" x14ac:dyDescent="0.25">
      <c r="A10236" s="6">
        <v>10233</v>
      </c>
      <c r="B10236" s="6" t="str">
        <f>"200712000255"</f>
        <v>200712000255</v>
      </c>
    </row>
    <row r="10237" spans="1:2" x14ac:dyDescent="0.25">
      <c r="A10237" s="6">
        <v>10234</v>
      </c>
      <c r="B10237" s="6" t="str">
        <f>"200712000264"</f>
        <v>200712000264</v>
      </c>
    </row>
    <row r="10238" spans="1:2" x14ac:dyDescent="0.25">
      <c r="A10238" s="6">
        <v>10235</v>
      </c>
      <c r="B10238" s="6" t="str">
        <f>"200712000296"</f>
        <v>200712000296</v>
      </c>
    </row>
    <row r="10239" spans="1:2" x14ac:dyDescent="0.25">
      <c r="A10239" s="6">
        <v>10236</v>
      </c>
      <c r="B10239" s="6" t="str">
        <f>"200712000465"</f>
        <v>200712000465</v>
      </c>
    </row>
    <row r="10240" spans="1:2" x14ac:dyDescent="0.25">
      <c r="A10240" s="6">
        <v>10237</v>
      </c>
      <c r="B10240" s="6" t="str">
        <f>"200712000477"</f>
        <v>200712000477</v>
      </c>
    </row>
    <row r="10241" spans="1:2" x14ac:dyDescent="0.25">
      <c r="A10241" s="6">
        <v>10238</v>
      </c>
      <c r="B10241" s="6" t="str">
        <f>"200712000502"</f>
        <v>200712000502</v>
      </c>
    </row>
    <row r="10242" spans="1:2" x14ac:dyDescent="0.25">
      <c r="A10242" s="6">
        <v>10239</v>
      </c>
      <c r="B10242" s="6" t="str">
        <f>"200712000541"</f>
        <v>200712000541</v>
      </c>
    </row>
    <row r="10243" spans="1:2" x14ac:dyDescent="0.25">
      <c r="A10243" s="6">
        <v>10240</v>
      </c>
      <c r="B10243" s="6" t="str">
        <f>"200712000548"</f>
        <v>200712000548</v>
      </c>
    </row>
    <row r="10244" spans="1:2" x14ac:dyDescent="0.25">
      <c r="A10244" s="6">
        <v>10241</v>
      </c>
      <c r="B10244" s="6" t="str">
        <f>"200712000601"</f>
        <v>200712000601</v>
      </c>
    </row>
    <row r="10245" spans="1:2" x14ac:dyDescent="0.25">
      <c r="A10245" s="6">
        <v>10242</v>
      </c>
      <c r="B10245" s="6" t="str">
        <f>"200712000604"</f>
        <v>200712000604</v>
      </c>
    </row>
    <row r="10246" spans="1:2" x14ac:dyDescent="0.25">
      <c r="A10246" s="6">
        <v>10243</v>
      </c>
      <c r="B10246" s="6" t="str">
        <f>"200712000672"</f>
        <v>200712000672</v>
      </c>
    </row>
    <row r="10247" spans="1:2" x14ac:dyDescent="0.25">
      <c r="A10247" s="6">
        <v>10244</v>
      </c>
      <c r="B10247" s="6" t="str">
        <f>"200712000725"</f>
        <v>200712000725</v>
      </c>
    </row>
    <row r="10248" spans="1:2" x14ac:dyDescent="0.25">
      <c r="A10248" s="6">
        <v>10245</v>
      </c>
      <c r="B10248" s="6" t="str">
        <f>"200712000737"</f>
        <v>200712000737</v>
      </c>
    </row>
    <row r="10249" spans="1:2" x14ac:dyDescent="0.25">
      <c r="A10249" s="6">
        <v>10246</v>
      </c>
      <c r="B10249" s="6" t="str">
        <f>"200712000758"</f>
        <v>200712000758</v>
      </c>
    </row>
    <row r="10250" spans="1:2" x14ac:dyDescent="0.25">
      <c r="A10250" s="6">
        <v>10247</v>
      </c>
      <c r="B10250" s="6" t="str">
        <f>"200712000793"</f>
        <v>200712000793</v>
      </c>
    </row>
    <row r="10251" spans="1:2" x14ac:dyDescent="0.25">
      <c r="A10251" s="6">
        <v>10248</v>
      </c>
      <c r="B10251" s="6" t="str">
        <f>"200712000816"</f>
        <v>200712000816</v>
      </c>
    </row>
    <row r="10252" spans="1:2" x14ac:dyDescent="0.25">
      <c r="A10252" s="6">
        <v>10249</v>
      </c>
      <c r="B10252" s="6" t="str">
        <f>"200712000834"</f>
        <v>200712000834</v>
      </c>
    </row>
    <row r="10253" spans="1:2" x14ac:dyDescent="0.25">
      <c r="A10253" s="6">
        <v>10250</v>
      </c>
      <c r="B10253" s="6" t="str">
        <f>"200712000872"</f>
        <v>200712000872</v>
      </c>
    </row>
    <row r="10254" spans="1:2" x14ac:dyDescent="0.25">
      <c r="A10254" s="6">
        <v>10251</v>
      </c>
      <c r="B10254" s="6" t="str">
        <f>"200712000914"</f>
        <v>200712000914</v>
      </c>
    </row>
    <row r="10255" spans="1:2" x14ac:dyDescent="0.25">
      <c r="A10255" s="6">
        <v>10252</v>
      </c>
      <c r="B10255" s="6" t="str">
        <f>"200712000920"</f>
        <v>200712000920</v>
      </c>
    </row>
    <row r="10256" spans="1:2" x14ac:dyDescent="0.25">
      <c r="A10256" s="6">
        <v>10253</v>
      </c>
      <c r="B10256" s="6" t="str">
        <f>"200712000921"</f>
        <v>200712000921</v>
      </c>
    </row>
    <row r="10257" spans="1:2" x14ac:dyDescent="0.25">
      <c r="A10257" s="6">
        <v>10254</v>
      </c>
      <c r="B10257" s="6" t="str">
        <f>"200712000950"</f>
        <v>200712000950</v>
      </c>
    </row>
    <row r="10258" spans="1:2" x14ac:dyDescent="0.25">
      <c r="A10258" s="6">
        <v>10255</v>
      </c>
      <c r="B10258" s="6" t="str">
        <f>"200712000956"</f>
        <v>200712000956</v>
      </c>
    </row>
    <row r="10259" spans="1:2" x14ac:dyDescent="0.25">
      <c r="A10259" s="6">
        <v>10256</v>
      </c>
      <c r="B10259" s="6" t="str">
        <f>"200712000961"</f>
        <v>200712000961</v>
      </c>
    </row>
    <row r="10260" spans="1:2" x14ac:dyDescent="0.25">
      <c r="A10260" s="6">
        <v>10257</v>
      </c>
      <c r="B10260" s="6" t="str">
        <f>"200712000981"</f>
        <v>200712000981</v>
      </c>
    </row>
    <row r="10261" spans="1:2" x14ac:dyDescent="0.25">
      <c r="A10261" s="6">
        <v>10258</v>
      </c>
      <c r="B10261" s="6" t="str">
        <f>"200712001051"</f>
        <v>200712001051</v>
      </c>
    </row>
    <row r="10262" spans="1:2" x14ac:dyDescent="0.25">
      <c r="A10262" s="6">
        <v>10259</v>
      </c>
      <c r="B10262" s="6" t="str">
        <f>"200712001070"</f>
        <v>200712001070</v>
      </c>
    </row>
    <row r="10263" spans="1:2" x14ac:dyDescent="0.25">
      <c r="A10263" s="6">
        <v>10260</v>
      </c>
      <c r="B10263" s="6" t="str">
        <f>"200712001102"</f>
        <v>200712001102</v>
      </c>
    </row>
    <row r="10264" spans="1:2" x14ac:dyDescent="0.25">
      <c r="A10264" s="6">
        <v>10261</v>
      </c>
      <c r="B10264" s="6" t="str">
        <f>"200712001103"</f>
        <v>200712001103</v>
      </c>
    </row>
    <row r="10265" spans="1:2" x14ac:dyDescent="0.25">
      <c r="A10265" s="6">
        <v>10262</v>
      </c>
      <c r="B10265" s="6" t="str">
        <f>"200712001113"</f>
        <v>200712001113</v>
      </c>
    </row>
    <row r="10266" spans="1:2" x14ac:dyDescent="0.25">
      <c r="A10266" s="6">
        <v>10263</v>
      </c>
      <c r="B10266" s="6" t="str">
        <f>"200712001168"</f>
        <v>200712001168</v>
      </c>
    </row>
    <row r="10267" spans="1:2" x14ac:dyDescent="0.25">
      <c r="A10267" s="6">
        <v>10264</v>
      </c>
      <c r="B10267" s="6" t="str">
        <f>"200712001181"</f>
        <v>200712001181</v>
      </c>
    </row>
    <row r="10268" spans="1:2" x14ac:dyDescent="0.25">
      <c r="A10268" s="6">
        <v>10265</v>
      </c>
      <c r="B10268" s="6" t="str">
        <f>"200712001185"</f>
        <v>200712001185</v>
      </c>
    </row>
    <row r="10269" spans="1:2" x14ac:dyDescent="0.25">
      <c r="A10269" s="6">
        <v>10266</v>
      </c>
      <c r="B10269" s="6" t="str">
        <f>"200712001188"</f>
        <v>200712001188</v>
      </c>
    </row>
    <row r="10270" spans="1:2" x14ac:dyDescent="0.25">
      <c r="A10270" s="6">
        <v>10267</v>
      </c>
      <c r="B10270" s="6" t="str">
        <f>"200712001220"</f>
        <v>200712001220</v>
      </c>
    </row>
    <row r="10271" spans="1:2" x14ac:dyDescent="0.25">
      <c r="A10271" s="6">
        <v>10268</v>
      </c>
      <c r="B10271" s="6" t="str">
        <f>"200712001261"</f>
        <v>200712001261</v>
      </c>
    </row>
    <row r="10272" spans="1:2" x14ac:dyDescent="0.25">
      <c r="A10272" s="6">
        <v>10269</v>
      </c>
      <c r="B10272" s="6" t="str">
        <f>"200712001272"</f>
        <v>200712001272</v>
      </c>
    </row>
    <row r="10273" spans="1:2" x14ac:dyDescent="0.25">
      <c r="A10273" s="6">
        <v>10270</v>
      </c>
      <c r="B10273" s="6" t="str">
        <f>"200712001276"</f>
        <v>200712001276</v>
      </c>
    </row>
    <row r="10274" spans="1:2" x14ac:dyDescent="0.25">
      <c r="A10274" s="6">
        <v>10271</v>
      </c>
      <c r="B10274" s="6" t="str">
        <f>"200712001331"</f>
        <v>200712001331</v>
      </c>
    </row>
    <row r="10275" spans="1:2" x14ac:dyDescent="0.25">
      <c r="A10275" s="6">
        <v>10272</v>
      </c>
      <c r="B10275" s="6" t="str">
        <f>"200712001351"</f>
        <v>200712001351</v>
      </c>
    </row>
    <row r="10276" spans="1:2" x14ac:dyDescent="0.25">
      <c r="A10276" s="6">
        <v>10273</v>
      </c>
      <c r="B10276" s="6" t="str">
        <f>"200712001368"</f>
        <v>200712001368</v>
      </c>
    </row>
    <row r="10277" spans="1:2" x14ac:dyDescent="0.25">
      <c r="A10277" s="6">
        <v>10274</v>
      </c>
      <c r="B10277" s="6" t="str">
        <f>"200712001403"</f>
        <v>200712001403</v>
      </c>
    </row>
    <row r="10278" spans="1:2" x14ac:dyDescent="0.25">
      <c r="A10278" s="6">
        <v>10275</v>
      </c>
      <c r="B10278" s="6" t="str">
        <f>"200712001444"</f>
        <v>200712001444</v>
      </c>
    </row>
    <row r="10279" spans="1:2" x14ac:dyDescent="0.25">
      <c r="A10279" s="6">
        <v>10276</v>
      </c>
      <c r="B10279" s="6" t="str">
        <f>"200712001455"</f>
        <v>200712001455</v>
      </c>
    </row>
    <row r="10280" spans="1:2" x14ac:dyDescent="0.25">
      <c r="A10280" s="6">
        <v>10277</v>
      </c>
      <c r="B10280" s="6" t="str">
        <f>"200712001468"</f>
        <v>200712001468</v>
      </c>
    </row>
    <row r="10281" spans="1:2" x14ac:dyDescent="0.25">
      <c r="A10281" s="6">
        <v>10278</v>
      </c>
      <c r="B10281" s="6" t="str">
        <f>"200712001482"</f>
        <v>200712001482</v>
      </c>
    </row>
    <row r="10282" spans="1:2" x14ac:dyDescent="0.25">
      <c r="A10282" s="6">
        <v>10279</v>
      </c>
      <c r="B10282" s="6" t="str">
        <f>"200712001483"</f>
        <v>200712001483</v>
      </c>
    </row>
    <row r="10283" spans="1:2" x14ac:dyDescent="0.25">
      <c r="A10283" s="6">
        <v>10280</v>
      </c>
      <c r="B10283" s="6" t="str">
        <f>"200712001503"</f>
        <v>200712001503</v>
      </c>
    </row>
    <row r="10284" spans="1:2" x14ac:dyDescent="0.25">
      <c r="A10284" s="6">
        <v>10281</v>
      </c>
      <c r="B10284" s="6" t="str">
        <f>"200712001542"</f>
        <v>200712001542</v>
      </c>
    </row>
    <row r="10285" spans="1:2" x14ac:dyDescent="0.25">
      <c r="A10285" s="6">
        <v>10282</v>
      </c>
      <c r="B10285" s="6" t="str">
        <f>"200712001585"</f>
        <v>200712001585</v>
      </c>
    </row>
    <row r="10286" spans="1:2" x14ac:dyDescent="0.25">
      <c r="A10286" s="6">
        <v>10283</v>
      </c>
      <c r="B10286" s="6" t="str">
        <f>"200712001617"</f>
        <v>200712001617</v>
      </c>
    </row>
    <row r="10287" spans="1:2" x14ac:dyDescent="0.25">
      <c r="A10287" s="6">
        <v>10284</v>
      </c>
      <c r="B10287" s="6" t="str">
        <f>"200712001622"</f>
        <v>200712001622</v>
      </c>
    </row>
    <row r="10288" spans="1:2" x14ac:dyDescent="0.25">
      <c r="A10288" s="6">
        <v>10285</v>
      </c>
      <c r="B10288" s="6" t="str">
        <f>"200712001655"</f>
        <v>200712001655</v>
      </c>
    </row>
    <row r="10289" spans="1:2" x14ac:dyDescent="0.25">
      <c r="A10289" s="6">
        <v>10286</v>
      </c>
      <c r="B10289" s="6" t="str">
        <f>"200712001657"</f>
        <v>200712001657</v>
      </c>
    </row>
    <row r="10290" spans="1:2" x14ac:dyDescent="0.25">
      <c r="A10290" s="6">
        <v>10287</v>
      </c>
      <c r="B10290" s="6" t="str">
        <f>"200712001662"</f>
        <v>200712001662</v>
      </c>
    </row>
    <row r="10291" spans="1:2" x14ac:dyDescent="0.25">
      <c r="A10291" s="6">
        <v>10288</v>
      </c>
      <c r="B10291" s="6" t="str">
        <f>"200712001697"</f>
        <v>200712001697</v>
      </c>
    </row>
    <row r="10292" spans="1:2" x14ac:dyDescent="0.25">
      <c r="A10292" s="6">
        <v>10289</v>
      </c>
      <c r="B10292" s="6" t="str">
        <f>"200712001715"</f>
        <v>200712001715</v>
      </c>
    </row>
    <row r="10293" spans="1:2" x14ac:dyDescent="0.25">
      <c r="A10293" s="6">
        <v>10290</v>
      </c>
      <c r="B10293" s="6" t="str">
        <f>"200712001716"</f>
        <v>200712001716</v>
      </c>
    </row>
    <row r="10294" spans="1:2" x14ac:dyDescent="0.25">
      <c r="A10294" s="6">
        <v>10291</v>
      </c>
      <c r="B10294" s="6" t="str">
        <f>"200712001726"</f>
        <v>200712001726</v>
      </c>
    </row>
    <row r="10295" spans="1:2" x14ac:dyDescent="0.25">
      <c r="A10295" s="6">
        <v>10292</v>
      </c>
      <c r="B10295" s="6" t="str">
        <f>"200712001783"</f>
        <v>200712001783</v>
      </c>
    </row>
    <row r="10296" spans="1:2" x14ac:dyDescent="0.25">
      <c r="A10296" s="6">
        <v>10293</v>
      </c>
      <c r="B10296" s="6" t="str">
        <f>"200712001805"</f>
        <v>200712001805</v>
      </c>
    </row>
    <row r="10297" spans="1:2" x14ac:dyDescent="0.25">
      <c r="A10297" s="6">
        <v>10294</v>
      </c>
      <c r="B10297" s="6" t="str">
        <f>"200712001821"</f>
        <v>200712001821</v>
      </c>
    </row>
    <row r="10298" spans="1:2" x14ac:dyDescent="0.25">
      <c r="A10298" s="6">
        <v>10295</v>
      </c>
      <c r="B10298" s="6" t="str">
        <f>"200712001836"</f>
        <v>200712001836</v>
      </c>
    </row>
    <row r="10299" spans="1:2" x14ac:dyDescent="0.25">
      <c r="A10299" s="6">
        <v>10296</v>
      </c>
      <c r="B10299" s="6" t="str">
        <f>"200712001839"</f>
        <v>200712001839</v>
      </c>
    </row>
    <row r="10300" spans="1:2" x14ac:dyDescent="0.25">
      <c r="A10300" s="6">
        <v>10297</v>
      </c>
      <c r="B10300" s="6" t="str">
        <f>"200712001848"</f>
        <v>200712001848</v>
      </c>
    </row>
    <row r="10301" spans="1:2" x14ac:dyDescent="0.25">
      <c r="A10301" s="6">
        <v>10298</v>
      </c>
      <c r="B10301" s="6" t="str">
        <f>"200712001949"</f>
        <v>200712001949</v>
      </c>
    </row>
    <row r="10302" spans="1:2" x14ac:dyDescent="0.25">
      <c r="A10302" s="6">
        <v>10299</v>
      </c>
      <c r="B10302" s="6" t="str">
        <f>"200712001969"</f>
        <v>200712001969</v>
      </c>
    </row>
    <row r="10303" spans="1:2" x14ac:dyDescent="0.25">
      <c r="A10303" s="6">
        <v>10300</v>
      </c>
      <c r="B10303" s="6" t="str">
        <f>"200712002077"</f>
        <v>200712002077</v>
      </c>
    </row>
    <row r="10304" spans="1:2" x14ac:dyDescent="0.25">
      <c r="A10304" s="6">
        <v>10301</v>
      </c>
      <c r="B10304" s="6" t="str">
        <f>"200712002080"</f>
        <v>200712002080</v>
      </c>
    </row>
    <row r="10305" spans="1:2" x14ac:dyDescent="0.25">
      <c r="A10305" s="6">
        <v>10302</v>
      </c>
      <c r="B10305" s="6" t="str">
        <f>"200712002140"</f>
        <v>200712002140</v>
      </c>
    </row>
    <row r="10306" spans="1:2" x14ac:dyDescent="0.25">
      <c r="A10306" s="6">
        <v>10303</v>
      </c>
      <c r="B10306" s="6" t="str">
        <f>"200712002178"</f>
        <v>200712002178</v>
      </c>
    </row>
    <row r="10307" spans="1:2" x14ac:dyDescent="0.25">
      <c r="A10307" s="6">
        <v>10304</v>
      </c>
      <c r="B10307" s="6" t="str">
        <f>"200712002203"</f>
        <v>200712002203</v>
      </c>
    </row>
    <row r="10308" spans="1:2" x14ac:dyDescent="0.25">
      <c r="A10308" s="6">
        <v>10305</v>
      </c>
      <c r="B10308" s="6" t="str">
        <f>"200712002257"</f>
        <v>200712002257</v>
      </c>
    </row>
    <row r="10309" spans="1:2" x14ac:dyDescent="0.25">
      <c r="A10309" s="6">
        <v>10306</v>
      </c>
      <c r="B10309" s="6" t="str">
        <f>"200712002262"</f>
        <v>200712002262</v>
      </c>
    </row>
    <row r="10310" spans="1:2" x14ac:dyDescent="0.25">
      <c r="A10310" s="6">
        <v>10307</v>
      </c>
      <c r="B10310" s="6" t="str">
        <f>"200712002265"</f>
        <v>200712002265</v>
      </c>
    </row>
    <row r="10311" spans="1:2" x14ac:dyDescent="0.25">
      <c r="A10311" s="6">
        <v>10308</v>
      </c>
      <c r="B10311" s="6" t="str">
        <f>"200712002272"</f>
        <v>200712002272</v>
      </c>
    </row>
    <row r="10312" spans="1:2" x14ac:dyDescent="0.25">
      <c r="A10312" s="6">
        <v>10309</v>
      </c>
      <c r="B10312" s="6" t="str">
        <f>"200712002281"</f>
        <v>200712002281</v>
      </c>
    </row>
    <row r="10313" spans="1:2" x14ac:dyDescent="0.25">
      <c r="A10313" s="6">
        <v>10310</v>
      </c>
      <c r="B10313" s="6" t="str">
        <f>"200712002293"</f>
        <v>200712002293</v>
      </c>
    </row>
    <row r="10314" spans="1:2" x14ac:dyDescent="0.25">
      <c r="A10314" s="6">
        <v>10311</v>
      </c>
      <c r="B10314" s="6" t="str">
        <f>"200712002297"</f>
        <v>200712002297</v>
      </c>
    </row>
    <row r="10315" spans="1:2" x14ac:dyDescent="0.25">
      <c r="A10315" s="6">
        <v>10312</v>
      </c>
      <c r="B10315" s="6" t="str">
        <f>"200712002298"</f>
        <v>200712002298</v>
      </c>
    </row>
    <row r="10316" spans="1:2" x14ac:dyDescent="0.25">
      <c r="A10316" s="6">
        <v>10313</v>
      </c>
      <c r="B10316" s="6" t="str">
        <f>"200712002328"</f>
        <v>200712002328</v>
      </c>
    </row>
    <row r="10317" spans="1:2" x14ac:dyDescent="0.25">
      <c r="A10317" s="6">
        <v>10314</v>
      </c>
      <c r="B10317" s="6" t="str">
        <f>"200712002338"</f>
        <v>200712002338</v>
      </c>
    </row>
    <row r="10318" spans="1:2" x14ac:dyDescent="0.25">
      <c r="A10318" s="6">
        <v>10315</v>
      </c>
      <c r="B10318" s="6" t="str">
        <f>"200712002370"</f>
        <v>200712002370</v>
      </c>
    </row>
    <row r="10319" spans="1:2" x14ac:dyDescent="0.25">
      <c r="A10319" s="6">
        <v>10316</v>
      </c>
      <c r="B10319" s="6" t="str">
        <f>"200712002407"</f>
        <v>200712002407</v>
      </c>
    </row>
    <row r="10320" spans="1:2" x14ac:dyDescent="0.25">
      <c r="A10320" s="6">
        <v>10317</v>
      </c>
      <c r="B10320" s="6" t="str">
        <f>"200712002415"</f>
        <v>200712002415</v>
      </c>
    </row>
    <row r="10321" spans="1:2" x14ac:dyDescent="0.25">
      <c r="A10321" s="6">
        <v>10318</v>
      </c>
      <c r="B10321" s="6" t="str">
        <f>"200712002445"</f>
        <v>200712002445</v>
      </c>
    </row>
    <row r="10322" spans="1:2" x14ac:dyDescent="0.25">
      <c r="A10322" s="6">
        <v>10319</v>
      </c>
      <c r="B10322" s="6" t="str">
        <f>"200712002448"</f>
        <v>200712002448</v>
      </c>
    </row>
    <row r="10323" spans="1:2" x14ac:dyDescent="0.25">
      <c r="A10323" s="6">
        <v>10320</v>
      </c>
      <c r="B10323" s="6" t="str">
        <f>"200712002488"</f>
        <v>200712002488</v>
      </c>
    </row>
    <row r="10324" spans="1:2" x14ac:dyDescent="0.25">
      <c r="A10324" s="6">
        <v>10321</v>
      </c>
      <c r="B10324" s="6" t="str">
        <f>"200712002561"</f>
        <v>200712002561</v>
      </c>
    </row>
    <row r="10325" spans="1:2" x14ac:dyDescent="0.25">
      <c r="A10325" s="6">
        <v>10322</v>
      </c>
      <c r="B10325" s="6" t="str">
        <f>"200712002586"</f>
        <v>200712002586</v>
      </c>
    </row>
    <row r="10326" spans="1:2" x14ac:dyDescent="0.25">
      <c r="A10326" s="6">
        <v>10323</v>
      </c>
      <c r="B10326" s="6" t="str">
        <f>"200712002601"</f>
        <v>200712002601</v>
      </c>
    </row>
    <row r="10327" spans="1:2" x14ac:dyDescent="0.25">
      <c r="A10327" s="6">
        <v>10324</v>
      </c>
      <c r="B10327" s="6" t="str">
        <f>"200712002705"</f>
        <v>200712002705</v>
      </c>
    </row>
    <row r="10328" spans="1:2" x14ac:dyDescent="0.25">
      <c r="A10328" s="6">
        <v>10325</v>
      </c>
      <c r="B10328" s="6" t="str">
        <f>"200712002731"</f>
        <v>200712002731</v>
      </c>
    </row>
    <row r="10329" spans="1:2" x14ac:dyDescent="0.25">
      <c r="A10329" s="6">
        <v>10326</v>
      </c>
      <c r="B10329" s="6" t="str">
        <f>"200712002738"</f>
        <v>200712002738</v>
      </c>
    </row>
    <row r="10330" spans="1:2" x14ac:dyDescent="0.25">
      <c r="A10330" s="6">
        <v>10327</v>
      </c>
      <c r="B10330" s="6" t="str">
        <f>"200712002753"</f>
        <v>200712002753</v>
      </c>
    </row>
    <row r="10331" spans="1:2" x14ac:dyDescent="0.25">
      <c r="A10331" s="6">
        <v>10328</v>
      </c>
      <c r="B10331" s="6" t="str">
        <f>"200712002780"</f>
        <v>200712002780</v>
      </c>
    </row>
    <row r="10332" spans="1:2" x14ac:dyDescent="0.25">
      <c r="A10332" s="6">
        <v>10329</v>
      </c>
      <c r="B10332" s="6" t="str">
        <f>"200712002885"</f>
        <v>200712002885</v>
      </c>
    </row>
    <row r="10333" spans="1:2" x14ac:dyDescent="0.25">
      <c r="A10333" s="6">
        <v>10330</v>
      </c>
      <c r="B10333" s="6" t="str">
        <f>"200712002903"</f>
        <v>200712002903</v>
      </c>
    </row>
    <row r="10334" spans="1:2" x14ac:dyDescent="0.25">
      <c r="A10334" s="6">
        <v>10331</v>
      </c>
      <c r="B10334" s="6" t="str">
        <f>"200712002932"</f>
        <v>200712002932</v>
      </c>
    </row>
    <row r="10335" spans="1:2" x14ac:dyDescent="0.25">
      <c r="A10335" s="6">
        <v>10332</v>
      </c>
      <c r="B10335" s="6" t="str">
        <f>"200712002936"</f>
        <v>200712002936</v>
      </c>
    </row>
    <row r="10336" spans="1:2" x14ac:dyDescent="0.25">
      <c r="A10336" s="6">
        <v>10333</v>
      </c>
      <c r="B10336" s="6" t="str">
        <f>"200712002942"</f>
        <v>200712002942</v>
      </c>
    </row>
    <row r="10337" spans="1:2" x14ac:dyDescent="0.25">
      <c r="A10337" s="6">
        <v>10334</v>
      </c>
      <c r="B10337" s="6" t="str">
        <f>"200712002968"</f>
        <v>200712002968</v>
      </c>
    </row>
    <row r="10338" spans="1:2" x14ac:dyDescent="0.25">
      <c r="A10338" s="6">
        <v>10335</v>
      </c>
      <c r="B10338" s="6" t="str">
        <f>"200712003034"</f>
        <v>200712003034</v>
      </c>
    </row>
    <row r="10339" spans="1:2" x14ac:dyDescent="0.25">
      <c r="A10339" s="6">
        <v>10336</v>
      </c>
      <c r="B10339" s="6" t="str">
        <f>"200712003184"</f>
        <v>200712003184</v>
      </c>
    </row>
    <row r="10340" spans="1:2" x14ac:dyDescent="0.25">
      <c r="A10340" s="6">
        <v>10337</v>
      </c>
      <c r="B10340" s="6" t="str">
        <f>"200712003222"</f>
        <v>200712003222</v>
      </c>
    </row>
    <row r="10341" spans="1:2" x14ac:dyDescent="0.25">
      <c r="A10341" s="6">
        <v>10338</v>
      </c>
      <c r="B10341" s="6" t="str">
        <f>"200712003255"</f>
        <v>200712003255</v>
      </c>
    </row>
    <row r="10342" spans="1:2" x14ac:dyDescent="0.25">
      <c r="A10342" s="6">
        <v>10339</v>
      </c>
      <c r="B10342" s="6" t="str">
        <f>"200712003256"</f>
        <v>200712003256</v>
      </c>
    </row>
    <row r="10343" spans="1:2" x14ac:dyDescent="0.25">
      <c r="A10343" s="6">
        <v>10340</v>
      </c>
      <c r="B10343" s="6" t="str">
        <f>"200712003305"</f>
        <v>200712003305</v>
      </c>
    </row>
    <row r="10344" spans="1:2" x14ac:dyDescent="0.25">
      <c r="A10344" s="6">
        <v>10341</v>
      </c>
      <c r="B10344" s="6" t="str">
        <f>"200712003319"</f>
        <v>200712003319</v>
      </c>
    </row>
    <row r="10345" spans="1:2" x14ac:dyDescent="0.25">
      <c r="A10345" s="6">
        <v>10342</v>
      </c>
      <c r="B10345" s="6" t="str">
        <f>"200712003397"</f>
        <v>200712003397</v>
      </c>
    </row>
    <row r="10346" spans="1:2" x14ac:dyDescent="0.25">
      <c r="A10346" s="6">
        <v>10343</v>
      </c>
      <c r="B10346" s="6" t="str">
        <f>"200712003405"</f>
        <v>200712003405</v>
      </c>
    </row>
    <row r="10347" spans="1:2" x14ac:dyDescent="0.25">
      <c r="A10347" s="6">
        <v>10344</v>
      </c>
      <c r="B10347" s="6" t="str">
        <f>"200712003412"</f>
        <v>200712003412</v>
      </c>
    </row>
    <row r="10348" spans="1:2" x14ac:dyDescent="0.25">
      <c r="A10348" s="6">
        <v>10345</v>
      </c>
      <c r="B10348" s="6" t="str">
        <f>"200712003490"</f>
        <v>200712003490</v>
      </c>
    </row>
    <row r="10349" spans="1:2" x14ac:dyDescent="0.25">
      <c r="A10349" s="6">
        <v>10346</v>
      </c>
      <c r="B10349" s="6" t="str">
        <f>"200712003507"</f>
        <v>200712003507</v>
      </c>
    </row>
    <row r="10350" spans="1:2" x14ac:dyDescent="0.25">
      <c r="A10350" s="6">
        <v>10347</v>
      </c>
      <c r="B10350" s="6" t="str">
        <f>"200712003551"</f>
        <v>200712003551</v>
      </c>
    </row>
    <row r="10351" spans="1:2" x14ac:dyDescent="0.25">
      <c r="A10351" s="6">
        <v>10348</v>
      </c>
      <c r="B10351" s="6" t="str">
        <f>"200712003560"</f>
        <v>200712003560</v>
      </c>
    </row>
    <row r="10352" spans="1:2" x14ac:dyDescent="0.25">
      <c r="A10352" s="6">
        <v>10349</v>
      </c>
      <c r="B10352" s="6" t="str">
        <f>"200712003601"</f>
        <v>200712003601</v>
      </c>
    </row>
    <row r="10353" spans="1:2" x14ac:dyDescent="0.25">
      <c r="A10353" s="6">
        <v>10350</v>
      </c>
      <c r="B10353" s="6" t="str">
        <f>"200712003663"</f>
        <v>200712003663</v>
      </c>
    </row>
    <row r="10354" spans="1:2" x14ac:dyDescent="0.25">
      <c r="A10354" s="6">
        <v>10351</v>
      </c>
      <c r="B10354" s="6" t="str">
        <f>"200712003689"</f>
        <v>200712003689</v>
      </c>
    </row>
    <row r="10355" spans="1:2" x14ac:dyDescent="0.25">
      <c r="A10355" s="6">
        <v>10352</v>
      </c>
      <c r="B10355" s="6" t="str">
        <f>"200712003703"</f>
        <v>200712003703</v>
      </c>
    </row>
    <row r="10356" spans="1:2" x14ac:dyDescent="0.25">
      <c r="A10356" s="6">
        <v>10353</v>
      </c>
      <c r="B10356" s="6" t="str">
        <f>"200712003705"</f>
        <v>200712003705</v>
      </c>
    </row>
    <row r="10357" spans="1:2" x14ac:dyDescent="0.25">
      <c r="A10357" s="6">
        <v>10354</v>
      </c>
      <c r="B10357" s="6" t="str">
        <f>"200712003777"</f>
        <v>200712003777</v>
      </c>
    </row>
    <row r="10358" spans="1:2" x14ac:dyDescent="0.25">
      <c r="A10358" s="6">
        <v>10355</v>
      </c>
      <c r="B10358" s="6" t="str">
        <f>"200712003822"</f>
        <v>200712003822</v>
      </c>
    </row>
    <row r="10359" spans="1:2" x14ac:dyDescent="0.25">
      <c r="A10359" s="6">
        <v>10356</v>
      </c>
      <c r="B10359" s="6" t="str">
        <f>"200712003823"</f>
        <v>200712003823</v>
      </c>
    </row>
    <row r="10360" spans="1:2" x14ac:dyDescent="0.25">
      <c r="A10360" s="6">
        <v>10357</v>
      </c>
      <c r="B10360" s="6" t="str">
        <f>"200712003879"</f>
        <v>200712003879</v>
      </c>
    </row>
    <row r="10361" spans="1:2" x14ac:dyDescent="0.25">
      <c r="A10361" s="6">
        <v>10358</v>
      </c>
      <c r="B10361" s="6" t="str">
        <f>"200712003890"</f>
        <v>200712003890</v>
      </c>
    </row>
    <row r="10362" spans="1:2" x14ac:dyDescent="0.25">
      <c r="A10362" s="6">
        <v>10359</v>
      </c>
      <c r="B10362" s="6" t="str">
        <f>"200712003898"</f>
        <v>200712003898</v>
      </c>
    </row>
    <row r="10363" spans="1:2" x14ac:dyDescent="0.25">
      <c r="A10363" s="6">
        <v>10360</v>
      </c>
      <c r="B10363" s="6" t="str">
        <f>"200712003985"</f>
        <v>200712003985</v>
      </c>
    </row>
    <row r="10364" spans="1:2" x14ac:dyDescent="0.25">
      <c r="A10364" s="6">
        <v>10361</v>
      </c>
      <c r="B10364" s="6" t="str">
        <f>"200712004015"</f>
        <v>200712004015</v>
      </c>
    </row>
    <row r="10365" spans="1:2" x14ac:dyDescent="0.25">
      <c r="A10365" s="6">
        <v>10362</v>
      </c>
      <c r="B10365" s="6" t="str">
        <f>"200712004092"</f>
        <v>200712004092</v>
      </c>
    </row>
    <row r="10366" spans="1:2" x14ac:dyDescent="0.25">
      <c r="A10366" s="6">
        <v>10363</v>
      </c>
      <c r="B10366" s="6" t="str">
        <f>"200712004096"</f>
        <v>200712004096</v>
      </c>
    </row>
    <row r="10367" spans="1:2" x14ac:dyDescent="0.25">
      <c r="A10367" s="6">
        <v>10364</v>
      </c>
      <c r="B10367" s="6" t="str">
        <f>"200712004143"</f>
        <v>200712004143</v>
      </c>
    </row>
    <row r="10368" spans="1:2" x14ac:dyDescent="0.25">
      <c r="A10368" s="6">
        <v>10365</v>
      </c>
      <c r="B10368" s="6" t="str">
        <f>"200712004182"</f>
        <v>200712004182</v>
      </c>
    </row>
    <row r="10369" spans="1:2" x14ac:dyDescent="0.25">
      <c r="A10369" s="6">
        <v>10366</v>
      </c>
      <c r="B10369" s="6" t="str">
        <f>"200712004201"</f>
        <v>200712004201</v>
      </c>
    </row>
    <row r="10370" spans="1:2" x14ac:dyDescent="0.25">
      <c r="A10370" s="6">
        <v>10367</v>
      </c>
      <c r="B10370" s="6" t="str">
        <f>"200712004223"</f>
        <v>200712004223</v>
      </c>
    </row>
    <row r="10371" spans="1:2" x14ac:dyDescent="0.25">
      <c r="A10371" s="6">
        <v>10368</v>
      </c>
      <c r="B10371" s="6" t="str">
        <f>"200712004326"</f>
        <v>200712004326</v>
      </c>
    </row>
    <row r="10372" spans="1:2" x14ac:dyDescent="0.25">
      <c r="A10372" s="6">
        <v>10369</v>
      </c>
      <c r="B10372" s="6" t="str">
        <f>"200712004339"</f>
        <v>200712004339</v>
      </c>
    </row>
    <row r="10373" spans="1:2" x14ac:dyDescent="0.25">
      <c r="A10373" s="6">
        <v>10370</v>
      </c>
      <c r="B10373" s="6" t="str">
        <f>"200712004367"</f>
        <v>200712004367</v>
      </c>
    </row>
    <row r="10374" spans="1:2" x14ac:dyDescent="0.25">
      <c r="A10374" s="6">
        <v>10371</v>
      </c>
      <c r="B10374" s="6" t="str">
        <f>"200712004401"</f>
        <v>200712004401</v>
      </c>
    </row>
    <row r="10375" spans="1:2" x14ac:dyDescent="0.25">
      <c r="A10375" s="6">
        <v>10372</v>
      </c>
      <c r="B10375" s="6" t="str">
        <f>"200712004417"</f>
        <v>200712004417</v>
      </c>
    </row>
    <row r="10376" spans="1:2" x14ac:dyDescent="0.25">
      <c r="A10376" s="6">
        <v>10373</v>
      </c>
      <c r="B10376" s="6" t="str">
        <f>"200712004423"</f>
        <v>200712004423</v>
      </c>
    </row>
    <row r="10377" spans="1:2" x14ac:dyDescent="0.25">
      <c r="A10377" s="6">
        <v>10374</v>
      </c>
      <c r="B10377" s="6" t="str">
        <f>"200712004427"</f>
        <v>200712004427</v>
      </c>
    </row>
    <row r="10378" spans="1:2" x14ac:dyDescent="0.25">
      <c r="A10378" s="6">
        <v>10375</v>
      </c>
      <c r="B10378" s="6" t="str">
        <f>"200712004452"</f>
        <v>200712004452</v>
      </c>
    </row>
    <row r="10379" spans="1:2" x14ac:dyDescent="0.25">
      <c r="A10379" s="6">
        <v>10376</v>
      </c>
      <c r="B10379" s="6" t="str">
        <f>"200712004523"</f>
        <v>200712004523</v>
      </c>
    </row>
    <row r="10380" spans="1:2" x14ac:dyDescent="0.25">
      <c r="A10380" s="6">
        <v>10377</v>
      </c>
      <c r="B10380" s="6" t="str">
        <f>"200712004554"</f>
        <v>200712004554</v>
      </c>
    </row>
    <row r="10381" spans="1:2" x14ac:dyDescent="0.25">
      <c r="A10381" s="6">
        <v>10378</v>
      </c>
      <c r="B10381" s="6" t="str">
        <f>"200712004589"</f>
        <v>200712004589</v>
      </c>
    </row>
    <row r="10382" spans="1:2" x14ac:dyDescent="0.25">
      <c r="A10382" s="6">
        <v>10379</v>
      </c>
      <c r="B10382" s="6" t="str">
        <f>"200712004672"</f>
        <v>200712004672</v>
      </c>
    </row>
    <row r="10383" spans="1:2" x14ac:dyDescent="0.25">
      <c r="A10383" s="6">
        <v>10380</v>
      </c>
      <c r="B10383" s="6" t="str">
        <f>"200712004799"</f>
        <v>200712004799</v>
      </c>
    </row>
    <row r="10384" spans="1:2" x14ac:dyDescent="0.25">
      <c r="A10384" s="6">
        <v>10381</v>
      </c>
      <c r="B10384" s="6" t="str">
        <f>"200712004852"</f>
        <v>200712004852</v>
      </c>
    </row>
    <row r="10385" spans="1:2" x14ac:dyDescent="0.25">
      <c r="A10385" s="6">
        <v>10382</v>
      </c>
      <c r="B10385" s="6" t="str">
        <f>"200712004897"</f>
        <v>200712004897</v>
      </c>
    </row>
    <row r="10386" spans="1:2" x14ac:dyDescent="0.25">
      <c r="A10386" s="6">
        <v>10383</v>
      </c>
      <c r="B10386" s="6" t="str">
        <f>"200712004899"</f>
        <v>200712004899</v>
      </c>
    </row>
    <row r="10387" spans="1:2" x14ac:dyDescent="0.25">
      <c r="A10387" s="6">
        <v>10384</v>
      </c>
      <c r="B10387" s="6" t="str">
        <f>"200712004980"</f>
        <v>200712004980</v>
      </c>
    </row>
    <row r="10388" spans="1:2" x14ac:dyDescent="0.25">
      <c r="A10388" s="6">
        <v>10385</v>
      </c>
      <c r="B10388" s="6" t="str">
        <f>"200712004992"</f>
        <v>200712004992</v>
      </c>
    </row>
    <row r="10389" spans="1:2" x14ac:dyDescent="0.25">
      <c r="A10389" s="6">
        <v>10386</v>
      </c>
      <c r="B10389" s="6" t="str">
        <f>"200712005010"</f>
        <v>200712005010</v>
      </c>
    </row>
    <row r="10390" spans="1:2" x14ac:dyDescent="0.25">
      <c r="A10390" s="6">
        <v>10387</v>
      </c>
      <c r="B10390" s="6" t="str">
        <f>"200712005027"</f>
        <v>200712005027</v>
      </c>
    </row>
    <row r="10391" spans="1:2" x14ac:dyDescent="0.25">
      <c r="A10391" s="6">
        <v>10388</v>
      </c>
      <c r="B10391" s="6" t="str">
        <f>"200712005036"</f>
        <v>200712005036</v>
      </c>
    </row>
    <row r="10392" spans="1:2" x14ac:dyDescent="0.25">
      <c r="A10392" s="6">
        <v>10389</v>
      </c>
      <c r="B10392" s="6" t="str">
        <f>"200712005070"</f>
        <v>200712005070</v>
      </c>
    </row>
    <row r="10393" spans="1:2" x14ac:dyDescent="0.25">
      <c r="A10393" s="6">
        <v>10390</v>
      </c>
      <c r="B10393" s="6" t="str">
        <f>"200712005086"</f>
        <v>200712005086</v>
      </c>
    </row>
    <row r="10394" spans="1:2" x14ac:dyDescent="0.25">
      <c r="A10394" s="6">
        <v>10391</v>
      </c>
      <c r="B10394" s="6" t="str">
        <f>"200712005105"</f>
        <v>200712005105</v>
      </c>
    </row>
    <row r="10395" spans="1:2" x14ac:dyDescent="0.25">
      <c r="A10395" s="6">
        <v>10392</v>
      </c>
      <c r="B10395" s="6" t="str">
        <f>"200712005108"</f>
        <v>200712005108</v>
      </c>
    </row>
    <row r="10396" spans="1:2" x14ac:dyDescent="0.25">
      <c r="A10396" s="6">
        <v>10393</v>
      </c>
      <c r="B10396" s="6" t="str">
        <f>"200712005183"</f>
        <v>200712005183</v>
      </c>
    </row>
    <row r="10397" spans="1:2" x14ac:dyDescent="0.25">
      <c r="A10397" s="6">
        <v>10394</v>
      </c>
      <c r="B10397" s="6" t="str">
        <f>"200712005202"</f>
        <v>200712005202</v>
      </c>
    </row>
    <row r="10398" spans="1:2" x14ac:dyDescent="0.25">
      <c r="A10398" s="6">
        <v>10395</v>
      </c>
      <c r="B10398" s="6" t="str">
        <f>"200712005226"</f>
        <v>200712005226</v>
      </c>
    </row>
    <row r="10399" spans="1:2" x14ac:dyDescent="0.25">
      <c r="A10399" s="6">
        <v>10396</v>
      </c>
      <c r="B10399" s="6" t="str">
        <f>"200712005227"</f>
        <v>200712005227</v>
      </c>
    </row>
    <row r="10400" spans="1:2" x14ac:dyDescent="0.25">
      <c r="A10400" s="6">
        <v>10397</v>
      </c>
      <c r="B10400" s="6" t="str">
        <f>"200712005250"</f>
        <v>200712005250</v>
      </c>
    </row>
    <row r="10401" spans="1:2" x14ac:dyDescent="0.25">
      <c r="A10401" s="6">
        <v>10398</v>
      </c>
      <c r="B10401" s="6" t="str">
        <f>"200712005284"</f>
        <v>200712005284</v>
      </c>
    </row>
    <row r="10402" spans="1:2" x14ac:dyDescent="0.25">
      <c r="A10402" s="6">
        <v>10399</v>
      </c>
      <c r="B10402" s="6" t="str">
        <f>"200712005285"</f>
        <v>200712005285</v>
      </c>
    </row>
    <row r="10403" spans="1:2" x14ac:dyDescent="0.25">
      <c r="A10403" s="6">
        <v>10400</v>
      </c>
      <c r="B10403" s="6" t="str">
        <f>"200712005314"</f>
        <v>200712005314</v>
      </c>
    </row>
    <row r="10404" spans="1:2" x14ac:dyDescent="0.25">
      <c r="A10404" s="6">
        <v>10401</v>
      </c>
      <c r="B10404" s="6" t="str">
        <f>"200712005401"</f>
        <v>200712005401</v>
      </c>
    </row>
    <row r="10405" spans="1:2" x14ac:dyDescent="0.25">
      <c r="A10405" s="6">
        <v>10402</v>
      </c>
      <c r="B10405" s="6" t="str">
        <f>"200712005407"</f>
        <v>200712005407</v>
      </c>
    </row>
    <row r="10406" spans="1:2" x14ac:dyDescent="0.25">
      <c r="A10406" s="6">
        <v>10403</v>
      </c>
      <c r="B10406" s="6" t="str">
        <f>"200712005421"</f>
        <v>200712005421</v>
      </c>
    </row>
    <row r="10407" spans="1:2" x14ac:dyDescent="0.25">
      <c r="A10407" s="6">
        <v>10404</v>
      </c>
      <c r="B10407" s="6" t="str">
        <f>"200712005435"</f>
        <v>200712005435</v>
      </c>
    </row>
    <row r="10408" spans="1:2" x14ac:dyDescent="0.25">
      <c r="A10408" s="6">
        <v>10405</v>
      </c>
      <c r="B10408" s="6" t="str">
        <f>"200712005439"</f>
        <v>200712005439</v>
      </c>
    </row>
    <row r="10409" spans="1:2" x14ac:dyDescent="0.25">
      <c r="A10409" s="6">
        <v>10406</v>
      </c>
      <c r="B10409" s="6" t="str">
        <f>"200712005441"</f>
        <v>200712005441</v>
      </c>
    </row>
    <row r="10410" spans="1:2" x14ac:dyDescent="0.25">
      <c r="A10410" s="6">
        <v>10407</v>
      </c>
      <c r="B10410" s="6" t="str">
        <f>"200712005454"</f>
        <v>200712005454</v>
      </c>
    </row>
    <row r="10411" spans="1:2" x14ac:dyDescent="0.25">
      <c r="A10411" s="6">
        <v>10408</v>
      </c>
      <c r="B10411" s="6" t="str">
        <f>"200712005483"</f>
        <v>200712005483</v>
      </c>
    </row>
    <row r="10412" spans="1:2" x14ac:dyDescent="0.25">
      <c r="A10412" s="6">
        <v>10409</v>
      </c>
      <c r="B10412" s="6" t="str">
        <f>"200712005491"</f>
        <v>200712005491</v>
      </c>
    </row>
    <row r="10413" spans="1:2" x14ac:dyDescent="0.25">
      <c r="A10413" s="6">
        <v>10410</v>
      </c>
      <c r="B10413" s="6" t="str">
        <f>"200712005609"</f>
        <v>200712005609</v>
      </c>
    </row>
    <row r="10414" spans="1:2" x14ac:dyDescent="0.25">
      <c r="A10414" s="6">
        <v>10411</v>
      </c>
      <c r="B10414" s="6" t="str">
        <f>"200712005625"</f>
        <v>200712005625</v>
      </c>
    </row>
    <row r="10415" spans="1:2" x14ac:dyDescent="0.25">
      <c r="A10415" s="6">
        <v>10412</v>
      </c>
      <c r="B10415" s="6" t="str">
        <f>"200712005712"</f>
        <v>200712005712</v>
      </c>
    </row>
    <row r="10416" spans="1:2" x14ac:dyDescent="0.25">
      <c r="A10416" s="6">
        <v>10413</v>
      </c>
      <c r="B10416" s="6" t="str">
        <f>"200712005737"</f>
        <v>200712005737</v>
      </c>
    </row>
    <row r="10417" spans="1:2" x14ac:dyDescent="0.25">
      <c r="A10417" s="6">
        <v>10414</v>
      </c>
      <c r="B10417" s="6" t="str">
        <f>"200712005763"</f>
        <v>200712005763</v>
      </c>
    </row>
    <row r="10418" spans="1:2" x14ac:dyDescent="0.25">
      <c r="A10418" s="6">
        <v>10415</v>
      </c>
      <c r="B10418" s="6" t="str">
        <f>"200712005792"</f>
        <v>200712005792</v>
      </c>
    </row>
    <row r="10419" spans="1:2" x14ac:dyDescent="0.25">
      <c r="A10419" s="6">
        <v>10416</v>
      </c>
      <c r="B10419" s="6" t="str">
        <f>"200712005801"</f>
        <v>200712005801</v>
      </c>
    </row>
    <row r="10420" spans="1:2" x14ac:dyDescent="0.25">
      <c r="A10420" s="6">
        <v>10417</v>
      </c>
      <c r="B10420" s="6" t="str">
        <f>"200712005832"</f>
        <v>200712005832</v>
      </c>
    </row>
    <row r="10421" spans="1:2" x14ac:dyDescent="0.25">
      <c r="A10421" s="6">
        <v>10418</v>
      </c>
      <c r="B10421" s="6" t="str">
        <f>"200712005841"</f>
        <v>200712005841</v>
      </c>
    </row>
    <row r="10422" spans="1:2" x14ac:dyDescent="0.25">
      <c r="A10422" s="6">
        <v>10419</v>
      </c>
      <c r="B10422" s="6" t="str">
        <f>"200712005895"</f>
        <v>200712005895</v>
      </c>
    </row>
    <row r="10423" spans="1:2" x14ac:dyDescent="0.25">
      <c r="A10423" s="6">
        <v>10420</v>
      </c>
      <c r="B10423" s="6" t="str">
        <f>"200712005977"</f>
        <v>200712005977</v>
      </c>
    </row>
    <row r="10424" spans="1:2" x14ac:dyDescent="0.25">
      <c r="A10424" s="6">
        <v>10421</v>
      </c>
      <c r="B10424" s="6" t="str">
        <f>"200712006051"</f>
        <v>200712006051</v>
      </c>
    </row>
    <row r="10425" spans="1:2" x14ac:dyDescent="0.25">
      <c r="A10425" s="6">
        <v>10422</v>
      </c>
      <c r="B10425" s="6" t="str">
        <f>"200712006065"</f>
        <v>200712006065</v>
      </c>
    </row>
    <row r="10426" spans="1:2" x14ac:dyDescent="0.25">
      <c r="A10426" s="6">
        <v>10423</v>
      </c>
      <c r="B10426" s="6" t="str">
        <f>"200712006078"</f>
        <v>200712006078</v>
      </c>
    </row>
    <row r="10427" spans="1:2" x14ac:dyDescent="0.25">
      <c r="A10427" s="6">
        <v>10424</v>
      </c>
      <c r="B10427" s="6" t="str">
        <f>"200712006096"</f>
        <v>200712006096</v>
      </c>
    </row>
    <row r="10428" spans="1:2" x14ac:dyDescent="0.25">
      <c r="A10428" s="6">
        <v>10425</v>
      </c>
      <c r="B10428" s="6" t="str">
        <f>"200712006108"</f>
        <v>200712006108</v>
      </c>
    </row>
    <row r="10429" spans="1:2" x14ac:dyDescent="0.25">
      <c r="A10429" s="6">
        <v>10426</v>
      </c>
      <c r="B10429" s="6" t="str">
        <f>"200712006148"</f>
        <v>200712006148</v>
      </c>
    </row>
    <row r="10430" spans="1:2" x14ac:dyDescent="0.25">
      <c r="A10430" s="6">
        <v>10427</v>
      </c>
      <c r="B10430" s="6" t="str">
        <f>"200712006223"</f>
        <v>200712006223</v>
      </c>
    </row>
    <row r="10431" spans="1:2" x14ac:dyDescent="0.25">
      <c r="A10431" s="6">
        <v>10428</v>
      </c>
      <c r="B10431" s="6" t="str">
        <f>"200801000034"</f>
        <v>200801000034</v>
      </c>
    </row>
    <row r="10432" spans="1:2" x14ac:dyDescent="0.25">
      <c r="A10432" s="6">
        <v>10429</v>
      </c>
      <c r="B10432" s="6" t="str">
        <f>"200801000052"</f>
        <v>200801000052</v>
      </c>
    </row>
    <row r="10433" spans="1:2" x14ac:dyDescent="0.25">
      <c r="A10433" s="6">
        <v>10430</v>
      </c>
      <c r="B10433" s="6" t="str">
        <f>"200801000062"</f>
        <v>200801000062</v>
      </c>
    </row>
    <row r="10434" spans="1:2" x14ac:dyDescent="0.25">
      <c r="A10434" s="6">
        <v>10431</v>
      </c>
      <c r="B10434" s="6" t="str">
        <f>"200801000119"</f>
        <v>200801000119</v>
      </c>
    </row>
    <row r="10435" spans="1:2" x14ac:dyDescent="0.25">
      <c r="A10435" s="6">
        <v>10432</v>
      </c>
      <c r="B10435" s="6" t="str">
        <f>"200801000124"</f>
        <v>200801000124</v>
      </c>
    </row>
    <row r="10436" spans="1:2" x14ac:dyDescent="0.25">
      <c r="A10436" s="6">
        <v>10433</v>
      </c>
      <c r="B10436" s="6" t="str">
        <f>"200801000224"</f>
        <v>200801000224</v>
      </c>
    </row>
    <row r="10437" spans="1:2" x14ac:dyDescent="0.25">
      <c r="A10437" s="6">
        <v>10434</v>
      </c>
      <c r="B10437" s="6" t="str">
        <f>"200801000299"</f>
        <v>200801000299</v>
      </c>
    </row>
    <row r="10438" spans="1:2" x14ac:dyDescent="0.25">
      <c r="A10438" s="6">
        <v>10435</v>
      </c>
      <c r="B10438" s="6" t="str">
        <f>"200801000437"</f>
        <v>200801000437</v>
      </c>
    </row>
    <row r="10439" spans="1:2" x14ac:dyDescent="0.25">
      <c r="A10439" s="6">
        <v>10436</v>
      </c>
      <c r="B10439" s="6" t="str">
        <f>"200801000489"</f>
        <v>200801000489</v>
      </c>
    </row>
    <row r="10440" spans="1:2" x14ac:dyDescent="0.25">
      <c r="A10440" s="6">
        <v>10437</v>
      </c>
      <c r="B10440" s="6" t="str">
        <f>"200801000545"</f>
        <v>200801000545</v>
      </c>
    </row>
    <row r="10441" spans="1:2" x14ac:dyDescent="0.25">
      <c r="A10441" s="6">
        <v>10438</v>
      </c>
      <c r="B10441" s="6" t="str">
        <f>"200801000575"</f>
        <v>200801000575</v>
      </c>
    </row>
    <row r="10442" spans="1:2" x14ac:dyDescent="0.25">
      <c r="A10442" s="6">
        <v>10439</v>
      </c>
      <c r="B10442" s="6" t="str">
        <f>"200801000656"</f>
        <v>200801000656</v>
      </c>
    </row>
    <row r="10443" spans="1:2" x14ac:dyDescent="0.25">
      <c r="A10443" s="6">
        <v>10440</v>
      </c>
      <c r="B10443" s="6" t="str">
        <f>"200801000685"</f>
        <v>200801000685</v>
      </c>
    </row>
    <row r="10444" spans="1:2" x14ac:dyDescent="0.25">
      <c r="A10444" s="6">
        <v>10441</v>
      </c>
      <c r="B10444" s="6" t="str">
        <f>"200801000713"</f>
        <v>200801000713</v>
      </c>
    </row>
    <row r="10445" spans="1:2" x14ac:dyDescent="0.25">
      <c r="A10445" s="6">
        <v>10442</v>
      </c>
      <c r="B10445" s="6" t="str">
        <f>"200801000779"</f>
        <v>200801000779</v>
      </c>
    </row>
    <row r="10446" spans="1:2" x14ac:dyDescent="0.25">
      <c r="A10446" s="6">
        <v>10443</v>
      </c>
      <c r="B10446" s="6" t="str">
        <f>"200801000854"</f>
        <v>200801000854</v>
      </c>
    </row>
    <row r="10447" spans="1:2" x14ac:dyDescent="0.25">
      <c r="A10447" s="6">
        <v>10444</v>
      </c>
      <c r="B10447" s="6" t="str">
        <f>"200801000890"</f>
        <v>200801000890</v>
      </c>
    </row>
    <row r="10448" spans="1:2" x14ac:dyDescent="0.25">
      <c r="A10448" s="6">
        <v>10445</v>
      </c>
      <c r="B10448" s="6" t="str">
        <f>"200801000899"</f>
        <v>200801000899</v>
      </c>
    </row>
    <row r="10449" spans="1:2" x14ac:dyDescent="0.25">
      <c r="A10449" s="6">
        <v>10446</v>
      </c>
      <c r="B10449" s="6" t="str">
        <f>"200801000947"</f>
        <v>200801000947</v>
      </c>
    </row>
    <row r="10450" spans="1:2" x14ac:dyDescent="0.25">
      <c r="A10450" s="6">
        <v>10447</v>
      </c>
      <c r="B10450" s="6" t="str">
        <f>"200801000969"</f>
        <v>200801000969</v>
      </c>
    </row>
    <row r="10451" spans="1:2" x14ac:dyDescent="0.25">
      <c r="A10451" s="6">
        <v>10448</v>
      </c>
      <c r="B10451" s="6" t="str">
        <f>"200801000975"</f>
        <v>200801000975</v>
      </c>
    </row>
    <row r="10452" spans="1:2" x14ac:dyDescent="0.25">
      <c r="A10452" s="6">
        <v>10449</v>
      </c>
      <c r="B10452" s="6" t="str">
        <f>"200801000996"</f>
        <v>200801000996</v>
      </c>
    </row>
    <row r="10453" spans="1:2" x14ac:dyDescent="0.25">
      <c r="A10453" s="6">
        <v>10450</v>
      </c>
      <c r="B10453" s="6" t="str">
        <f>"200801001079"</f>
        <v>200801001079</v>
      </c>
    </row>
    <row r="10454" spans="1:2" x14ac:dyDescent="0.25">
      <c r="A10454" s="6">
        <v>10451</v>
      </c>
      <c r="B10454" s="6" t="str">
        <f>"200801001429"</f>
        <v>200801001429</v>
      </c>
    </row>
    <row r="10455" spans="1:2" x14ac:dyDescent="0.25">
      <c r="A10455" s="6">
        <v>10452</v>
      </c>
      <c r="B10455" s="6" t="str">
        <f>"200801001464"</f>
        <v>200801001464</v>
      </c>
    </row>
    <row r="10456" spans="1:2" x14ac:dyDescent="0.25">
      <c r="A10456" s="6">
        <v>10453</v>
      </c>
      <c r="B10456" s="6" t="str">
        <f>"200801001496"</f>
        <v>200801001496</v>
      </c>
    </row>
    <row r="10457" spans="1:2" x14ac:dyDescent="0.25">
      <c r="A10457" s="6">
        <v>10454</v>
      </c>
      <c r="B10457" s="6" t="str">
        <f>"200801001524"</f>
        <v>200801001524</v>
      </c>
    </row>
    <row r="10458" spans="1:2" x14ac:dyDescent="0.25">
      <c r="A10458" s="6">
        <v>10455</v>
      </c>
      <c r="B10458" s="6" t="str">
        <f>"200801001533"</f>
        <v>200801001533</v>
      </c>
    </row>
    <row r="10459" spans="1:2" x14ac:dyDescent="0.25">
      <c r="A10459" s="6">
        <v>10456</v>
      </c>
      <c r="B10459" s="6" t="str">
        <f>"200801001584"</f>
        <v>200801001584</v>
      </c>
    </row>
    <row r="10460" spans="1:2" x14ac:dyDescent="0.25">
      <c r="A10460" s="6">
        <v>10457</v>
      </c>
      <c r="B10460" s="6" t="str">
        <f>"200801001663"</f>
        <v>200801001663</v>
      </c>
    </row>
    <row r="10461" spans="1:2" x14ac:dyDescent="0.25">
      <c r="A10461" s="6">
        <v>10458</v>
      </c>
      <c r="B10461" s="6" t="str">
        <f>"200801001717"</f>
        <v>200801001717</v>
      </c>
    </row>
    <row r="10462" spans="1:2" x14ac:dyDescent="0.25">
      <c r="A10462" s="6">
        <v>10459</v>
      </c>
      <c r="B10462" s="6" t="str">
        <f>"200801001727"</f>
        <v>200801001727</v>
      </c>
    </row>
    <row r="10463" spans="1:2" x14ac:dyDescent="0.25">
      <c r="A10463" s="6">
        <v>10460</v>
      </c>
      <c r="B10463" s="6" t="str">
        <f>"200801001744"</f>
        <v>200801001744</v>
      </c>
    </row>
    <row r="10464" spans="1:2" x14ac:dyDescent="0.25">
      <c r="A10464" s="6">
        <v>10461</v>
      </c>
      <c r="B10464" s="6" t="str">
        <f>"200801001756"</f>
        <v>200801001756</v>
      </c>
    </row>
    <row r="10465" spans="1:2" x14ac:dyDescent="0.25">
      <c r="A10465" s="6">
        <v>10462</v>
      </c>
      <c r="B10465" s="6" t="str">
        <f>"200801001784"</f>
        <v>200801001784</v>
      </c>
    </row>
    <row r="10466" spans="1:2" x14ac:dyDescent="0.25">
      <c r="A10466" s="6">
        <v>10463</v>
      </c>
      <c r="B10466" s="6" t="str">
        <f>"200801001826"</f>
        <v>200801001826</v>
      </c>
    </row>
    <row r="10467" spans="1:2" x14ac:dyDescent="0.25">
      <c r="A10467" s="6">
        <v>10464</v>
      </c>
      <c r="B10467" s="6" t="str">
        <f>"200801001872"</f>
        <v>200801001872</v>
      </c>
    </row>
    <row r="10468" spans="1:2" x14ac:dyDescent="0.25">
      <c r="A10468" s="6">
        <v>10465</v>
      </c>
      <c r="B10468" s="6" t="str">
        <f>"200801001914"</f>
        <v>200801001914</v>
      </c>
    </row>
    <row r="10469" spans="1:2" x14ac:dyDescent="0.25">
      <c r="A10469" s="6">
        <v>10466</v>
      </c>
      <c r="B10469" s="6" t="str">
        <f>"200801002010"</f>
        <v>200801002010</v>
      </c>
    </row>
    <row r="10470" spans="1:2" x14ac:dyDescent="0.25">
      <c r="A10470" s="6">
        <v>10467</v>
      </c>
      <c r="B10470" s="6" t="str">
        <f>"200801002058"</f>
        <v>200801002058</v>
      </c>
    </row>
    <row r="10471" spans="1:2" x14ac:dyDescent="0.25">
      <c r="A10471" s="6">
        <v>10468</v>
      </c>
      <c r="B10471" s="6" t="str">
        <f>"200801002061"</f>
        <v>200801002061</v>
      </c>
    </row>
    <row r="10472" spans="1:2" x14ac:dyDescent="0.25">
      <c r="A10472" s="6">
        <v>10469</v>
      </c>
      <c r="B10472" s="6" t="str">
        <f>"200801002097"</f>
        <v>200801002097</v>
      </c>
    </row>
    <row r="10473" spans="1:2" x14ac:dyDescent="0.25">
      <c r="A10473" s="6">
        <v>10470</v>
      </c>
      <c r="B10473" s="6" t="str">
        <f>"200801002141"</f>
        <v>200801002141</v>
      </c>
    </row>
    <row r="10474" spans="1:2" x14ac:dyDescent="0.25">
      <c r="A10474" s="6">
        <v>10471</v>
      </c>
      <c r="B10474" s="6" t="str">
        <f>"200801002173"</f>
        <v>200801002173</v>
      </c>
    </row>
    <row r="10475" spans="1:2" x14ac:dyDescent="0.25">
      <c r="A10475" s="6">
        <v>10472</v>
      </c>
      <c r="B10475" s="6" t="str">
        <f>"200801002209"</f>
        <v>200801002209</v>
      </c>
    </row>
    <row r="10476" spans="1:2" x14ac:dyDescent="0.25">
      <c r="A10476" s="6">
        <v>10473</v>
      </c>
      <c r="B10476" s="6" t="str">
        <f>"200801002260"</f>
        <v>200801002260</v>
      </c>
    </row>
    <row r="10477" spans="1:2" x14ac:dyDescent="0.25">
      <c r="A10477" s="6">
        <v>10474</v>
      </c>
      <c r="B10477" s="6" t="str">
        <f>"200801002261"</f>
        <v>200801002261</v>
      </c>
    </row>
    <row r="10478" spans="1:2" x14ac:dyDescent="0.25">
      <c r="A10478" s="6">
        <v>10475</v>
      </c>
      <c r="B10478" s="6" t="str">
        <f>"200801002301"</f>
        <v>200801002301</v>
      </c>
    </row>
    <row r="10479" spans="1:2" x14ac:dyDescent="0.25">
      <c r="A10479" s="6">
        <v>10476</v>
      </c>
      <c r="B10479" s="6" t="str">
        <f>"200801002353"</f>
        <v>200801002353</v>
      </c>
    </row>
    <row r="10480" spans="1:2" x14ac:dyDescent="0.25">
      <c r="A10480" s="6">
        <v>10477</v>
      </c>
      <c r="B10480" s="6" t="str">
        <f>"200801002375"</f>
        <v>200801002375</v>
      </c>
    </row>
    <row r="10481" spans="1:2" x14ac:dyDescent="0.25">
      <c r="A10481" s="6">
        <v>10478</v>
      </c>
      <c r="B10481" s="6" t="str">
        <f>"200801002405"</f>
        <v>200801002405</v>
      </c>
    </row>
    <row r="10482" spans="1:2" x14ac:dyDescent="0.25">
      <c r="A10482" s="6">
        <v>10479</v>
      </c>
      <c r="B10482" s="6" t="str">
        <f>"200801002436"</f>
        <v>200801002436</v>
      </c>
    </row>
    <row r="10483" spans="1:2" x14ac:dyDescent="0.25">
      <c r="A10483" s="6">
        <v>10480</v>
      </c>
      <c r="B10483" s="6" t="str">
        <f>"200801002500"</f>
        <v>200801002500</v>
      </c>
    </row>
    <row r="10484" spans="1:2" x14ac:dyDescent="0.25">
      <c r="A10484" s="6">
        <v>10481</v>
      </c>
      <c r="B10484" s="6" t="str">
        <f>"200801002506"</f>
        <v>200801002506</v>
      </c>
    </row>
    <row r="10485" spans="1:2" x14ac:dyDescent="0.25">
      <c r="A10485" s="6">
        <v>10482</v>
      </c>
      <c r="B10485" s="6" t="str">
        <f>"200801002534"</f>
        <v>200801002534</v>
      </c>
    </row>
    <row r="10486" spans="1:2" x14ac:dyDescent="0.25">
      <c r="A10486" s="6">
        <v>10483</v>
      </c>
      <c r="B10486" s="6" t="str">
        <f>"200801002535"</f>
        <v>200801002535</v>
      </c>
    </row>
    <row r="10487" spans="1:2" x14ac:dyDescent="0.25">
      <c r="A10487" s="6">
        <v>10484</v>
      </c>
      <c r="B10487" s="6" t="str">
        <f>"200801002571"</f>
        <v>200801002571</v>
      </c>
    </row>
    <row r="10488" spans="1:2" x14ac:dyDescent="0.25">
      <c r="A10488" s="6">
        <v>10485</v>
      </c>
      <c r="B10488" s="6" t="str">
        <f>"200801002624"</f>
        <v>200801002624</v>
      </c>
    </row>
    <row r="10489" spans="1:2" x14ac:dyDescent="0.25">
      <c r="A10489" s="6">
        <v>10486</v>
      </c>
      <c r="B10489" s="6" t="str">
        <f>"200801002689"</f>
        <v>200801002689</v>
      </c>
    </row>
    <row r="10490" spans="1:2" x14ac:dyDescent="0.25">
      <c r="A10490" s="6">
        <v>10487</v>
      </c>
      <c r="B10490" s="6" t="str">
        <f>"200801002758"</f>
        <v>200801002758</v>
      </c>
    </row>
    <row r="10491" spans="1:2" x14ac:dyDescent="0.25">
      <c r="A10491" s="6">
        <v>10488</v>
      </c>
      <c r="B10491" s="6" t="str">
        <f>"200801002760"</f>
        <v>200801002760</v>
      </c>
    </row>
    <row r="10492" spans="1:2" x14ac:dyDescent="0.25">
      <c r="A10492" s="6">
        <v>10489</v>
      </c>
      <c r="B10492" s="6" t="str">
        <f>"200801002840"</f>
        <v>200801002840</v>
      </c>
    </row>
    <row r="10493" spans="1:2" x14ac:dyDescent="0.25">
      <c r="A10493" s="6">
        <v>10490</v>
      </c>
      <c r="B10493" s="6" t="str">
        <f>"200801002875"</f>
        <v>200801002875</v>
      </c>
    </row>
    <row r="10494" spans="1:2" x14ac:dyDescent="0.25">
      <c r="A10494" s="6">
        <v>10491</v>
      </c>
      <c r="B10494" s="6" t="str">
        <f>"200801002934"</f>
        <v>200801002934</v>
      </c>
    </row>
    <row r="10495" spans="1:2" x14ac:dyDescent="0.25">
      <c r="A10495" s="6">
        <v>10492</v>
      </c>
      <c r="B10495" s="6" t="str">
        <f>"200801002946"</f>
        <v>200801002946</v>
      </c>
    </row>
    <row r="10496" spans="1:2" x14ac:dyDescent="0.25">
      <c r="A10496" s="6">
        <v>10493</v>
      </c>
      <c r="B10496" s="6" t="str">
        <f>"200801002954"</f>
        <v>200801002954</v>
      </c>
    </row>
    <row r="10497" spans="1:2" x14ac:dyDescent="0.25">
      <c r="A10497" s="6">
        <v>10494</v>
      </c>
      <c r="B10497" s="6" t="str">
        <f>"200801003047"</f>
        <v>200801003047</v>
      </c>
    </row>
    <row r="10498" spans="1:2" x14ac:dyDescent="0.25">
      <c r="A10498" s="6">
        <v>10495</v>
      </c>
      <c r="B10498" s="6" t="str">
        <f>"200801003069"</f>
        <v>200801003069</v>
      </c>
    </row>
    <row r="10499" spans="1:2" x14ac:dyDescent="0.25">
      <c r="A10499" s="6">
        <v>10496</v>
      </c>
      <c r="B10499" s="6" t="str">
        <f>"200801003152"</f>
        <v>200801003152</v>
      </c>
    </row>
    <row r="10500" spans="1:2" x14ac:dyDescent="0.25">
      <c r="A10500" s="6">
        <v>10497</v>
      </c>
      <c r="B10500" s="6" t="str">
        <f>"200801003244"</f>
        <v>200801003244</v>
      </c>
    </row>
    <row r="10501" spans="1:2" x14ac:dyDescent="0.25">
      <c r="A10501" s="6">
        <v>10498</v>
      </c>
      <c r="B10501" s="6" t="str">
        <f>"200801003323"</f>
        <v>200801003323</v>
      </c>
    </row>
    <row r="10502" spans="1:2" x14ac:dyDescent="0.25">
      <c r="A10502" s="6">
        <v>10499</v>
      </c>
      <c r="B10502" s="6" t="str">
        <f>"200801003353"</f>
        <v>200801003353</v>
      </c>
    </row>
    <row r="10503" spans="1:2" x14ac:dyDescent="0.25">
      <c r="A10503" s="6">
        <v>10500</v>
      </c>
      <c r="B10503" s="6" t="str">
        <f>"200801003355"</f>
        <v>200801003355</v>
      </c>
    </row>
    <row r="10504" spans="1:2" x14ac:dyDescent="0.25">
      <c r="A10504" s="6">
        <v>10501</v>
      </c>
      <c r="B10504" s="6" t="str">
        <f>"200801003383"</f>
        <v>200801003383</v>
      </c>
    </row>
    <row r="10505" spans="1:2" x14ac:dyDescent="0.25">
      <c r="A10505" s="6">
        <v>10502</v>
      </c>
      <c r="B10505" s="6" t="str">
        <f>"200801003450"</f>
        <v>200801003450</v>
      </c>
    </row>
    <row r="10506" spans="1:2" x14ac:dyDescent="0.25">
      <c r="A10506" s="6">
        <v>10503</v>
      </c>
      <c r="B10506" s="6" t="str">
        <f>"200801003487"</f>
        <v>200801003487</v>
      </c>
    </row>
    <row r="10507" spans="1:2" x14ac:dyDescent="0.25">
      <c r="A10507" s="6">
        <v>10504</v>
      </c>
      <c r="B10507" s="6" t="str">
        <f>"200801003555"</f>
        <v>200801003555</v>
      </c>
    </row>
    <row r="10508" spans="1:2" x14ac:dyDescent="0.25">
      <c r="A10508" s="6">
        <v>10505</v>
      </c>
      <c r="B10508" s="6" t="str">
        <f>"200801003671"</f>
        <v>200801003671</v>
      </c>
    </row>
    <row r="10509" spans="1:2" x14ac:dyDescent="0.25">
      <c r="A10509" s="6">
        <v>10506</v>
      </c>
      <c r="B10509" s="6" t="str">
        <f>"200801003677"</f>
        <v>200801003677</v>
      </c>
    </row>
    <row r="10510" spans="1:2" x14ac:dyDescent="0.25">
      <c r="A10510" s="6">
        <v>10507</v>
      </c>
      <c r="B10510" s="6" t="str">
        <f>"200801003696"</f>
        <v>200801003696</v>
      </c>
    </row>
    <row r="10511" spans="1:2" x14ac:dyDescent="0.25">
      <c r="A10511" s="6">
        <v>10508</v>
      </c>
      <c r="B10511" s="6" t="str">
        <f>"200801003732"</f>
        <v>200801003732</v>
      </c>
    </row>
    <row r="10512" spans="1:2" x14ac:dyDescent="0.25">
      <c r="A10512" s="6">
        <v>10509</v>
      </c>
      <c r="B10512" s="6" t="str">
        <f>"200801003753"</f>
        <v>200801003753</v>
      </c>
    </row>
    <row r="10513" spans="1:2" x14ac:dyDescent="0.25">
      <c r="A10513" s="6">
        <v>10510</v>
      </c>
      <c r="B10513" s="6" t="str">
        <f>"200801003815"</f>
        <v>200801003815</v>
      </c>
    </row>
    <row r="10514" spans="1:2" x14ac:dyDescent="0.25">
      <c r="A10514" s="6">
        <v>10511</v>
      </c>
      <c r="B10514" s="6" t="str">
        <f>"200801003866"</f>
        <v>200801003866</v>
      </c>
    </row>
    <row r="10515" spans="1:2" x14ac:dyDescent="0.25">
      <c r="A10515" s="6">
        <v>10512</v>
      </c>
      <c r="B10515" s="6" t="str">
        <f>"200801003881"</f>
        <v>200801003881</v>
      </c>
    </row>
    <row r="10516" spans="1:2" x14ac:dyDescent="0.25">
      <c r="A10516" s="6">
        <v>10513</v>
      </c>
      <c r="B10516" s="6" t="str">
        <f>"200801003950"</f>
        <v>200801003950</v>
      </c>
    </row>
    <row r="10517" spans="1:2" x14ac:dyDescent="0.25">
      <c r="A10517" s="6">
        <v>10514</v>
      </c>
      <c r="B10517" s="6" t="str">
        <f>"200801003987"</f>
        <v>200801003987</v>
      </c>
    </row>
    <row r="10518" spans="1:2" x14ac:dyDescent="0.25">
      <c r="A10518" s="6">
        <v>10515</v>
      </c>
      <c r="B10518" s="6" t="str">
        <f>"200801004147"</f>
        <v>200801004147</v>
      </c>
    </row>
    <row r="10519" spans="1:2" x14ac:dyDescent="0.25">
      <c r="A10519" s="6">
        <v>10516</v>
      </c>
      <c r="B10519" s="6" t="str">
        <f>"200801004190"</f>
        <v>200801004190</v>
      </c>
    </row>
    <row r="10520" spans="1:2" x14ac:dyDescent="0.25">
      <c r="A10520" s="6">
        <v>10517</v>
      </c>
      <c r="B10520" s="6" t="str">
        <f>"200801004196"</f>
        <v>200801004196</v>
      </c>
    </row>
    <row r="10521" spans="1:2" x14ac:dyDescent="0.25">
      <c r="A10521" s="6">
        <v>10518</v>
      </c>
      <c r="B10521" s="6" t="str">
        <f>"200801004209"</f>
        <v>200801004209</v>
      </c>
    </row>
    <row r="10522" spans="1:2" x14ac:dyDescent="0.25">
      <c r="A10522" s="6">
        <v>10519</v>
      </c>
      <c r="B10522" s="6" t="str">
        <f>"200801004243"</f>
        <v>200801004243</v>
      </c>
    </row>
    <row r="10523" spans="1:2" x14ac:dyDescent="0.25">
      <c r="A10523" s="6">
        <v>10520</v>
      </c>
      <c r="B10523" s="6" t="str">
        <f>"200801004277"</f>
        <v>200801004277</v>
      </c>
    </row>
    <row r="10524" spans="1:2" x14ac:dyDescent="0.25">
      <c r="A10524" s="6">
        <v>10521</v>
      </c>
      <c r="B10524" s="6" t="str">
        <f>"200801004400"</f>
        <v>200801004400</v>
      </c>
    </row>
    <row r="10525" spans="1:2" x14ac:dyDescent="0.25">
      <c r="A10525" s="6">
        <v>10522</v>
      </c>
      <c r="B10525" s="6" t="str">
        <f>"200801004408"</f>
        <v>200801004408</v>
      </c>
    </row>
    <row r="10526" spans="1:2" x14ac:dyDescent="0.25">
      <c r="A10526" s="6">
        <v>10523</v>
      </c>
      <c r="B10526" s="6" t="str">
        <f>"200801004429"</f>
        <v>200801004429</v>
      </c>
    </row>
    <row r="10527" spans="1:2" x14ac:dyDescent="0.25">
      <c r="A10527" s="6">
        <v>10524</v>
      </c>
      <c r="B10527" s="6" t="str">
        <f>"200801004442"</f>
        <v>200801004442</v>
      </c>
    </row>
    <row r="10528" spans="1:2" x14ac:dyDescent="0.25">
      <c r="A10528" s="6">
        <v>10525</v>
      </c>
      <c r="B10528" s="6" t="str">
        <f>"200801004461"</f>
        <v>200801004461</v>
      </c>
    </row>
    <row r="10529" spans="1:2" x14ac:dyDescent="0.25">
      <c r="A10529" s="6">
        <v>10526</v>
      </c>
      <c r="B10529" s="6" t="str">
        <f>"200801004497"</f>
        <v>200801004497</v>
      </c>
    </row>
    <row r="10530" spans="1:2" x14ac:dyDescent="0.25">
      <c r="A10530" s="6">
        <v>10527</v>
      </c>
      <c r="B10530" s="6" t="str">
        <f>"200801004501"</f>
        <v>200801004501</v>
      </c>
    </row>
    <row r="10531" spans="1:2" x14ac:dyDescent="0.25">
      <c r="A10531" s="6">
        <v>10528</v>
      </c>
      <c r="B10531" s="6" t="str">
        <f>"200801004557"</f>
        <v>200801004557</v>
      </c>
    </row>
    <row r="10532" spans="1:2" x14ac:dyDescent="0.25">
      <c r="A10532" s="6">
        <v>10529</v>
      </c>
      <c r="B10532" s="6" t="str">
        <f>"200801004582"</f>
        <v>200801004582</v>
      </c>
    </row>
    <row r="10533" spans="1:2" x14ac:dyDescent="0.25">
      <c r="A10533" s="6">
        <v>10530</v>
      </c>
      <c r="B10533" s="6" t="str">
        <f>"200801004588"</f>
        <v>200801004588</v>
      </c>
    </row>
    <row r="10534" spans="1:2" x14ac:dyDescent="0.25">
      <c r="A10534" s="6">
        <v>10531</v>
      </c>
      <c r="B10534" s="6" t="str">
        <f>"200801004590"</f>
        <v>200801004590</v>
      </c>
    </row>
    <row r="10535" spans="1:2" x14ac:dyDescent="0.25">
      <c r="A10535" s="6">
        <v>10532</v>
      </c>
      <c r="B10535" s="6" t="str">
        <f>"200801004759"</f>
        <v>200801004759</v>
      </c>
    </row>
    <row r="10536" spans="1:2" x14ac:dyDescent="0.25">
      <c r="A10536" s="6">
        <v>10533</v>
      </c>
      <c r="B10536" s="6" t="str">
        <f>"200801004782"</f>
        <v>200801004782</v>
      </c>
    </row>
    <row r="10537" spans="1:2" x14ac:dyDescent="0.25">
      <c r="A10537" s="6">
        <v>10534</v>
      </c>
      <c r="B10537" s="6" t="str">
        <f>"200801004809"</f>
        <v>200801004809</v>
      </c>
    </row>
    <row r="10538" spans="1:2" x14ac:dyDescent="0.25">
      <c r="A10538" s="6">
        <v>10535</v>
      </c>
      <c r="B10538" s="6" t="str">
        <f>"200801004819"</f>
        <v>200801004819</v>
      </c>
    </row>
    <row r="10539" spans="1:2" x14ac:dyDescent="0.25">
      <c r="A10539" s="6">
        <v>10536</v>
      </c>
      <c r="B10539" s="6" t="str">
        <f>"200801004848"</f>
        <v>200801004848</v>
      </c>
    </row>
    <row r="10540" spans="1:2" x14ac:dyDescent="0.25">
      <c r="A10540" s="6">
        <v>10537</v>
      </c>
      <c r="B10540" s="6" t="str">
        <f>"200801004860"</f>
        <v>200801004860</v>
      </c>
    </row>
    <row r="10541" spans="1:2" x14ac:dyDescent="0.25">
      <c r="A10541" s="6">
        <v>10538</v>
      </c>
      <c r="B10541" s="6" t="str">
        <f>"200801004884"</f>
        <v>200801004884</v>
      </c>
    </row>
    <row r="10542" spans="1:2" x14ac:dyDescent="0.25">
      <c r="A10542" s="6">
        <v>10539</v>
      </c>
      <c r="B10542" s="6" t="str">
        <f>"200801004975"</f>
        <v>200801004975</v>
      </c>
    </row>
    <row r="10543" spans="1:2" x14ac:dyDescent="0.25">
      <c r="A10543" s="6">
        <v>10540</v>
      </c>
      <c r="B10543" s="6" t="str">
        <f>"200801004982"</f>
        <v>200801004982</v>
      </c>
    </row>
    <row r="10544" spans="1:2" x14ac:dyDescent="0.25">
      <c r="A10544" s="6">
        <v>10541</v>
      </c>
      <c r="B10544" s="6" t="str">
        <f>"200801005004"</f>
        <v>200801005004</v>
      </c>
    </row>
    <row r="10545" spans="1:2" x14ac:dyDescent="0.25">
      <c r="A10545" s="6">
        <v>10542</v>
      </c>
      <c r="B10545" s="6" t="str">
        <f>"200801005022"</f>
        <v>200801005022</v>
      </c>
    </row>
    <row r="10546" spans="1:2" x14ac:dyDescent="0.25">
      <c r="A10546" s="6">
        <v>10543</v>
      </c>
      <c r="B10546" s="6" t="str">
        <f>"200801005065"</f>
        <v>200801005065</v>
      </c>
    </row>
    <row r="10547" spans="1:2" x14ac:dyDescent="0.25">
      <c r="A10547" s="6">
        <v>10544</v>
      </c>
      <c r="B10547" s="6" t="str">
        <f>"200801005164"</f>
        <v>200801005164</v>
      </c>
    </row>
    <row r="10548" spans="1:2" x14ac:dyDescent="0.25">
      <c r="A10548" s="6">
        <v>10545</v>
      </c>
      <c r="B10548" s="6" t="str">
        <f>"200801005208"</f>
        <v>200801005208</v>
      </c>
    </row>
    <row r="10549" spans="1:2" x14ac:dyDescent="0.25">
      <c r="A10549" s="6">
        <v>10546</v>
      </c>
      <c r="B10549" s="6" t="str">
        <f>"200801005242"</f>
        <v>200801005242</v>
      </c>
    </row>
    <row r="10550" spans="1:2" x14ac:dyDescent="0.25">
      <c r="A10550" s="6">
        <v>10547</v>
      </c>
      <c r="B10550" s="6" t="str">
        <f>"200801005292"</f>
        <v>200801005292</v>
      </c>
    </row>
    <row r="10551" spans="1:2" x14ac:dyDescent="0.25">
      <c r="A10551" s="6">
        <v>10548</v>
      </c>
      <c r="B10551" s="6" t="str">
        <f>"200801005304"</f>
        <v>200801005304</v>
      </c>
    </row>
    <row r="10552" spans="1:2" x14ac:dyDescent="0.25">
      <c r="A10552" s="6">
        <v>10549</v>
      </c>
      <c r="B10552" s="6" t="str">
        <f>"200801005365"</f>
        <v>200801005365</v>
      </c>
    </row>
    <row r="10553" spans="1:2" x14ac:dyDescent="0.25">
      <c r="A10553" s="6">
        <v>10550</v>
      </c>
      <c r="B10553" s="6" t="str">
        <f>"200801005413"</f>
        <v>200801005413</v>
      </c>
    </row>
    <row r="10554" spans="1:2" x14ac:dyDescent="0.25">
      <c r="A10554" s="6">
        <v>10551</v>
      </c>
      <c r="B10554" s="6" t="str">
        <f>"200801005415"</f>
        <v>200801005415</v>
      </c>
    </row>
    <row r="10555" spans="1:2" x14ac:dyDescent="0.25">
      <c r="A10555" s="6">
        <v>10552</v>
      </c>
      <c r="B10555" s="6" t="str">
        <f>"200801005430"</f>
        <v>200801005430</v>
      </c>
    </row>
    <row r="10556" spans="1:2" x14ac:dyDescent="0.25">
      <c r="A10556" s="6">
        <v>10553</v>
      </c>
      <c r="B10556" s="6" t="str">
        <f>"200801005462"</f>
        <v>200801005462</v>
      </c>
    </row>
    <row r="10557" spans="1:2" x14ac:dyDescent="0.25">
      <c r="A10557" s="6">
        <v>10554</v>
      </c>
      <c r="B10557" s="6" t="str">
        <f>"200801005479"</f>
        <v>200801005479</v>
      </c>
    </row>
    <row r="10558" spans="1:2" x14ac:dyDescent="0.25">
      <c r="A10558" s="6">
        <v>10555</v>
      </c>
      <c r="B10558" s="6" t="str">
        <f>"200801005570"</f>
        <v>200801005570</v>
      </c>
    </row>
    <row r="10559" spans="1:2" x14ac:dyDescent="0.25">
      <c r="A10559" s="6">
        <v>10556</v>
      </c>
      <c r="B10559" s="6" t="str">
        <f>"200801005585"</f>
        <v>200801005585</v>
      </c>
    </row>
    <row r="10560" spans="1:2" x14ac:dyDescent="0.25">
      <c r="A10560" s="6">
        <v>10557</v>
      </c>
      <c r="B10560" s="6" t="str">
        <f>"200801005631"</f>
        <v>200801005631</v>
      </c>
    </row>
    <row r="10561" spans="1:2" x14ac:dyDescent="0.25">
      <c r="A10561" s="6">
        <v>10558</v>
      </c>
      <c r="B10561" s="6" t="str">
        <f>"200801005676"</f>
        <v>200801005676</v>
      </c>
    </row>
    <row r="10562" spans="1:2" x14ac:dyDescent="0.25">
      <c r="A10562" s="6">
        <v>10559</v>
      </c>
      <c r="B10562" s="6" t="str">
        <f>"200801005734"</f>
        <v>200801005734</v>
      </c>
    </row>
    <row r="10563" spans="1:2" x14ac:dyDescent="0.25">
      <c r="A10563" s="6">
        <v>10560</v>
      </c>
      <c r="B10563" s="6" t="str">
        <f>"200801005791"</f>
        <v>200801005791</v>
      </c>
    </row>
    <row r="10564" spans="1:2" x14ac:dyDescent="0.25">
      <c r="A10564" s="6">
        <v>10561</v>
      </c>
      <c r="B10564" s="6" t="str">
        <f>"200801005857"</f>
        <v>200801005857</v>
      </c>
    </row>
    <row r="10565" spans="1:2" x14ac:dyDescent="0.25">
      <c r="A10565" s="6">
        <v>10562</v>
      </c>
      <c r="B10565" s="6" t="str">
        <f>"200801005864"</f>
        <v>200801005864</v>
      </c>
    </row>
    <row r="10566" spans="1:2" x14ac:dyDescent="0.25">
      <c r="A10566" s="6">
        <v>10563</v>
      </c>
      <c r="B10566" s="6" t="str">
        <f>"200801005879"</f>
        <v>200801005879</v>
      </c>
    </row>
    <row r="10567" spans="1:2" x14ac:dyDescent="0.25">
      <c r="A10567" s="6">
        <v>10564</v>
      </c>
      <c r="B10567" s="6" t="str">
        <f>"200801005910"</f>
        <v>200801005910</v>
      </c>
    </row>
    <row r="10568" spans="1:2" x14ac:dyDescent="0.25">
      <c r="A10568" s="6">
        <v>10565</v>
      </c>
      <c r="B10568" s="6" t="str">
        <f>"200801005935"</f>
        <v>200801005935</v>
      </c>
    </row>
    <row r="10569" spans="1:2" x14ac:dyDescent="0.25">
      <c r="A10569" s="6">
        <v>10566</v>
      </c>
      <c r="B10569" s="6" t="str">
        <f>"200801005939"</f>
        <v>200801005939</v>
      </c>
    </row>
    <row r="10570" spans="1:2" x14ac:dyDescent="0.25">
      <c r="A10570" s="6">
        <v>10567</v>
      </c>
      <c r="B10570" s="6" t="str">
        <f>"200801005963"</f>
        <v>200801005963</v>
      </c>
    </row>
    <row r="10571" spans="1:2" x14ac:dyDescent="0.25">
      <c r="A10571" s="6">
        <v>10568</v>
      </c>
      <c r="B10571" s="6" t="str">
        <f>"200801006017"</f>
        <v>200801006017</v>
      </c>
    </row>
    <row r="10572" spans="1:2" x14ac:dyDescent="0.25">
      <c r="A10572" s="6">
        <v>10569</v>
      </c>
      <c r="B10572" s="6" t="str">
        <f>"200801006023"</f>
        <v>200801006023</v>
      </c>
    </row>
    <row r="10573" spans="1:2" x14ac:dyDescent="0.25">
      <c r="A10573" s="6">
        <v>10570</v>
      </c>
      <c r="B10573" s="6" t="str">
        <f>"200801006070"</f>
        <v>200801006070</v>
      </c>
    </row>
    <row r="10574" spans="1:2" x14ac:dyDescent="0.25">
      <c r="A10574" s="6">
        <v>10571</v>
      </c>
      <c r="B10574" s="6" t="str">
        <f>"200801006145"</f>
        <v>200801006145</v>
      </c>
    </row>
    <row r="10575" spans="1:2" x14ac:dyDescent="0.25">
      <c r="A10575" s="6">
        <v>10572</v>
      </c>
      <c r="B10575" s="6" t="str">
        <f>"200801006221"</f>
        <v>200801006221</v>
      </c>
    </row>
    <row r="10576" spans="1:2" x14ac:dyDescent="0.25">
      <c r="A10576" s="6">
        <v>10573</v>
      </c>
      <c r="B10576" s="6" t="str">
        <f>"200801006225"</f>
        <v>200801006225</v>
      </c>
    </row>
    <row r="10577" spans="1:2" x14ac:dyDescent="0.25">
      <c r="A10577" s="6">
        <v>10574</v>
      </c>
      <c r="B10577" s="6" t="str">
        <f>"200801006230"</f>
        <v>200801006230</v>
      </c>
    </row>
    <row r="10578" spans="1:2" x14ac:dyDescent="0.25">
      <c r="A10578" s="6">
        <v>10575</v>
      </c>
      <c r="B10578" s="6" t="str">
        <f>"200801006231"</f>
        <v>200801006231</v>
      </c>
    </row>
    <row r="10579" spans="1:2" x14ac:dyDescent="0.25">
      <c r="A10579" s="6">
        <v>10576</v>
      </c>
      <c r="B10579" s="6" t="str">
        <f>"200801006248"</f>
        <v>200801006248</v>
      </c>
    </row>
    <row r="10580" spans="1:2" x14ac:dyDescent="0.25">
      <c r="A10580" s="6">
        <v>10577</v>
      </c>
      <c r="B10580" s="6" t="str">
        <f>"200801006256"</f>
        <v>200801006256</v>
      </c>
    </row>
    <row r="10581" spans="1:2" x14ac:dyDescent="0.25">
      <c r="A10581" s="6">
        <v>10578</v>
      </c>
      <c r="B10581" s="6" t="str">
        <f>"200801006275"</f>
        <v>200801006275</v>
      </c>
    </row>
    <row r="10582" spans="1:2" x14ac:dyDescent="0.25">
      <c r="A10582" s="6">
        <v>10579</v>
      </c>
      <c r="B10582" s="6" t="str">
        <f>"200801006314"</f>
        <v>200801006314</v>
      </c>
    </row>
    <row r="10583" spans="1:2" x14ac:dyDescent="0.25">
      <c r="A10583" s="6">
        <v>10580</v>
      </c>
      <c r="B10583" s="6" t="str">
        <f>"200801006316"</f>
        <v>200801006316</v>
      </c>
    </row>
    <row r="10584" spans="1:2" x14ac:dyDescent="0.25">
      <c r="A10584" s="6">
        <v>10581</v>
      </c>
      <c r="B10584" s="6" t="str">
        <f>"200801006331"</f>
        <v>200801006331</v>
      </c>
    </row>
    <row r="10585" spans="1:2" x14ac:dyDescent="0.25">
      <c r="A10585" s="6">
        <v>10582</v>
      </c>
      <c r="B10585" s="6" t="str">
        <f>"200801006386"</f>
        <v>200801006386</v>
      </c>
    </row>
    <row r="10586" spans="1:2" x14ac:dyDescent="0.25">
      <c r="A10586" s="6">
        <v>10583</v>
      </c>
      <c r="B10586" s="6" t="str">
        <f>"200801006400"</f>
        <v>200801006400</v>
      </c>
    </row>
    <row r="10587" spans="1:2" x14ac:dyDescent="0.25">
      <c r="A10587" s="6">
        <v>10584</v>
      </c>
      <c r="B10587" s="6" t="str">
        <f>"200801006470"</f>
        <v>200801006470</v>
      </c>
    </row>
    <row r="10588" spans="1:2" x14ac:dyDescent="0.25">
      <c r="A10588" s="6">
        <v>10585</v>
      </c>
      <c r="B10588" s="6" t="str">
        <f>"200801006481"</f>
        <v>200801006481</v>
      </c>
    </row>
    <row r="10589" spans="1:2" x14ac:dyDescent="0.25">
      <c r="A10589" s="6">
        <v>10586</v>
      </c>
      <c r="B10589" s="6" t="str">
        <f>"200801006495"</f>
        <v>200801006495</v>
      </c>
    </row>
    <row r="10590" spans="1:2" x14ac:dyDescent="0.25">
      <c r="A10590" s="6">
        <v>10587</v>
      </c>
      <c r="B10590" s="6" t="str">
        <f>"200801006583"</f>
        <v>200801006583</v>
      </c>
    </row>
    <row r="10591" spans="1:2" x14ac:dyDescent="0.25">
      <c r="A10591" s="6">
        <v>10588</v>
      </c>
      <c r="B10591" s="6" t="str">
        <f>"200801006626"</f>
        <v>200801006626</v>
      </c>
    </row>
    <row r="10592" spans="1:2" x14ac:dyDescent="0.25">
      <c r="A10592" s="6">
        <v>10589</v>
      </c>
      <c r="B10592" s="6" t="str">
        <f>"200801006638"</f>
        <v>200801006638</v>
      </c>
    </row>
    <row r="10593" spans="1:2" x14ac:dyDescent="0.25">
      <c r="A10593" s="6">
        <v>10590</v>
      </c>
      <c r="B10593" s="6" t="str">
        <f>"200801006652"</f>
        <v>200801006652</v>
      </c>
    </row>
    <row r="10594" spans="1:2" x14ac:dyDescent="0.25">
      <c r="A10594" s="6">
        <v>10591</v>
      </c>
      <c r="B10594" s="6" t="str">
        <f>"200801006657"</f>
        <v>200801006657</v>
      </c>
    </row>
    <row r="10595" spans="1:2" x14ac:dyDescent="0.25">
      <c r="A10595" s="6">
        <v>10592</v>
      </c>
      <c r="B10595" s="6" t="str">
        <f>"200801006662"</f>
        <v>200801006662</v>
      </c>
    </row>
    <row r="10596" spans="1:2" x14ac:dyDescent="0.25">
      <c r="A10596" s="6">
        <v>10593</v>
      </c>
      <c r="B10596" s="6" t="str">
        <f>"200801006670"</f>
        <v>200801006670</v>
      </c>
    </row>
    <row r="10597" spans="1:2" x14ac:dyDescent="0.25">
      <c r="A10597" s="6">
        <v>10594</v>
      </c>
      <c r="B10597" s="6" t="str">
        <f>"200801006685"</f>
        <v>200801006685</v>
      </c>
    </row>
    <row r="10598" spans="1:2" x14ac:dyDescent="0.25">
      <c r="A10598" s="6">
        <v>10595</v>
      </c>
      <c r="B10598" s="6" t="str">
        <f>"200801006728"</f>
        <v>200801006728</v>
      </c>
    </row>
    <row r="10599" spans="1:2" x14ac:dyDescent="0.25">
      <c r="A10599" s="6">
        <v>10596</v>
      </c>
      <c r="B10599" s="6" t="str">
        <f>"200801006744"</f>
        <v>200801006744</v>
      </c>
    </row>
    <row r="10600" spans="1:2" x14ac:dyDescent="0.25">
      <c r="A10600" s="6">
        <v>10597</v>
      </c>
      <c r="B10600" s="6" t="str">
        <f>"200801006787"</f>
        <v>200801006787</v>
      </c>
    </row>
    <row r="10601" spans="1:2" x14ac:dyDescent="0.25">
      <c r="A10601" s="6">
        <v>10598</v>
      </c>
      <c r="B10601" s="6" t="str">
        <f>"200801006789"</f>
        <v>200801006789</v>
      </c>
    </row>
    <row r="10602" spans="1:2" x14ac:dyDescent="0.25">
      <c r="A10602" s="6">
        <v>10599</v>
      </c>
      <c r="B10602" s="6" t="str">
        <f>"200801006839"</f>
        <v>200801006839</v>
      </c>
    </row>
    <row r="10603" spans="1:2" x14ac:dyDescent="0.25">
      <c r="A10603" s="6">
        <v>10600</v>
      </c>
      <c r="B10603" s="6" t="str">
        <f>"200801006848"</f>
        <v>200801006848</v>
      </c>
    </row>
    <row r="10604" spans="1:2" x14ac:dyDescent="0.25">
      <c r="A10604" s="6">
        <v>10601</v>
      </c>
      <c r="B10604" s="6" t="str">
        <f>"200801006882"</f>
        <v>200801006882</v>
      </c>
    </row>
    <row r="10605" spans="1:2" x14ac:dyDescent="0.25">
      <c r="A10605" s="6">
        <v>10602</v>
      </c>
      <c r="B10605" s="6" t="str">
        <f>"200801006889"</f>
        <v>200801006889</v>
      </c>
    </row>
    <row r="10606" spans="1:2" x14ac:dyDescent="0.25">
      <c r="A10606" s="6">
        <v>10603</v>
      </c>
      <c r="B10606" s="6" t="str">
        <f>"200801006891"</f>
        <v>200801006891</v>
      </c>
    </row>
    <row r="10607" spans="1:2" x14ac:dyDescent="0.25">
      <c r="A10607" s="6">
        <v>10604</v>
      </c>
      <c r="B10607" s="6" t="str">
        <f>"200801006909"</f>
        <v>200801006909</v>
      </c>
    </row>
    <row r="10608" spans="1:2" x14ac:dyDescent="0.25">
      <c r="A10608" s="6">
        <v>10605</v>
      </c>
      <c r="B10608" s="6" t="str">
        <f>"200801007032"</f>
        <v>200801007032</v>
      </c>
    </row>
    <row r="10609" spans="1:2" x14ac:dyDescent="0.25">
      <c r="A10609" s="6">
        <v>10606</v>
      </c>
      <c r="B10609" s="6" t="str">
        <f>"200801007058"</f>
        <v>200801007058</v>
      </c>
    </row>
    <row r="10610" spans="1:2" x14ac:dyDescent="0.25">
      <c r="A10610" s="6">
        <v>10607</v>
      </c>
      <c r="B10610" s="6" t="str">
        <f>"200801007086"</f>
        <v>200801007086</v>
      </c>
    </row>
    <row r="10611" spans="1:2" x14ac:dyDescent="0.25">
      <c r="A10611" s="6">
        <v>10608</v>
      </c>
      <c r="B10611" s="6" t="str">
        <f>"200801007235"</f>
        <v>200801007235</v>
      </c>
    </row>
    <row r="10612" spans="1:2" x14ac:dyDescent="0.25">
      <c r="A10612" s="6">
        <v>10609</v>
      </c>
      <c r="B10612" s="6" t="str">
        <f>"200801007262"</f>
        <v>200801007262</v>
      </c>
    </row>
    <row r="10613" spans="1:2" x14ac:dyDescent="0.25">
      <c r="A10613" s="6">
        <v>10610</v>
      </c>
      <c r="B10613" s="6" t="str">
        <f>"200801007269"</f>
        <v>200801007269</v>
      </c>
    </row>
    <row r="10614" spans="1:2" x14ac:dyDescent="0.25">
      <c r="A10614" s="6">
        <v>10611</v>
      </c>
      <c r="B10614" s="6" t="str">
        <f>"200801007299"</f>
        <v>200801007299</v>
      </c>
    </row>
    <row r="10615" spans="1:2" x14ac:dyDescent="0.25">
      <c r="A10615" s="6">
        <v>10612</v>
      </c>
      <c r="B10615" s="6" t="str">
        <f>"200801007304"</f>
        <v>200801007304</v>
      </c>
    </row>
    <row r="10616" spans="1:2" x14ac:dyDescent="0.25">
      <c r="A10616" s="6">
        <v>10613</v>
      </c>
      <c r="B10616" s="6" t="str">
        <f>"200801007317"</f>
        <v>200801007317</v>
      </c>
    </row>
    <row r="10617" spans="1:2" x14ac:dyDescent="0.25">
      <c r="A10617" s="6">
        <v>10614</v>
      </c>
      <c r="B10617" s="6" t="str">
        <f>"200801007334"</f>
        <v>200801007334</v>
      </c>
    </row>
    <row r="10618" spans="1:2" x14ac:dyDescent="0.25">
      <c r="A10618" s="6">
        <v>10615</v>
      </c>
      <c r="B10618" s="6" t="str">
        <f>"200801007419"</f>
        <v>200801007419</v>
      </c>
    </row>
    <row r="10619" spans="1:2" x14ac:dyDescent="0.25">
      <c r="A10619" s="6">
        <v>10616</v>
      </c>
      <c r="B10619" s="6" t="str">
        <f>"200801007427"</f>
        <v>200801007427</v>
      </c>
    </row>
    <row r="10620" spans="1:2" x14ac:dyDescent="0.25">
      <c r="A10620" s="6">
        <v>10617</v>
      </c>
      <c r="B10620" s="6" t="str">
        <f>"200801007434"</f>
        <v>200801007434</v>
      </c>
    </row>
    <row r="10621" spans="1:2" x14ac:dyDescent="0.25">
      <c r="A10621" s="6">
        <v>10618</v>
      </c>
      <c r="B10621" s="6" t="str">
        <f>"200801007460"</f>
        <v>200801007460</v>
      </c>
    </row>
    <row r="10622" spans="1:2" x14ac:dyDescent="0.25">
      <c r="A10622" s="6">
        <v>10619</v>
      </c>
      <c r="B10622" s="6" t="str">
        <f>"200801007529"</f>
        <v>200801007529</v>
      </c>
    </row>
    <row r="10623" spans="1:2" x14ac:dyDescent="0.25">
      <c r="A10623" s="6">
        <v>10620</v>
      </c>
      <c r="B10623" s="6" t="str">
        <f>"200801007533"</f>
        <v>200801007533</v>
      </c>
    </row>
    <row r="10624" spans="1:2" x14ac:dyDescent="0.25">
      <c r="A10624" s="6">
        <v>10621</v>
      </c>
      <c r="B10624" s="6" t="str">
        <f>"200801007535"</f>
        <v>200801007535</v>
      </c>
    </row>
    <row r="10625" spans="1:2" x14ac:dyDescent="0.25">
      <c r="A10625" s="6">
        <v>10622</v>
      </c>
      <c r="B10625" s="6" t="str">
        <f>"200801007563"</f>
        <v>200801007563</v>
      </c>
    </row>
    <row r="10626" spans="1:2" x14ac:dyDescent="0.25">
      <c r="A10626" s="6">
        <v>10623</v>
      </c>
      <c r="B10626" s="6" t="str">
        <f>"200801007605"</f>
        <v>200801007605</v>
      </c>
    </row>
    <row r="10627" spans="1:2" x14ac:dyDescent="0.25">
      <c r="A10627" s="6">
        <v>10624</v>
      </c>
      <c r="B10627" s="6" t="str">
        <f>"200801007612"</f>
        <v>200801007612</v>
      </c>
    </row>
    <row r="10628" spans="1:2" x14ac:dyDescent="0.25">
      <c r="A10628" s="6">
        <v>10625</v>
      </c>
      <c r="B10628" s="6" t="str">
        <f>"200801007834"</f>
        <v>200801007834</v>
      </c>
    </row>
    <row r="10629" spans="1:2" x14ac:dyDescent="0.25">
      <c r="A10629" s="6">
        <v>10626</v>
      </c>
      <c r="B10629" s="6" t="str">
        <f>"200801007955"</f>
        <v>200801007955</v>
      </c>
    </row>
    <row r="10630" spans="1:2" x14ac:dyDescent="0.25">
      <c r="A10630" s="6">
        <v>10627</v>
      </c>
      <c r="B10630" s="6" t="str">
        <f>"200801007991"</f>
        <v>200801007991</v>
      </c>
    </row>
    <row r="10631" spans="1:2" x14ac:dyDescent="0.25">
      <c r="A10631" s="6">
        <v>10628</v>
      </c>
      <c r="B10631" s="6" t="str">
        <f>"200801008021"</f>
        <v>200801008021</v>
      </c>
    </row>
    <row r="10632" spans="1:2" x14ac:dyDescent="0.25">
      <c r="A10632" s="6">
        <v>10629</v>
      </c>
      <c r="B10632" s="6" t="str">
        <f>"200801008106"</f>
        <v>200801008106</v>
      </c>
    </row>
    <row r="10633" spans="1:2" x14ac:dyDescent="0.25">
      <c r="A10633" s="6">
        <v>10630</v>
      </c>
      <c r="B10633" s="6" t="str">
        <f>"200801008147"</f>
        <v>200801008147</v>
      </c>
    </row>
    <row r="10634" spans="1:2" x14ac:dyDescent="0.25">
      <c r="A10634" s="6">
        <v>10631</v>
      </c>
      <c r="B10634" s="6" t="str">
        <f>"200801008151"</f>
        <v>200801008151</v>
      </c>
    </row>
    <row r="10635" spans="1:2" x14ac:dyDescent="0.25">
      <c r="A10635" s="6">
        <v>10632</v>
      </c>
      <c r="B10635" s="6" t="str">
        <f>"200801008161"</f>
        <v>200801008161</v>
      </c>
    </row>
    <row r="10636" spans="1:2" x14ac:dyDescent="0.25">
      <c r="A10636" s="6">
        <v>10633</v>
      </c>
      <c r="B10636" s="6" t="str">
        <f>"200801008197"</f>
        <v>200801008197</v>
      </c>
    </row>
    <row r="10637" spans="1:2" x14ac:dyDescent="0.25">
      <c r="A10637" s="6">
        <v>10634</v>
      </c>
      <c r="B10637" s="6" t="str">
        <f>"200801008229"</f>
        <v>200801008229</v>
      </c>
    </row>
    <row r="10638" spans="1:2" x14ac:dyDescent="0.25">
      <c r="A10638" s="6">
        <v>10635</v>
      </c>
      <c r="B10638" s="6" t="str">
        <f>"200801008246"</f>
        <v>200801008246</v>
      </c>
    </row>
    <row r="10639" spans="1:2" x14ac:dyDescent="0.25">
      <c r="A10639" s="6">
        <v>10636</v>
      </c>
      <c r="B10639" s="6" t="str">
        <f>"200801008346"</f>
        <v>200801008346</v>
      </c>
    </row>
    <row r="10640" spans="1:2" x14ac:dyDescent="0.25">
      <c r="A10640" s="6">
        <v>10637</v>
      </c>
      <c r="B10640" s="6" t="str">
        <f>"200801008428"</f>
        <v>200801008428</v>
      </c>
    </row>
    <row r="10641" spans="1:2" x14ac:dyDescent="0.25">
      <c r="A10641" s="6">
        <v>10638</v>
      </c>
      <c r="B10641" s="6" t="str">
        <f>"200801008439"</f>
        <v>200801008439</v>
      </c>
    </row>
    <row r="10642" spans="1:2" x14ac:dyDescent="0.25">
      <c r="A10642" s="6">
        <v>10639</v>
      </c>
      <c r="B10642" s="6" t="str">
        <f>"200801008461"</f>
        <v>200801008461</v>
      </c>
    </row>
    <row r="10643" spans="1:2" x14ac:dyDescent="0.25">
      <c r="A10643" s="6">
        <v>10640</v>
      </c>
      <c r="B10643" s="6" t="str">
        <f>"200801008463"</f>
        <v>200801008463</v>
      </c>
    </row>
    <row r="10644" spans="1:2" x14ac:dyDescent="0.25">
      <c r="A10644" s="6">
        <v>10641</v>
      </c>
      <c r="B10644" s="6" t="str">
        <f>"200801008562"</f>
        <v>200801008562</v>
      </c>
    </row>
    <row r="10645" spans="1:2" x14ac:dyDescent="0.25">
      <c r="A10645" s="6">
        <v>10642</v>
      </c>
      <c r="B10645" s="6" t="str">
        <f>"200801008590"</f>
        <v>200801008590</v>
      </c>
    </row>
    <row r="10646" spans="1:2" x14ac:dyDescent="0.25">
      <c r="A10646" s="6">
        <v>10643</v>
      </c>
      <c r="B10646" s="6" t="str">
        <f>"200801008652"</f>
        <v>200801008652</v>
      </c>
    </row>
    <row r="10647" spans="1:2" x14ac:dyDescent="0.25">
      <c r="A10647" s="6">
        <v>10644</v>
      </c>
      <c r="B10647" s="6" t="str">
        <f>"200801008655"</f>
        <v>200801008655</v>
      </c>
    </row>
    <row r="10648" spans="1:2" x14ac:dyDescent="0.25">
      <c r="A10648" s="6">
        <v>10645</v>
      </c>
      <c r="B10648" s="6" t="str">
        <f>"200801008698"</f>
        <v>200801008698</v>
      </c>
    </row>
    <row r="10649" spans="1:2" x14ac:dyDescent="0.25">
      <c r="A10649" s="6">
        <v>10646</v>
      </c>
      <c r="B10649" s="6" t="str">
        <f>"200801008721"</f>
        <v>200801008721</v>
      </c>
    </row>
    <row r="10650" spans="1:2" x14ac:dyDescent="0.25">
      <c r="A10650" s="6">
        <v>10647</v>
      </c>
      <c r="B10650" s="6" t="str">
        <f>"200801008747"</f>
        <v>200801008747</v>
      </c>
    </row>
    <row r="10651" spans="1:2" x14ac:dyDescent="0.25">
      <c r="A10651" s="6">
        <v>10648</v>
      </c>
      <c r="B10651" s="6" t="str">
        <f>"200801008803"</f>
        <v>200801008803</v>
      </c>
    </row>
    <row r="10652" spans="1:2" x14ac:dyDescent="0.25">
      <c r="A10652" s="6">
        <v>10649</v>
      </c>
      <c r="B10652" s="6" t="str">
        <f>"200801008809"</f>
        <v>200801008809</v>
      </c>
    </row>
    <row r="10653" spans="1:2" x14ac:dyDescent="0.25">
      <c r="A10653" s="6">
        <v>10650</v>
      </c>
      <c r="B10653" s="6" t="str">
        <f>"200801008889"</f>
        <v>200801008889</v>
      </c>
    </row>
    <row r="10654" spans="1:2" x14ac:dyDescent="0.25">
      <c r="A10654" s="6">
        <v>10651</v>
      </c>
      <c r="B10654" s="6" t="str">
        <f>"200801008918"</f>
        <v>200801008918</v>
      </c>
    </row>
    <row r="10655" spans="1:2" x14ac:dyDescent="0.25">
      <c r="A10655" s="6">
        <v>10652</v>
      </c>
      <c r="B10655" s="6" t="str">
        <f>"200801008952"</f>
        <v>200801008952</v>
      </c>
    </row>
    <row r="10656" spans="1:2" x14ac:dyDescent="0.25">
      <c r="A10656" s="6">
        <v>10653</v>
      </c>
      <c r="B10656" s="6" t="str">
        <f>"200801008986"</f>
        <v>200801008986</v>
      </c>
    </row>
    <row r="10657" spans="1:2" x14ac:dyDescent="0.25">
      <c r="A10657" s="6">
        <v>10654</v>
      </c>
      <c r="B10657" s="6" t="str">
        <f>"200801009003"</f>
        <v>200801009003</v>
      </c>
    </row>
    <row r="10658" spans="1:2" x14ac:dyDescent="0.25">
      <c r="A10658" s="6">
        <v>10655</v>
      </c>
      <c r="B10658" s="6" t="str">
        <f>"200801009050"</f>
        <v>200801009050</v>
      </c>
    </row>
    <row r="10659" spans="1:2" x14ac:dyDescent="0.25">
      <c r="A10659" s="6">
        <v>10656</v>
      </c>
      <c r="B10659" s="6" t="str">
        <f>"200801009073"</f>
        <v>200801009073</v>
      </c>
    </row>
    <row r="10660" spans="1:2" x14ac:dyDescent="0.25">
      <c r="A10660" s="6">
        <v>10657</v>
      </c>
      <c r="B10660" s="6" t="str">
        <f>"200801009098"</f>
        <v>200801009098</v>
      </c>
    </row>
    <row r="10661" spans="1:2" x14ac:dyDescent="0.25">
      <c r="A10661" s="6">
        <v>10658</v>
      </c>
      <c r="B10661" s="6" t="str">
        <f>"200801009099"</f>
        <v>200801009099</v>
      </c>
    </row>
    <row r="10662" spans="1:2" x14ac:dyDescent="0.25">
      <c r="A10662" s="6">
        <v>10659</v>
      </c>
      <c r="B10662" s="6" t="str">
        <f>"200801009222"</f>
        <v>200801009222</v>
      </c>
    </row>
    <row r="10663" spans="1:2" x14ac:dyDescent="0.25">
      <c r="A10663" s="6">
        <v>10660</v>
      </c>
      <c r="B10663" s="6" t="str">
        <f>"200801009242"</f>
        <v>200801009242</v>
      </c>
    </row>
    <row r="10664" spans="1:2" x14ac:dyDescent="0.25">
      <c r="A10664" s="6">
        <v>10661</v>
      </c>
      <c r="B10664" s="6" t="str">
        <f>"200801009291"</f>
        <v>200801009291</v>
      </c>
    </row>
    <row r="10665" spans="1:2" x14ac:dyDescent="0.25">
      <c r="A10665" s="6">
        <v>10662</v>
      </c>
      <c r="B10665" s="6" t="str">
        <f>"200801009317"</f>
        <v>200801009317</v>
      </c>
    </row>
    <row r="10666" spans="1:2" x14ac:dyDescent="0.25">
      <c r="A10666" s="6">
        <v>10663</v>
      </c>
      <c r="B10666" s="6" t="str">
        <f>"200801009331"</f>
        <v>200801009331</v>
      </c>
    </row>
    <row r="10667" spans="1:2" x14ac:dyDescent="0.25">
      <c r="A10667" s="6">
        <v>10664</v>
      </c>
      <c r="B10667" s="6" t="str">
        <f>"200801009340"</f>
        <v>200801009340</v>
      </c>
    </row>
    <row r="10668" spans="1:2" x14ac:dyDescent="0.25">
      <c r="A10668" s="6">
        <v>10665</v>
      </c>
      <c r="B10668" s="6" t="str">
        <f>"200801009373"</f>
        <v>200801009373</v>
      </c>
    </row>
    <row r="10669" spans="1:2" x14ac:dyDescent="0.25">
      <c r="A10669" s="6">
        <v>10666</v>
      </c>
      <c r="B10669" s="6" t="str">
        <f>"200801009385"</f>
        <v>200801009385</v>
      </c>
    </row>
    <row r="10670" spans="1:2" x14ac:dyDescent="0.25">
      <c r="A10670" s="6">
        <v>10667</v>
      </c>
      <c r="B10670" s="6" t="str">
        <f>"200801009391"</f>
        <v>200801009391</v>
      </c>
    </row>
    <row r="10671" spans="1:2" x14ac:dyDescent="0.25">
      <c r="A10671" s="6">
        <v>10668</v>
      </c>
      <c r="B10671" s="6" t="str">
        <f>"200801009403"</f>
        <v>200801009403</v>
      </c>
    </row>
    <row r="10672" spans="1:2" x14ac:dyDescent="0.25">
      <c r="A10672" s="6">
        <v>10669</v>
      </c>
      <c r="B10672" s="6" t="str">
        <f>"200801009409"</f>
        <v>200801009409</v>
      </c>
    </row>
    <row r="10673" spans="1:2" x14ac:dyDescent="0.25">
      <c r="A10673" s="6">
        <v>10670</v>
      </c>
      <c r="B10673" s="6" t="str">
        <f>"200801009512"</f>
        <v>200801009512</v>
      </c>
    </row>
    <row r="10674" spans="1:2" x14ac:dyDescent="0.25">
      <c r="A10674" s="6">
        <v>10671</v>
      </c>
      <c r="B10674" s="6" t="str">
        <f>"200801009531"</f>
        <v>200801009531</v>
      </c>
    </row>
    <row r="10675" spans="1:2" x14ac:dyDescent="0.25">
      <c r="A10675" s="6">
        <v>10672</v>
      </c>
      <c r="B10675" s="6" t="str">
        <f>"200801009597"</f>
        <v>200801009597</v>
      </c>
    </row>
    <row r="10676" spans="1:2" x14ac:dyDescent="0.25">
      <c r="A10676" s="6">
        <v>10673</v>
      </c>
      <c r="B10676" s="6" t="str">
        <f>"200801009615"</f>
        <v>200801009615</v>
      </c>
    </row>
    <row r="10677" spans="1:2" x14ac:dyDescent="0.25">
      <c r="A10677" s="6">
        <v>10674</v>
      </c>
      <c r="B10677" s="6" t="str">
        <f>"200801009671"</f>
        <v>200801009671</v>
      </c>
    </row>
    <row r="10678" spans="1:2" x14ac:dyDescent="0.25">
      <c r="A10678" s="6">
        <v>10675</v>
      </c>
      <c r="B10678" s="6" t="str">
        <f>"200801009677"</f>
        <v>200801009677</v>
      </c>
    </row>
    <row r="10679" spans="1:2" x14ac:dyDescent="0.25">
      <c r="A10679" s="6">
        <v>10676</v>
      </c>
      <c r="B10679" s="6" t="str">
        <f>"200801009679"</f>
        <v>200801009679</v>
      </c>
    </row>
    <row r="10680" spans="1:2" x14ac:dyDescent="0.25">
      <c r="A10680" s="6">
        <v>10677</v>
      </c>
      <c r="B10680" s="6" t="str">
        <f>"200801009707"</f>
        <v>200801009707</v>
      </c>
    </row>
    <row r="10681" spans="1:2" x14ac:dyDescent="0.25">
      <c r="A10681" s="6">
        <v>10678</v>
      </c>
      <c r="B10681" s="6" t="str">
        <f>"200801009724"</f>
        <v>200801009724</v>
      </c>
    </row>
    <row r="10682" spans="1:2" x14ac:dyDescent="0.25">
      <c r="A10682" s="6">
        <v>10679</v>
      </c>
      <c r="B10682" s="6" t="str">
        <f>"200801009799"</f>
        <v>200801009799</v>
      </c>
    </row>
    <row r="10683" spans="1:2" x14ac:dyDescent="0.25">
      <c r="A10683" s="6">
        <v>10680</v>
      </c>
      <c r="B10683" s="6" t="str">
        <f>"200801009814"</f>
        <v>200801009814</v>
      </c>
    </row>
    <row r="10684" spans="1:2" x14ac:dyDescent="0.25">
      <c r="A10684" s="6">
        <v>10681</v>
      </c>
      <c r="B10684" s="6" t="str">
        <f>"200801009855"</f>
        <v>200801009855</v>
      </c>
    </row>
    <row r="10685" spans="1:2" x14ac:dyDescent="0.25">
      <c r="A10685" s="6">
        <v>10682</v>
      </c>
      <c r="B10685" s="6" t="str">
        <f>"200801009909"</f>
        <v>200801009909</v>
      </c>
    </row>
    <row r="10686" spans="1:2" x14ac:dyDescent="0.25">
      <c r="A10686" s="6">
        <v>10683</v>
      </c>
      <c r="B10686" s="6" t="str">
        <f>"200801009920"</f>
        <v>200801009920</v>
      </c>
    </row>
    <row r="10687" spans="1:2" x14ac:dyDescent="0.25">
      <c r="A10687" s="6">
        <v>10684</v>
      </c>
      <c r="B10687" s="6" t="str">
        <f>"200801009997"</f>
        <v>200801009997</v>
      </c>
    </row>
    <row r="10688" spans="1:2" x14ac:dyDescent="0.25">
      <c r="A10688" s="6">
        <v>10685</v>
      </c>
      <c r="B10688" s="6" t="str">
        <f>"200801010021"</f>
        <v>200801010021</v>
      </c>
    </row>
    <row r="10689" spans="1:2" x14ac:dyDescent="0.25">
      <c r="A10689" s="6">
        <v>10686</v>
      </c>
      <c r="B10689" s="6" t="str">
        <f>"200801010037"</f>
        <v>200801010037</v>
      </c>
    </row>
    <row r="10690" spans="1:2" x14ac:dyDescent="0.25">
      <c r="A10690" s="6">
        <v>10687</v>
      </c>
      <c r="B10690" s="6" t="str">
        <f>"200801010076"</f>
        <v>200801010076</v>
      </c>
    </row>
    <row r="10691" spans="1:2" x14ac:dyDescent="0.25">
      <c r="A10691" s="6">
        <v>10688</v>
      </c>
      <c r="B10691" s="6" t="str">
        <f>"200801010085"</f>
        <v>200801010085</v>
      </c>
    </row>
    <row r="10692" spans="1:2" x14ac:dyDescent="0.25">
      <c r="A10692" s="6">
        <v>10689</v>
      </c>
      <c r="B10692" s="6" t="str">
        <f>"200801010094"</f>
        <v>200801010094</v>
      </c>
    </row>
    <row r="10693" spans="1:2" x14ac:dyDescent="0.25">
      <c r="A10693" s="6">
        <v>10690</v>
      </c>
      <c r="B10693" s="6" t="str">
        <f>"200801010130"</f>
        <v>200801010130</v>
      </c>
    </row>
    <row r="10694" spans="1:2" x14ac:dyDescent="0.25">
      <c r="A10694" s="6">
        <v>10691</v>
      </c>
      <c r="B10694" s="6" t="str">
        <f>"200801010134"</f>
        <v>200801010134</v>
      </c>
    </row>
    <row r="10695" spans="1:2" x14ac:dyDescent="0.25">
      <c r="A10695" s="6">
        <v>10692</v>
      </c>
      <c r="B10695" s="6" t="str">
        <f>"200801010166"</f>
        <v>200801010166</v>
      </c>
    </row>
    <row r="10696" spans="1:2" x14ac:dyDescent="0.25">
      <c r="A10696" s="6">
        <v>10693</v>
      </c>
      <c r="B10696" s="6" t="str">
        <f>"200801010223"</f>
        <v>200801010223</v>
      </c>
    </row>
    <row r="10697" spans="1:2" x14ac:dyDescent="0.25">
      <c r="A10697" s="6">
        <v>10694</v>
      </c>
      <c r="B10697" s="6" t="str">
        <f>"200801010243"</f>
        <v>200801010243</v>
      </c>
    </row>
    <row r="10698" spans="1:2" x14ac:dyDescent="0.25">
      <c r="A10698" s="6">
        <v>10695</v>
      </c>
      <c r="B10698" s="6" t="str">
        <f>"200801010269"</f>
        <v>200801010269</v>
      </c>
    </row>
    <row r="10699" spans="1:2" x14ac:dyDescent="0.25">
      <c r="A10699" s="6">
        <v>10696</v>
      </c>
      <c r="B10699" s="6" t="str">
        <f>"200801010353"</f>
        <v>200801010353</v>
      </c>
    </row>
    <row r="10700" spans="1:2" x14ac:dyDescent="0.25">
      <c r="A10700" s="6">
        <v>10697</v>
      </c>
      <c r="B10700" s="6" t="str">
        <f>"200801010397"</f>
        <v>200801010397</v>
      </c>
    </row>
    <row r="10701" spans="1:2" x14ac:dyDescent="0.25">
      <c r="A10701" s="6">
        <v>10698</v>
      </c>
      <c r="B10701" s="6" t="str">
        <f>"200801010399"</f>
        <v>200801010399</v>
      </c>
    </row>
    <row r="10702" spans="1:2" x14ac:dyDescent="0.25">
      <c r="A10702" s="6">
        <v>10699</v>
      </c>
      <c r="B10702" s="6" t="str">
        <f>"200801010414"</f>
        <v>200801010414</v>
      </c>
    </row>
    <row r="10703" spans="1:2" x14ac:dyDescent="0.25">
      <c r="A10703" s="6">
        <v>10700</v>
      </c>
      <c r="B10703" s="6" t="str">
        <f>"200801010423"</f>
        <v>200801010423</v>
      </c>
    </row>
    <row r="10704" spans="1:2" x14ac:dyDescent="0.25">
      <c r="A10704" s="6">
        <v>10701</v>
      </c>
      <c r="B10704" s="6" t="str">
        <f>"200801010441"</f>
        <v>200801010441</v>
      </c>
    </row>
    <row r="10705" spans="1:2" x14ac:dyDescent="0.25">
      <c r="A10705" s="6">
        <v>10702</v>
      </c>
      <c r="B10705" s="6" t="str">
        <f>"200801010477"</f>
        <v>200801010477</v>
      </c>
    </row>
    <row r="10706" spans="1:2" x14ac:dyDescent="0.25">
      <c r="A10706" s="6">
        <v>10703</v>
      </c>
      <c r="B10706" s="6" t="str">
        <f>"200801010479"</f>
        <v>200801010479</v>
      </c>
    </row>
    <row r="10707" spans="1:2" x14ac:dyDescent="0.25">
      <c r="A10707" s="6">
        <v>10704</v>
      </c>
      <c r="B10707" s="6" t="str">
        <f>"200801010509"</f>
        <v>200801010509</v>
      </c>
    </row>
    <row r="10708" spans="1:2" x14ac:dyDescent="0.25">
      <c r="A10708" s="6">
        <v>10705</v>
      </c>
      <c r="B10708" s="6" t="str">
        <f>"200801010522"</f>
        <v>200801010522</v>
      </c>
    </row>
    <row r="10709" spans="1:2" x14ac:dyDescent="0.25">
      <c r="A10709" s="6">
        <v>10706</v>
      </c>
      <c r="B10709" s="6" t="str">
        <f>"200801010550"</f>
        <v>200801010550</v>
      </c>
    </row>
    <row r="10710" spans="1:2" x14ac:dyDescent="0.25">
      <c r="A10710" s="6">
        <v>10707</v>
      </c>
      <c r="B10710" s="6" t="str">
        <f>"200801010577"</f>
        <v>200801010577</v>
      </c>
    </row>
    <row r="10711" spans="1:2" x14ac:dyDescent="0.25">
      <c r="A10711" s="6">
        <v>10708</v>
      </c>
      <c r="B10711" s="6" t="str">
        <f>"200801010604"</f>
        <v>200801010604</v>
      </c>
    </row>
    <row r="10712" spans="1:2" x14ac:dyDescent="0.25">
      <c r="A10712" s="6">
        <v>10709</v>
      </c>
      <c r="B10712" s="6" t="str">
        <f>"200801010619"</f>
        <v>200801010619</v>
      </c>
    </row>
    <row r="10713" spans="1:2" x14ac:dyDescent="0.25">
      <c r="A10713" s="6">
        <v>10710</v>
      </c>
      <c r="B10713" s="6" t="str">
        <f>"200801010690"</f>
        <v>200801010690</v>
      </c>
    </row>
    <row r="10714" spans="1:2" x14ac:dyDescent="0.25">
      <c r="A10714" s="6">
        <v>10711</v>
      </c>
      <c r="B10714" s="6" t="str">
        <f>"200801010745"</f>
        <v>200801010745</v>
      </c>
    </row>
    <row r="10715" spans="1:2" x14ac:dyDescent="0.25">
      <c r="A10715" s="6">
        <v>10712</v>
      </c>
      <c r="B10715" s="6" t="str">
        <f>"200801010778"</f>
        <v>200801010778</v>
      </c>
    </row>
    <row r="10716" spans="1:2" x14ac:dyDescent="0.25">
      <c r="A10716" s="6">
        <v>10713</v>
      </c>
      <c r="B10716" s="6" t="str">
        <f>"200801010854"</f>
        <v>200801010854</v>
      </c>
    </row>
    <row r="10717" spans="1:2" x14ac:dyDescent="0.25">
      <c r="A10717" s="6">
        <v>10714</v>
      </c>
      <c r="B10717" s="6" t="str">
        <f>"200801010888"</f>
        <v>200801010888</v>
      </c>
    </row>
    <row r="10718" spans="1:2" x14ac:dyDescent="0.25">
      <c r="A10718" s="6">
        <v>10715</v>
      </c>
      <c r="B10718" s="6" t="str">
        <f>"200801010957"</f>
        <v>200801010957</v>
      </c>
    </row>
    <row r="10719" spans="1:2" x14ac:dyDescent="0.25">
      <c r="A10719" s="6">
        <v>10716</v>
      </c>
      <c r="B10719" s="6" t="str">
        <f>"200801010979"</f>
        <v>200801010979</v>
      </c>
    </row>
    <row r="10720" spans="1:2" x14ac:dyDescent="0.25">
      <c r="A10720" s="6">
        <v>10717</v>
      </c>
      <c r="B10720" s="6" t="str">
        <f>"200801010996"</f>
        <v>200801010996</v>
      </c>
    </row>
    <row r="10721" spans="1:2" x14ac:dyDescent="0.25">
      <c r="A10721" s="6">
        <v>10718</v>
      </c>
      <c r="B10721" s="6" t="str">
        <f>"200801011002"</f>
        <v>200801011002</v>
      </c>
    </row>
    <row r="10722" spans="1:2" x14ac:dyDescent="0.25">
      <c r="A10722" s="6">
        <v>10719</v>
      </c>
      <c r="B10722" s="6" t="str">
        <f>"200801011051"</f>
        <v>200801011051</v>
      </c>
    </row>
    <row r="10723" spans="1:2" x14ac:dyDescent="0.25">
      <c r="A10723" s="6">
        <v>10720</v>
      </c>
      <c r="B10723" s="6" t="str">
        <f>"200801011060"</f>
        <v>200801011060</v>
      </c>
    </row>
    <row r="10724" spans="1:2" x14ac:dyDescent="0.25">
      <c r="A10724" s="6">
        <v>10721</v>
      </c>
      <c r="B10724" s="6" t="str">
        <f>"200801011076"</f>
        <v>200801011076</v>
      </c>
    </row>
    <row r="10725" spans="1:2" x14ac:dyDescent="0.25">
      <c r="A10725" s="6">
        <v>10722</v>
      </c>
      <c r="B10725" s="6" t="str">
        <f>"200801011082"</f>
        <v>200801011082</v>
      </c>
    </row>
    <row r="10726" spans="1:2" x14ac:dyDescent="0.25">
      <c r="A10726" s="6">
        <v>10723</v>
      </c>
      <c r="B10726" s="6" t="str">
        <f>"200801011089"</f>
        <v>200801011089</v>
      </c>
    </row>
    <row r="10727" spans="1:2" x14ac:dyDescent="0.25">
      <c r="A10727" s="6">
        <v>10724</v>
      </c>
      <c r="B10727" s="6" t="str">
        <f>"200801011103"</f>
        <v>200801011103</v>
      </c>
    </row>
    <row r="10728" spans="1:2" x14ac:dyDescent="0.25">
      <c r="A10728" s="6">
        <v>10725</v>
      </c>
      <c r="B10728" s="6" t="str">
        <f>"200801011139"</f>
        <v>200801011139</v>
      </c>
    </row>
    <row r="10729" spans="1:2" x14ac:dyDescent="0.25">
      <c r="A10729" s="6">
        <v>10726</v>
      </c>
      <c r="B10729" s="6" t="str">
        <f>"200801011149"</f>
        <v>200801011149</v>
      </c>
    </row>
    <row r="10730" spans="1:2" x14ac:dyDescent="0.25">
      <c r="A10730" s="6">
        <v>10727</v>
      </c>
      <c r="B10730" s="6" t="str">
        <f>"200801011153"</f>
        <v>200801011153</v>
      </c>
    </row>
    <row r="10731" spans="1:2" x14ac:dyDescent="0.25">
      <c r="A10731" s="6">
        <v>10728</v>
      </c>
      <c r="B10731" s="6" t="str">
        <f>"200801011164"</f>
        <v>200801011164</v>
      </c>
    </row>
    <row r="10732" spans="1:2" x14ac:dyDescent="0.25">
      <c r="A10732" s="6">
        <v>10729</v>
      </c>
      <c r="B10732" s="6" t="str">
        <f>"200801011214"</f>
        <v>200801011214</v>
      </c>
    </row>
    <row r="10733" spans="1:2" x14ac:dyDescent="0.25">
      <c r="A10733" s="6">
        <v>10730</v>
      </c>
      <c r="B10733" s="6" t="str">
        <f>"200801011215"</f>
        <v>200801011215</v>
      </c>
    </row>
    <row r="10734" spans="1:2" x14ac:dyDescent="0.25">
      <c r="A10734" s="6">
        <v>10731</v>
      </c>
      <c r="B10734" s="6" t="str">
        <f>"200801011265"</f>
        <v>200801011265</v>
      </c>
    </row>
    <row r="10735" spans="1:2" x14ac:dyDescent="0.25">
      <c r="A10735" s="6">
        <v>10732</v>
      </c>
      <c r="B10735" s="6" t="str">
        <f>"200801011276"</f>
        <v>200801011276</v>
      </c>
    </row>
    <row r="10736" spans="1:2" x14ac:dyDescent="0.25">
      <c r="A10736" s="6">
        <v>10733</v>
      </c>
      <c r="B10736" s="6" t="str">
        <f>"200801011339"</f>
        <v>200801011339</v>
      </c>
    </row>
    <row r="10737" spans="1:2" x14ac:dyDescent="0.25">
      <c r="A10737" s="6">
        <v>10734</v>
      </c>
      <c r="B10737" s="6" t="str">
        <f>"200801011422"</f>
        <v>200801011422</v>
      </c>
    </row>
    <row r="10738" spans="1:2" x14ac:dyDescent="0.25">
      <c r="A10738" s="6">
        <v>10735</v>
      </c>
      <c r="B10738" s="6" t="str">
        <f>"200801011430"</f>
        <v>200801011430</v>
      </c>
    </row>
    <row r="10739" spans="1:2" x14ac:dyDescent="0.25">
      <c r="A10739" s="6">
        <v>10736</v>
      </c>
      <c r="B10739" s="6" t="str">
        <f>"200801011487"</f>
        <v>200801011487</v>
      </c>
    </row>
    <row r="10740" spans="1:2" x14ac:dyDescent="0.25">
      <c r="A10740" s="6">
        <v>10737</v>
      </c>
      <c r="B10740" s="6" t="str">
        <f>"200801011545"</f>
        <v>200801011545</v>
      </c>
    </row>
    <row r="10741" spans="1:2" x14ac:dyDescent="0.25">
      <c r="A10741" s="6">
        <v>10738</v>
      </c>
      <c r="B10741" s="6" t="str">
        <f>"200801011552"</f>
        <v>200801011552</v>
      </c>
    </row>
    <row r="10742" spans="1:2" x14ac:dyDescent="0.25">
      <c r="A10742" s="6">
        <v>10739</v>
      </c>
      <c r="B10742" s="6" t="str">
        <f>"200801011567"</f>
        <v>200801011567</v>
      </c>
    </row>
    <row r="10743" spans="1:2" x14ac:dyDescent="0.25">
      <c r="A10743" s="6">
        <v>10740</v>
      </c>
      <c r="B10743" s="6" t="str">
        <f>"200801011582"</f>
        <v>200801011582</v>
      </c>
    </row>
    <row r="10744" spans="1:2" x14ac:dyDescent="0.25">
      <c r="A10744" s="6">
        <v>10741</v>
      </c>
      <c r="B10744" s="6" t="str">
        <f>"200801011612"</f>
        <v>200801011612</v>
      </c>
    </row>
    <row r="10745" spans="1:2" x14ac:dyDescent="0.25">
      <c r="A10745" s="6">
        <v>10742</v>
      </c>
      <c r="B10745" s="6" t="str">
        <f>"200801011613"</f>
        <v>200801011613</v>
      </c>
    </row>
    <row r="10746" spans="1:2" x14ac:dyDescent="0.25">
      <c r="A10746" s="6">
        <v>10743</v>
      </c>
      <c r="B10746" s="6" t="str">
        <f>"200801011623"</f>
        <v>200801011623</v>
      </c>
    </row>
    <row r="10747" spans="1:2" x14ac:dyDescent="0.25">
      <c r="A10747" s="6">
        <v>10744</v>
      </c>
      <c r="B10747" s="6" t="str">
        <f>"200801011643"</f>
        <v>200801011643</v>
      </c>
    </row>
    <row r="10748" spans="1:2" x14ac:dyDescent="0.25">
      <c r="A10748" s="6">
        <v>10745</v>
      </c>
      <c r="B10748" s="6" t="str">
        <f>"200801011734"</f>
        <v>200801011734</v>
      </c>
    </row>
    <row r="10749" spans="1:2" x14ac:dyDescent="0.25">
      <c r="A10749" s="6">
        <v>10746</v>
      </c>
      <c r="B10749" s="6" t="str">
        <f>"200801011789"</f>
        <v>200801011789</v>
      </c>
    </row>
    <row r="10750" spans="1:2" x14ac:dyDescent="0.25">
      <c r="A10750" s="6">
        <v>10747</v>
      </c>
      <c r="B10750" s="6" t="str">
        <f>"200801011843"</f>
        <v>200801011843</v>
      </c>
    </row>
    <row r="10751" spans="1:2" x14ac:dyDescent="0.25">
      <c r="A10751" s="6">
        <v>10748</v>
      </c>
      <c r="B10751" s="6" t="str">
        <f>"200801011846"</f>
        <v>200801011846</v>
      </c>
    </row>
    <row r="10752" spans="1:2" x14ac:dyDescent="0.25">
      <c r="A10752" s="6">
        <v>10749</v>
      </c>
      <c r="B10752" s="6" t="str">
        <f>"200801011890"</f>
        <v>200801011890</v>
      </c>
    </row>
    <row r="10753" spans="1:2" x14ac:dyDescent="0.25">
      <c r="A10753" s="6">
        <v>10750</v>
      </c>
      <c r="B10753" s="6" t="str">
        <f>"200802000051"</f>
        <v>200802000051</v>
      </c>
    </row>
    <row r="10754" spans="1:2" x14ac:dyDescent="0.25">
      <c r="A10754" s="6">
        <v>10751</v>
      </c>
      <c r="B10754" s="6" t="str">
        <f>"200802000091"</f>
        <v>200802000091</v>
      </c>
    </row>
    <row r="10755" spans="1:2" x14ac:dyDescent="0.25">
      <c r="A10755" s="6">
        <v>10752</v>
      </c>
      <c r="B10755" s="6" t="str">
        <f>"200802000124"</f>
        <v>200802000124</v>
      </c>
    </row>
    <row r="10756" spans="1:2" x14ac:dyDescent="0.25">
      <c r="A10756" s="6">
        <v>10753</v>
      </c>
      <c r="B10756" s="6" t="str">
        <f>"200802000167"</f>
        <v>200802000167</v>
      </c>
    </row>
    <row r="10757" spans="1:2" x14ac:dyDescent="0.25">
      <c r="A10757" s="6">
        <v>10754</v>
      </c>
      <c r="B10757" s="6" t="str">
        <f>"200802000170"</f>
        <v>200802000170</v>
      </c>
    </row>
    <row r="10758" spans="1:2" x14ac:dyDescent="0.25">
      <c r="A10758" s="6">
        <v>10755</v>
      </c>
      <c r="B10758" s="6" t="str">
        <f>"200802000307"</f>
        <v>200802000307</v>
      </c>
    </row>
    <row r="10759" spans="1:2" x14ac:dyDescent="0.25">
      <c r="A10759" s="6">
        <v>10756</v>
      </c>
      <c r="B10759" s="6" t="str">
        <f>"200802000427"</f>
        <v>200802000427</v>
      </c>
    </row>
    <row r="10760" spans="1:2" x14ac:dyDescent="0.25">
      <c r="A10760" s="6">
        <v>10757</v>
      </c>
      <c r="B10760" s="6" t="str">
        <f>"200802000433"</f>
        <v>200802000433</v>
      </c>
    </row>
    <row r="10761" spans="1:2" x14ac:dyDescent="0.25">
      <c r="A10761" s="6">
        <v>10758</v>
      </c>
      <c r="B10761" s="6" t="str">
        <f>"200802000479"</f>
        <v>200802000479</v>
      </c>
    </row>
    <row r="10762" spans="1:2" x14ac:dyDescent="0.25">
      <c r="A10762" s="6">
        <v>10759</v>
      </c>
      <c r="B10762" s="6" t="str">
        <f>"200802000481"</f>
        <v>200802000481</v>
      </c>
    </row>
    <row r="10763" spans="1:2" x14ac:dyDescent="0.25">
      <c r="A10763" s="6">
        <v>10760</v>
      </c>
      <c r="B10763" s="6" t="str">
        <f>"200802000493"</f>
        <v>200802000493</v>
      </c>
    </row>
    <row r="10764" spans="1:2" x14ac:dyDescent="0.25">
      <c r="A10764" s="6">
        <v>10761</v>
      </c>
      <c r="B10764" s="6" t="str">
        <f>"200802000496"</f>
        <v>200802000496</v>
      </c>
    </row>
    <row r="10765" spans="1:2" x14ac:dyDescent="0.25">
      <c r="A10765" s="6">
        <v>10762</v>
      </c>
      <c r="B10765" s="6" t="str">
        <f>"200802000532"</f>
        <v>200802000532</v>
      </c>
    </row>
    <row r="10766" spans="1:2" x14ac:dyDescent="0.25">
      <c r="A10766" s="6">
        <v>10763</v>
      </c>
      <c r="B10766" s="6" t="str">
        <f>"200802000536"</f>
        <v>200802000536</v>
      </c>
    </row>
    <row r="10767" spans="1:2" x14ac:dyDescent="0.25">
      <c r="A10767" s="6">
        <v>10764</v>
      </c>
      <c r="B10767" s="6" t="str">
        <f>"200802000558"</f>
        <v>200802000558</v>
      </c>
    </row>
    <row r="10768" spans="1:2" x14ac:dyDescent="0.25">
      <c r="A10768" s="6">
        <v>10765</v>
      </c>
      <c r="B10768" s="6" t="str">
        <f>"200802000612"</f>
        <v>200802000612</v>
      </c>
    </row>
    <row r="10769" spans="1:2" x14ac:dyDescent="0.25">
      <c r="A10769" s="6">
        <v>10766</v>
      </c>
      <c r="B10769" s="6" t="str">
        <f>"200802000655"</f>
        <v>200802000655</v>
      </c>
    </row>
    <row r="10770" spans="1:2" x14ac:dyDescent="0.25">
      <c r="A10770" s="6">
        <v>10767</v>
      </c>
      <c r="B10770" s="6" t="str">
        <f>"200802000666"</f>
        <v>200802000666</v>
      </c>
    </row>
    <row r="10771" spans="1:2" x14ac:dyDescent="0.25">
      <c r="A10771" s="6">
        <v>10768</v>
      </c>
      <c r="B10771" s="6" t="str">
        <f>"200802000668"</f>
        <v>200802000668</v>
      </c>
    </row>
    <row r="10772" spans="1:2" x14ac:dyDescent="0.25">
      <c r="A10772" s="6">
        <v>10769</v>
      </c>
      <c r="B10772" s="6" t="str">
        <f>"200802000679"</f>
        <v>200802000679</v>
      </c>
    </row>
    <row r="10773" spans="1:2" x14ac:dyDescent="0.25">
      <c r="A10773" s="6">
        <v>10770</v>
      </c>
      <c r="B10773" s="6" t="str">
        <f>"200802000689"</f>
        <v>200802000689</v>
      </c>
    </row>
    <row r="10774" spans="1:2" x14ac:dyDescent="0.25">
      <c r="A10774" s="6">
        <v>10771</v>
      </c>
      <c r="B10774" s="6" t="str">
        <f>"200802000742"</f>
        <v>200802000742</v>
      </c>
    </row>
    <row r="10775" spans="1:2" x14ac:dyDescent="0.25">
      <c r="A10775" s="6">
        <v>10772</v>
      </c>
      <c r="B10775" s="6" t="str">
        <f>"200802000797"</f>
        <v>200802000797</v>
      </c>
    </row>
    <row r="10776" spans="1:2" x14ac:dyDescent="0.25">
      <c r="A10776" s="6">
        <v>10773</v>
      </c>
      <c r="B10776" s="6" t="str">
        <f>"200802000799"</f>
        <v>200802000799</v>
      </c>
    </row>
    <row r="10777" spans="1:2" x14ac:dyDescent="0.25">
      <c r="A10777" s="6">
        <v>10774</v>
      </c>
      <c r="B10777" s="6" t="str">
        <f>"200802000827"</f>
        <v>200802000827</v>
      </c>
    </row>
    <row r="10778" spans="1:2" x14ac:dyDescent="0.25">
      <c r="A10778" s="6">
        <v>10775</v>
      </c>
      <c r="B10778" s="6" t="str">
        <f>"200802000830"</f>
        <v>200802000830</v>
      </c>
    </row>
    <row r="10779" spans="1:2" x14ac:dyDescent="0.25">
      <c r="A10779" s="6">
        <v>10776</v>
      </c>
      <c r="B10779" s="6" t="str">
        <f>"200802000869"</f>
        <v>200802000869</v>
      </c>
    </row>
    <row r="10780" spans="1:2" x14ac:dyDescent="0.25">
      <c r="A10780" s="6">
        <v>10777</v>
      </c>
      <c r="B10780" s="6" t="str">
        <f>"200802000880"</f>
        <v>200802000880</v>
      </c>
    </row>
    <row r="10781" spans="1:2" x14ac:dyDescent="0.25">
      <c r="A10781" s="6">
        <v>10778</v>
      </c>
      <c r="B10781" s="6" t="str">
        <f>"200802000947"</f>
        <v>200802000947</v>
      </c>
    </row>
    <row r="10782" spans="1:2" x14ac:dyDescent="0.25">
      <c r="A10782" s="6">
        <v>10779</v>
      </c>
      <c r="B10782" s="6" t="str">
        <f>"200802000975"</f>
        <v>200802000975</v>
      </c>
    </row>
    <row r="10783" spans="1:2" x14ac:dyDescent="0.25">
      <c r="A10783" s="6">
        <v>10780</v>
      </c>
      <c r="B10783" s="6" t="str">
        <f>"200802001023"</f>
        <v>200802001023</v>
      </c>
    </row>
    <row r="10784" spans="1:2" x14ac:dyDescent="0.25">
      <c r="A10784" s="6">
        <v>10781</v>
      </c>
      <c r="B10784" s="6" t="str">
        <f>"200802001057"</f>
        <v>200802001057</v>
      </c>
    </row>
    <row r="10785" spans="1:2" x14ac:dyDescent="0.25">
      <c r="A10785" s="6">
        <v>10782</v>
      </c>
      <c r="B10785" s="6" t="str">
        <f>"200802001066"</f>
        <v>200802001066</v>
      </c>
    </row>
    <row r="10786" spans="1:2" x14ac:dyDescent="0.25">
      <c r="A10786" s="6">
        <v>10783</v>
      </c>
      <c r="B10786" s="6" t="str">
        <f>"200802001085"</f>
        <v>200802001085</v>
      </c>
    </row>
    <row r="10787" spans="1:2" x14ac:dyDescent="0.25">
      <c r="A10787" s="6">
        <v>10784</v>
      </c>
      <c r="B10787" s="6" t="str">
        <f>"200802001088"</f>
        <v>200802001088</v>
      </c>
    </row>
    <row r="10788" spans="1:2" x14ac:dyDescent="0.25">
      <c r="A10788" s="6">
        <v>10785</v>
      </c>
      <c r="B10788" s="6" t="str">
        <f>"200802001205"</f>
        <v>200802001205</v>
      </c>
    </row>
    <row r="10789" spans="1:2" x14ac:dyDescent="0.25">
      <c r="A10789" s="6">
        <v>10786</v>
      </c>
      <c r="B10789" s="6" t="str">
        <f>"200802001261"</f>
        <v>200802001261</v>
      </c>
    </row>
    <row r="10790" spans="1:2" x14ac:dyDescent="0.25">
      <c r="A10790" s="6">
        <v>10787</v>
      </c>
      <c r="B10790" s="6" t="str">
        <f>"200802001290"</f>
        <v>200802001290</v>
      </c>
    </row>
    <row r="10791" spans="1:2" x14ac:dyDescent="0.25">
      <c r="A10791" s="6">
        <v>10788</v>
      </c>
      <c r="B10791" s="6" t="str">
        <f>"200802001346"</f>
        <v>200802001346</v>
      </c>
    </row>
    <row r="10792" spans="1:2" x14ac:dyDescent="0.25">
      <c r="A10792" s="6">
        <v>10789</v>
      </c>
      <c r="B10792" s="6" t="str">
        <f>"200802001361"</f>
        <v>200802001361</v>
      </c>
    </row>
    <row r="10793" spans="1:2" x14ac:dyDescent="0.25">
      <c r="A10793" s="6">
        <v>10790</v>
      </c>
      <c r="B10793" s="6" t="str">
        <f>"200802001546"</f>
        <v>200802001546</v>
      </c>
    </row>
    <row r="10794" spans="1:2" x14ac:dyDescent="0.25">
      <c r="A10794" s="6">
        <v>10791</v>
      </c>
      <c r="B10794" s="6" t="str">
        <f>"200802001553"</f>
        <v>200802001553</v>
      </c>
    </row>
    <row r="10795" spans="1:2" x14ac:dyDescent="0.25">
      <c r="A10795" s="6">
        <v>10792</v>
      </c>
      <c r="B10795" s="6" t="str">
        <f>"200802001559"</f>
        <v>200802001559</v>
      </c>
    </row>
    <row r="10796" spans="1:2" x14ac:dyDescent="0.25">
      <c r="A10796" s="6">
        <v>10793</v>
      </c>
      <c r="B10796" s="6" t="str">
        <f>"200802001602"</f>
        <v>200802001602</v>
      </c>
    </row>
    <row r="10797" spans="1:2" x14ac:dyDescent="0.25">
      <c r="A10797" s="6">
        <v>10794</v>
      </c>
      <c r="B10797" s="6" t="str">
        <f>"200802001621"</f>
        <v>200802001621</v>
      </c>
    </row>
    <row r="10798" spans="1:2" x14ac:dyDescent="0.25">
      <c r="A10798" s="6">
        <v>10795</v>
      </c>
      <c r="B10798" s="6" t="str">
        <f>"200802001652"</f>
        <v>200802001652</v>
      </c>
    </row>
    <row r="10799" spans="1:2" x14ac:dyDescent="0.25">
      <c r="A10799" s="6">
        <v>10796</v>
      </c>
      <c r="B10799" s="6" t="str">
        <f>"200802001676"</f>
        <v>200802001676</v>
      </c>
    </row>
    <row r="10800" spans="1:2" x14ac:dyDescent="0.25">
      <c r="A10800" s="6">
        <v>10797</v>
      </c>
      <c r="B10800" s="6" t="str">
        <f>"200802001714"</f>
        <v>200802001714</v>
      </c>
    </row>
    <row r="10801" spans="1:2" x14ac:dyDescent="0.25">
      <c r="A10801" s="6">
        <v>10798</v>
      </c>
      <c r="B10801" s="6" t="str">
        <f>"200802001733"</f>
        <v>200802001733</v>
      </c>
    </row>
    <row r="10802" spans="1:2" x14ac:dyDescent="0.25">
      <c r="A10802" s="6">
        <v>10799</v>
      </c>
      <c r="B10802" s="6" t="str">
        <f>"200802001753"</f>
        <v>200802001753</v>
      </c>
    </row>
    <row r="10803" spans="1:2" x14ac:dyDescent="0.25">
      <c r="A10803" s="6">
        <v>10800</v>
      </c>
      <c r="B10803" s="6" t="str">
        <f>"200802001764"</f>
        <v>200802001764</v>
      </c>
    </row>
    <row r="10804" spans="1:2" x14ac:dyDescent="0.25">
      <c r="A10804" s="6">
        <v>10801</v>
      </c>
      <c r="B10804" s="6" t="str">
        <f>"200802001768"</f>
        <v>200802001768</v>
      </c>
    </row>
    <row r="10805" spans="1:2" x14ac:dyDescent="0.25">
      <c r="A10805" s="6">
        <v>10802</v>
      </c>
      <c r="B10805" s="6" t="str">
        <f>"200802001787"</f>
        <v>200802001787</v>
      </c>
    </row>
    <row r="10806" spans="1:2" x14ac:dyDescent="0.25">
      <c r="A10806" s="6">
        <v>10803</v>
      </c>
      <c r="B10806" s="6" t="str">
        <f>"200802001909"</f>
        <v>200802001909</v>
      </c>
    </row>
    <row r="10807" spans="1:2" x14ac:dyDescent="0.25">
      <c r="A10807" s="6">
        <v>10804</v>
      </c>
      <c r="B10807" s="6" t="str">
        <f>"200802001937"</f>
        <v>200802001937</v>
      </c>
    </row>
    <row r="10808" spans="1:2" x14ac:dyDescent="0.25">
      <c r="A10808" s="6">
        <v>10805</v>
      </c>
      <c r="B10808" s="6" t="str">
        <f>"200802001943"</f>
        <v>200802001943</v>
      </c>
    </row>
    <row r="10809" spans="1:2" x14ac:dyDescent="0.25">
      <c r="A10809" s="6">
        <v>10806</v>
      </c>
      <c r="B10809" s="6" t="str">
        <f>"200802001944"</f>
        <v>200802001944</v>
      </c>
    </row>
    <row r="10810" spans="1:2" x14ac:dyDescent="0.25">
      <c r="A10810" s="6">
        <v>10807</v>
      </c>
      <c r="B10810" s="6" t="str">
        <f>"200802001990"</f>
        <v>200802001990</v>
      </c>
    </row>
    <row r="10811" spans="1:2" x14ac:dyDescent="0.25">
      <c r="A10811" s="6">
        <v>10808</v>
      </c>
      <c r="B10811" s="6" t="str">
        <f>"200802002037"</f>
        <v>200802002037</v>
      </c>
    </row>
    <row r="10812" spans="1:2" x14ac:dyDescent="0.25">
      <c r="A10812" s="6">
        <v>10809</v>
      </c>
      <c r="B10812" s="6" t="str">
        <f>"200802002049"</f>
        <v>200802002049</v>
      </c>
    </row>
    <row r="10813" spans="1:2" x14ac:dyDescent="0.25">
      <c r="A10813" s="6">
        <v>10810</v>
      </c>
      <c r="B10813" s="6" t="str">
        <f>"200802002060"</f>
        <v>200802002060</v>
      </c>
    </row>
    <row r="10814" spans="1:2" x14ac:dyDescent="0.25">
      <c r="A10814" s="6">
        <v>10811</v>
      </c>
      <c r="B10814" s="6" t="str">
        <f>"200802002085"</f>
        <v>200802002085</v>
      </c>
    </row>
    <row r="10815" spans="1:2" x14ac:dyDescent="0.25">
      <c r="A10815" s="6">
        <v>10812</v>
      </c>
      <c r="B10815" s="6" t="str">
        <f>"200802002124"</f>
        <v>200802002124</v>
      </c>
    </row>
    <row r="10816" spans="1:2" x14ac:dyDescent="0.25">
      <c r="A10816" s="6">
        <v>10813</v>
      </c>
      <c r="B10816" s="6" t="str">
        <f>"200802002134"</f>
        <v>200802002134</v>
      </c>
    </row>
    <row r="10817" spans="1:2" x14ac:dyDescent="0.25">
      <c r="A10817" s="6">
        <v>10814</v>
      </c>
      <c r="B10817" s="6" t="str">
        <f>"200802002175"</f>
        <v>200802002175</v>
      </c>
    </row>
    <row r="10818" spans="1:2" x14ac:dyDescent="0.25">
      <c r="A10818" s="6">
        <v>10815</v>
      </c>
      <c r="B10818" s="6" t="str">
        <f>"200802002182"</f>
        <v>200802002182</v>
      </c>
    </row>
    <row r="10819" spans="1:2" x14ac:dyDescent="0.25">
      <c r="A10819" s="6">
        <v>10816</v>
      </c>
      <c r="B10819" s="6" t="str">
        <f>"200802002230"</f>
        <v>200802002230</v>
      </c>
    </row>
    <row r="10820" spans="1:2" x14ac:dyDescent="0.25">
      <c r="A10820" s="6">
        <v>10817</v>
      </c>
      <c r="B10820" s="6" t="str">
        <f>"200802002294"</f>
        <v>200802002294</v>
      </c>
    </row>
    <row r="10821" spans="1:2" x14ac:dyDescent="0.25">
      <c r="A10821" s="6">
        <v>10818</v>
      </c>
      <c r="B10821" s="6" t="str">
        <f>"200802002321"</f>
        <v>200802002321</v>
      </c>
    </row>
    <row r="10822" spans="1:2" x14ac:dyDescent="0.25">
      <c r="A10822" s="6">
        <v>10819</v>
      </c>
      <c r="B10822" s="6" t="str">
        <f>"200802002323"</f>
        <v>200802002323</v>
      </c>
    </row>
    <row r="10823" spans="1:2" x14ac:dyDescent="0.25">
      <c r="A10823" s="6">
        <v>10820</v>
      </c>
      <c r="B10823" s="6" t="str">
        <f>"200802002375"</f>
        <v>200802002375</v>
      </c>
    </row>
    <row r="10824" spans="1:2" x14ac:dyDescent="0.25">
      <c r="A10824" s="6">
        <v>10821</v>
      </c>
      <c r="B10824" s="6" t="str">
        <f>"200802002379"</f>
        <v>200802002379</v>
      </c>
    </row>
    <row r="10825" spans="1:2" x14ac:dyDescent="0.25">
      <c r="A10825" s="6">
        <v>10822</v>
      </c>
      <c r="B10825" s="6" t="str">
        <f>"200802002487"</f>
        <v>200802002487</v>
      </c>
    </row>
    <row r="10826" spans="1:2" x14ac:dyDescent="0.25">
      <c r="A10826" s="6">
        <v>10823</v>
      </c>
      <c r="B10826" s="6" t="str">
        <f>"200802002598"</f>
        <v>200802002598</v>
      </c>
    </row>
    <row r="10827" spans="1:2" x14ac:dyDescent="0.25">
      <c r="A10827" s="6">
        <v>10824</v>
      </c>
      <c r="B10827" s="6" t="str">
        <f>"200802002681"</f>
        <v>200802002681</v>
      </c>
    </row>
    <row r="10828" spans="1:2" x14ac:dyDescent="0.25">
      <c r="A10828" s="6">
        <v>10825</v>
      </c>
      <c r="B10828" s="6" t="str">
        <f>"200802002735"</f>
        <v>200802002735</v>
      </c>
    </row>
    <row r="10829" spans="1:2" x14ac:dyDescent="0.25">
      <c r="A10829" s="6">
        <v>10826</v>
      </c>
      <c r="B10829" s="6" t="str">
        <f>"200802002786"</f>
        <v>200802002786</v>
      </c>
    </row>
    <row r="10830" spans="1:2" x14ac:dyDescent="0.25">
      <c r="A10830" s="6">
        <v>10827</v>
      </c>
      <c r="B10830" s="6" t="str">
        <f>"200802002798"</f>
        <v>200802002798</v>
      </c>
    </row>
    <row r="10831" spans="1:2" x14ac:dyDescent="0.25">
      <c r="A10831" s="6">
        <v>10828</v>
      </c>
      <c r="B10831" s="6" t="str">
        <f>"200802002804"</f>
        <v>200802002804</v>
      </c>
    </row>
    <row r="10832" spans="1:2" x14ac:dyDescent="0.25">
      <c r="A10832" s="6">
        <v>10829</v>
      </c>
      <c r="B10832" s="6" t="str">
        <f>"200802002808"</f>
        <v>200802002808</v>
      </c>
    </row>
    <row r="10833" spans="1:2" x14ac:dyDescent="0.25">
      <c r="A10833" s="6">
        <v>10830</v>
      </c>
      <c r="B10833" s="6" t="str">
        <f>"200802002815"</f>
        <v>200802002815</v>
      </c>
    </row>
    <row r="10834" spans="1:2" x14ac:dyDescent="0.25">
      <c r="A10834" s="6">
        <v>10831</v>
      </c>
      <c r="B10834" s="6" t="str">
        <f>"200802002826"</f>
        <v>200802002826</v>
      </c>
    </row>
    <row r="10835" spans="1:2" x14ac:dyDescent="0.25">
      <c r="A10835" s="6">
        <v>10832</v>
      </c>
      <c r="B10835" s="6" t="str">
        <f>"200802002858"</f>
        <v>200802002858</v>
      </c>
    </row>
    <row r="10836" spans="1:2" x14ac:dyDescent="0.25">
      <c r="A10836" s="6">
        <v>10833</v>
      </c>
      <c r="B10836" s="6" t="str">
        <f>"200802002903"</f>
        <v>200802002903</v>
      </c>
    </row>
    <row r="10837" spans="1:2" x14ac:dyDescent="0.25">
      <c r="A10837" s="6">
        <v>10834</v>
      </c>
      <c r="B10837" s="6" t="str">
        <f>"200802003000"</f>
        <v>200802003000</v>
      </c>
    </row>
    <row r="10838" spans="1:2" x14ac:dyDescent="0.25">
      <c r="A10838" s="6">
        <v>10835</v>
      </c>
      <c r="B10838" s="6" t="str">
        <f>"200802003017"</f>
        <v>200802003017</v>
      </c>
    </row>
    <row r="10839" spans="1:2" x14ac:dyDescent="0.25">
      <c r="A10839" s="6">
        <v>10836</v>
      </c>
      <c r="B10839" s="6" t="str">
        <f>"200802003050"</f>
        <v>200802003050</v>
      </c>
    </row>
    <row r="10840" spans="1:2" x14ac:dyDescent="0.25">
      <c r="A10840" s="6">
        <v>10837</v>
      </c>
      <c r="B10840" s="6" t="str">
        <f>"200802003113"</f>
        <v>200802003113</v>
      </c>
    </row>
    <row r="10841" spans="1:2" x14ac:dyDescent="0.25">
      <c r="A10841" s="6">
        <v>10838</v>
      </c>
      <c r="B10841" s="6" t="str">
        <f>"200802003153"</f>
        <v>200802003153</v>
      </c>
    </row>
    <row r="10842" spans="1:2" x14ac:dyDescent="0.25">
      <c r="A10842" s="6">
        <v>10839</v>
      </c>
      <c r="B10842" s="6" t="str">
        <f>"200802003180"</f>
        <v>200802003180</v>
      </c>
    </row>
    <row r="10843" spans="1:2" x14ac:dyDescent="0.25">
      <c r="A10843" s="6">
        <v>10840</v>
      </c>
      <c r="B10843" s="6" t="str">
        <f>"200802003185"</f>
        <v>200802003185</v>
      </c>
    </row>
    <row r="10844" spans="1:2" x14ac:dyDescent="0.25">
      <c r="A10844" s="6">
        <v>10841</v>
      </c>
      <c r="B10844" s="6" t="str">
        <f>"200802003190"</f>
        <v>200802003190</v>
      </c>
    </row>
    <row r="10845" spans="1:2" x14ac:dyDescent="0.25">
      <c r="A10845" s="6">
        <v>10842</v>
      </c>
      <c r="B10845" s="6" t="str">
        <f>"200802003204"</f>
        <v>200802003204</v>
      </c>
    </row>
    <row r="10846" spans="1:2" x14ac:dyDescent="0.25">
      <c r="A10846" s="6">
        <v>10843</v>
      </c>
      <c r="B10846" s="6" t="str">
        <f>"200802003208"</f>
        <v>200802003208</v>
      </c>
    </row>
    <row r="10847" spans="1:2" x14ac:dyDescent="0.25">
      <c r="A10847" s="6">
        <v>10844</v>
      </c>
      <c r="B10847" s="6" t="str">
        <f>"200802003268"</f>
        <v>200802003268</v>
      </c>
    </row>
    <row r="10848" spans="1:2" x14ac:dyDescent="0.25">
      <c r="A10848" s="6">
        <v>10845</v>
      </c>
      <c r="B10848" s="6" t="str">
        <f>"200802003295"</f>
        <v>200802003295</v>
      </c>
    </row>
    <row r="10849" spans="1:2" x14ac:dyDescent="0.25">
      <c r="A10849" s="6">
        <v>10846</v>
      </c>
      <c r="B10849" s="6" t="str">
        <f>"200802003424"</f>
        <v>200802003424</v>
      </c>
    </row>
    <row r="10850" spans="1:2" x14ac:dyDescent="0.25">
      <c r="A10850" s="6">
        <v>10847</v>
      </c>
      <c r="B10850" s="6" t="str">
        <f>"200802003562"</f>
        <v>200802003562</v>
      </c>
    </row>
    <row r="10851" spans="1:2" x14ac:dyDescent="0.25">
      <c r="A10851" s="6">
        <v>10848</v>
      </c>
      <c r="B10851" s="6" t="str">
        <f>"200802003656"</f>
        <v>200802003656</v>
      </c>
    </row>
    <row r="10852" spans="1:2" x14ac:dyDescent="0.25">
      <c r="A10852" s="6">
        <v>10849</v>
      </c>
      <c r="B10852" s="6" t="str">
        <f>"200802003662"</f>
        <v>200802003662</v>
      </c>
    </row>
    <row r="10853" spans="1:2" x14ac:dyDescent="0.25">
      <c r="A10853" s="6">
        <v>10850</v>
      </c>
      <c r="B10853" s="6" t="str">
        <f>"200802003691"</f>
        <v>200802003691</v>
      </c>
    </row>
    <row r="10854" spans="1:2" x14ac:dyDescent="0.25">
      <c r="A10854" s="6">
        <v>10851</v>
      </c>
      <c r="B10854" s="6" t="str">
        <f>"200802003722"</f>
        <v>200802003722</v>
      </c>
    </row>
    <row r="10855" spans="1:2" x14ac:dyDescent="0.25">
      <c r="A10855" s="6">
        <v>10852</v>
      </c>
      <c r="B10855" s="6" t="str">
        <f>"200802003796"</f>
        <v>200802003796</v>
      </c>
    </row>
    <row r="10856" spans="1:2" x14ac:dyDescent="0.25">
      <c r="A10856" s="6">
        <v>10853</v>
      </c>
      <c r="B10856" s="6" t="str">
        <f>"200802003855"</f>
        <v>200802003855</v>
      </c>
    </row>
    <row r="10857" spans="1:2" x14ac:dyDescent="0.25">
      <c r="A10857" s="6">
        <v>10854</v>
      </c>
      <c r="B10857" s="6" t="str">
        <f>"200802003858"</f>
        <v>200802003858</v>
      </c>
    </row>
    <row r="10858" spans="1:2" x14ac:dyDescent="0.25">
      <c r="A10858" s="6">
        <v>10855</v>
      </c>
      <c r="B10858" s="6" t="str">
        <f>"200802003883"</f>
        <v>200802003883</v>
      </c>
    </row>
    <row r="10859" spans="1:2" x14ac:dyDescent="0.25">
      <c r="A10859" s="6">
        <v>10856</v>
      </c>
      <c r="B10859" s="6" t="str">
        <f>"200802003931"</f>
        <v>200802003931</v>
      </c>
    </row>
    <row r="10860" spans="1:2" x14ac:dyDescent="0.25">
      <c r="A10860" s="6">
        <v>10857</v>
      </c>
      <c r="B10860" s="6" t="str">
        <f>"200802003956"</f>
        <v>200802003956</v>
      </c>
    </row>
    <row r="10861" spans="1:2" x14ac:dyDescent="0.25">
      <c r="A10861" s="6">
        <v>10858</v>
      </c>
      <c r="B10861" s="6" t="str">
        <f>"200802004021"</f>
        <v>200802004021</v>
      </c>
    </row>
    <row r="10862" spans="1:2" x14ac:dyDescent="0.25">
      <c r="A10862" s="6">
        <v>10859</v>
      </c>
      <c r="B10862" s="6" t="str">
        <f>"200802004105"</f>
        <v>200802004105</v>
      </c>
    </row>
    <row r="10863" spans="1:2" x14ac:dyDescent="0.25">
      <c r="A10863" s="6">
        <v>10860</v>
      </c>
      <c r="B10863" s="6" t="str">
        <f>"200802004168"</f>
        <v>200802004168</v>
      </c>
    </row>
    <row r="10864" spans="1:2" x14ac:dyDescent="0.25">
      <c r="A10864" s="6">
        <v>10861</v>
      </c>
      <c r="B10864" s="6" t="str">
        <f>"200802004201"</f>
        <v>200802004201</v>
      </c>
    </row>
    <row r="10865" spans="1:2" x14ac:dyDescent="0.25">
      <c r="A10865" s="6">
        <v>10862</v>
      </c>
      <c r="B10865" s="6" t="str">
        <f>"200802004218"</f>
        <v>200802004218</v>
      </c>
    </row>
    <row r="10866" spans="1:2" x14ac:dyDescent="0.25">
      <c r="A10866" s="6">
        <v>10863</v>
      </c>
      <c r="B10866" s="6" t="str">
        <f>"200802004270"</f>
        <v>200802004270</v>
      </c>
    </row>
    <row r="10867" spans="1:2" x14ac:dyDescent="0.25">
      <c r="A10867" s="6">
        <v>10864</v>
      </c>
      <c r="B10867" s="6" t="str">
        <f>"200802004370"</f>
        <v>200802004370</v>
      </c>
    </row>
    <row r="10868" spans="1:2" x14ac:dyDescent="0.25">
      <c r="A10868" s="6">
        <v>10865</v>
      </c>
      <c r="B10868" s="6" t="str">
        <f>"200802004378"</f>
        <v>200802004378</v>
      </c>
    </row>
    <row r="10869" spans="1:2" x14ac:dyDescent="0.25">
      <c r="A10869" s="6">
        <v>10866</v>
      </c>
      <c r="B10869" s="6" t="str">
        <f>"200802004382"</f>
        <v>200802004382</v>
      </c>
    </row>
    <row r="10870" spans="1:2" x14ac:dyDescent="0.25">
      <c r="A10870" s="6">
        <v>10867</v>
      </c>
      <c r="B10870" s="6" t="str">
        <f>"200802004449"</f>
        <v>200802004449</v>
      </c>
    </row>
    <row r="10871" spans="1:2" x14ac:dyDescent="0.25">
      <c r="A10871" s="6">
        <v>10868</v>
      </c>
      <c r="B10871" s="6" t="str">
        <f>"200802004452"</f>
        <v>200802004452</v>
      </c>
    </row>
    <row r="10872" spans="1:2" x14ac:dyDescent="0.25">
      <c r="A10872" s="6">
        <v>10869</v>
      </c>
      <c r="B10872" s="6" t="str">
        <f>"200802004460"</f>
        <v>200802004460</v>
      </c>
    </row>
    <row r="10873" spans="1:2" x14ac:dyDescent="0.25">
      <c r="A10873" s="6">
        <v>10870</v>
      </c>
      <c r="B10873" s="6" t="str">
        <f>"200802004568"</f>
        <v>200802004568</v>
      </c>
    </row>
    <row r="10874" spans="1:2" x14ac:dyDescent="0.25">
      <c r="A10874" s="6">
        <v>10871</v>
      </c>
      <c r="B10874" s="6" t="str">
        <f>"200802004596"</f>
        <v>200802004596</v>
      </c>
    </row>
    <row r="10875" spans="1:2" x14ac:dyDescent="0.25">
      <c r="A10875" s="6">
        <v>10872</v>
      </c>
      <c r="B10875" s="6" t="str">
        <f>"200802004704"</f>
        <v>200802004704</v>
      </c>
    </row>
    <row r="10876" spans="1:2" x14ac:dyDescent="0.25">
      <c r="A10876" s="6">
        <v>10873</v>
      </c>
      <c r="B10876" s="6" t="str">
        <f>"200802004712"</f>
        <v>200802004712</v>
      </c>
    </row>
    <row r="10877" spans="1:2" x14ac:dyDescent="0.25">
      <c r="A10877" s="6">
        <v>10874</v>
      </c>
      <c r="B10877" s="6" t="str">
        <f>"200802004763"</f>
        <v>200802004763</v>
      </c>
    </row>
    <row r="10878" spans="1:2" x14ac:dyDescent="0.25">
      <c r="A10878" s="6">
        <v>10875</v>
      </c>
      <c r="B10878" s="6" t="str">
        <f>"200802004830"</f>
        <v>200802004830</v>
      </c>
    </row>
    <row r="10879" spans="1:2" x14ac:dyDescent="0.25">
      <c r="A10879" s="6">
        <v>10876</v>
      </c>
      <c r="B10879" s="6" t="str">
        <f>"200802004899"</f>
        <v>200802004899</v>
      </c>
    </row>
    <row r="10880" spans="1:2" x14ac:dyDescent="0.25">
      <c r="A10880" s="6">
        <v>10877</v>
      </c>
      <c r="B10880" s="6" t="str">
        <f>"200802004957"</f>
        <v>200802004957</v>
      </c>
    </row>
    <row r="10881" spans="1:2" x14ac:dyDescent="0.25">
      <c r="A10881" s="6">
        <v>10878</v>
      </c>
      <c r="B10881" s="6" t="str">
        <f>"200802005010"</f>
        <v>200802005010</v>
      </c>
    </row>
    <row r="10882" spans="1:2" x14ac:dyDescent="0.25">
      <c r="A10882" s="6">
        <v>10879</v>
      </c>
      <c r="B10882" s="6" t="str">
        <f>"200802005046"</f>
        <v>200802005046</v>
      </c>
    </row>
    <row r="10883" spans="1:2" x14ac:dyDescent="0.25">
      <c r="A10883" s="6">
        <v>10880</v>
      </c>
      <c r="B10883" s="6" t="str">
        <f>"200802005123"</f>
        <v>200802005123</v>
      </c>
    </row>
    <row r="10884" spans="1:2" x14ac:dyDescent="0.25">
      <c r="A10884" s="6">
        <v>10881</v>
      </c>
      <c r="B10884" s="6" t="str">
        <f>"200802005186"</f>
        <v>200802005186</v>
      </c>
    </row>
    <row r="10885" spans="1:2" x14ac:dyDescent="0.25">
      <c r="A10885" s="6">
        <v>10882</v>
      </c>
      <c r="B10885" s="6" t="str">
        <f>"200802005200"</f>
        <v>200802005200</v>
      </c>
    </row>
    <row r="10886" spans="1:2" x14ac:dyDescent="0.25">
      <c r="A10886" s="6">
        <v>10883</v>
      </c>
      <c r="B10886" s="6" t="str">
        <f>"200802005285"</f>
        <v>200802005285</v>
      </c>
    </row>
    <row r="10887" spans="1:2" x14ac:dyDescent="0.25">
      <c r="A10887" s="6">
        <v>10884</v>
      </c>
      <c r="B10887" s="6" t="str">
        <f>"200802005288"</f>
        <v>200802005288</v>
      </c>
    </row>
    <row r="10888" spans="1:2" x14ac:dyDescent="0.25">
      <c r="A10888" s="6">
        <v>10885</v>
      </c>
      <c r="B10888" s="6" t="str">
        <f>"200802005354"</f>
        <v>200802005354</v>
      </c>
    </row>
    <row r="10889" spans="1:2" x14ac:dyDescent="0.25">
      <c r="A10889" s="6">
        <v>10886</v>
      </c>
      <c r="B10889" s="6" t="str">
        <f>"200802005395"</f>
        <v>200802005395</v>
      </c>
    </row>
    <row r="10890" spans="1:2" x14ac:dyDescent="0.25">
      <c r="A10890" s="6">
        <v>10887</v>
      </c>
      <c r="B10890" s="6" t="str">
        <f>"200802005411"</f>
        <v>200802005411</v>
      </c>
    </row>
    <row r="10891" spans="1:2" x14ac:dyDescent="0.25">
      <c r="A10891" s="6">
        <v>10888</v>
      </c>
      <c r="B10891" s="6" t="str">
        <f>"200802005452"</f>
        <v>200802005452</v>
      </c>
    </row>
    <row r="10892" spans="1:2" x14ac:dyDescent="0.25">
      <c r="A10892" s="6">
        <v>10889</v>
      </c>
      <c r="B10892" s="6" t="str">
        <f>"200802005516"</f>
        <v>200802005516</v>
      </c>
    </row>
    <row r="10893" spans="1:2" x14ac:dyDescent="0.25">
      <c r="A10893" s="6">
        <v>10890</v>
      </c>
      <c r="B10893" s="6" t="str">
        <f>"200802005552"</f>
        <v>200802005552</v>
      </c>
    </row>
    <row r="10894" spans="1:2" x14ac:dyDescent="0.25">
      <c r="A10894" s="6">
        <v>10891</v>
      </c>
      <c r="B10894" s="6" t="str">
        <f>"200802005603"</f>
        <v>200802005603</v>
      </c>
    </row>
    <row r="10895" spans="1:2" x14ac:dyDescent="0.25">
      <c r="A10895" s="6">
        <v>10892</v>
      </c>
      <c r="B10895" s="6" t="str">
        <f>"200802005609"</f>
        <v>200802005609</v>
      </c>
    </row>
    <row r="10896" spans="1:2" x14ac:dyDescent="0.25">
      <c r="A10896" s="6">
        <v>10893</v>
      </c>
      <c r="B10896" s="6" t="str">
        <f>"200802005618"</f>
        <v>200802005618</v>
      </c>
    </row>
    <row r="10897" spans="1:2" x14ac:dyDescent="0.25">
      <c r="A10897" s="6">
        <v>10894</v>
      </c>
      <c r="B10897" s="6" t="str">
        <f>"200802005657"</f>
        <v>200802005657</v>
      </c>
    </row>
    <row r="10898" spans="1:2" x14ac:dyDescent="0.25">
      <c r="A10898" s="6">
        <v>10895</v>
      </c>
      <c r="B10898" s="6" t="str">
        <f>"200802005703"</f>
        <v>200802005703</v>
      </c>
    </row>
    <row r="10899" spans="1:2" x14ac:dyDescent="0.25">
      <c r="A10899" s="6">
        <v>10896</v>
      </c>
      <c r="B10899" s="6" t="str">
        <f>"200802005777"</f>
        <v>200802005777</v>
      </c>
    </row>
    <row r="10900" spans="1:2" x14ac:dyDescent="0.25">
      <c r="A10900" s="6">
        <v>10897</v>
      </c>
      <c r="B10900" s="6" t="str">
        <f>"200802005807"</f>
        <v>200802005807</v>
      </c>
    </row>
    <row r="10901" spans="1:2" x14ac:dyDescent="0.25">
      <c r="A10901" s="6">
        <v>10898</v>
      </c>
      <c r="B10901" s="6" t="str">
        <f>"200802005889"</f>
        <v>200802005889</v>
      </c>
    </row>
    <row r="10902" spans="1:2" x14ac:dyDescent="0.25">
      <c r="A10902" s="6">
        <v>10899</v>
      </c>
      <c r="B10902" s="6" t="str">
        <f>"200802005916"</f>
        <v>200802005916</v>
      </c>
    </row>
    <row r="10903" spans="1:2" x14ac:dyDescent="0.25">
      <c r="A10903" s="6">
        <v>10900</v>
      </c>
      <c r="B10903" s="6" t="str">
        <f>"200802005942"</f>
        <v>200802005942</v>
      </c>
    </row>
    <row r="10904" spans="1:2" x14ac:dyDescent="0.25">
      <c r="A10904" s="6">
        <v>10901</v>
      </c>
      <c r="B10904" s="6" t="str">
        <f>"200802005950"</f>
        <v>200802005950</v>
      </c>
    </row>
    <row r="10905" spans="1:2" x14ac:dyDescent="0.25">
      <c r="A10905" s="6">
        <v>10902</v>
      </c>
      <c r="B10905" s="6" t="str">
        <f>"200802005989"</f>
        <v>200802005989</v>
      </c>
    </row>
    <row r="10906" spans="1:2" x14ac:dyDescent="0.25">
      <c r="A10906" s="6">
        <v>10903</v>
      </c>
      <c r="B10906" s="6" t="str">
        <f>"200802006052"</f>
        <v>200802006052</v>
      </c>
    </row>
    <row r="10907" spans="1:2" x14ac:dyDescent="0.25">
      <c r="A10907" s="6">
        <v>10904</v>
      </c>
      <c r="B10907" s="6" t="str">
        <f>"200802006270"</f>
        <v>200802006270</v>
      </c>
    </row>
    <row r="10908" spans="1:2" x14ac:dyDescent="0.25">
      <c r="A10908" s="6">
        <v>10905</v>
      </c>
      <c r="B10908" s="6" t="str">
        <f>"200802006274"</f>
        <v>200802006274</v>
      </c>
    </row>
    <row r="10909" spans="1:2" x14ac:dyDescent="0.25">
      <c r="A10909" s="6">
        <v>10906</v>
      </c>
      <c r="B10909" s="6" t="str">
        <f>"200802006314"</f>
        <v>200802006314</v>
      </c>
    </row>
    <row r="10910" spans="1:2" x14ac:dyDescent="0.25">
      <c r="A10910" s="6">
        <v>10907</v>
      </c>
      <c r="B10910" s="6" t="str">
        <f>"200802006315"</f>
        <v>200802006315</v>
      </c>
    </row>
    <row r="10911" spans="1:2" x14ac:dyDescent="0.25">
      <c r="A10911" s="6">
        <v>10908</v>
      </c>
      <c r="B10911" s="6" t="str">
        <f>"200802006342"</f>
        <v>200802006342</v>
      </c>
    </row>
    <row r="10912" spans="1:2" x14ac:dyDescent="0.25">
      <c r="A10912" s="6">
        <v>10909</v>
      </c>
      <c r="B10912" s="6" t="str">
        <f>"200802006397"</f>
        <v>200802006397</v>
      </c>
    </row>
    <row r="10913" spans="1:2" x14ac:dyDescent="0.25">
      <c r="A10913" s="6">
        <v>10910</v>
      </c>
      <c r="B10913" s="6" t="str">
        <f>"200802006431"</f>
        <v>200802006431</v>
      </c>
    </row>
    <row r="10914" spans="1:2" x14ac:dyDescent="0.25">
      <c r="A10914" s="6">
        <v>10911</v>
      </c>
      <c r="B10914" s="6" t="str">
        <f>"200802006509"</f>
        <v>200802006509</v>
      </c>
    </row>
    <row r="10915" spans="1:2" x14ac:dyDescent="0.25">
      <c r="A10915" s="6">
        <v>10912</v>
      </c>
      <c r="B10915" s="6" t="str">
        <f>"200802006518"</f>
        <v>200802006518</v>
      </c>
    </row>
    <row r="10916" spans="1:2" x14ac:dyDescent="0.25">
      <c r="A10916" s="6">
        <v>10913</v>
      </c>
      <c r="B10916" s="6" t="str">
        <f>"200802006623"</f>
        <v>200802006623</v>
      </c>
    </row>
    <row r="10917" spans="1:2" x14ac:dyDescent="0.25">
      <c r="A10917" s="6">
        <v>10914</v>
      </c>
      <c r="B10917" s="6" t="str">
        <f>"200802006669"</f>
        <v>200802006669</v>
      </c>
    </row>
    <row r="10918" spans="1:2" x14ac:dyDescent="0.25">
      <c r="A10918" s="6">
        <v>10915</v>
      </c>
      <c r="B10918" s="6" t="str">
        <f>"200802006698"</f>
        <v>200802006698</v>
      </c>
    </row>
    <row r="10919" spans="1:2" x14ac:dyDescent="0.25">
      <c r="A10919" s="6">
        <v>10916</v>
      </c>
      <c r="B10919" s="6" t="str">
        <f>"200802006716"</f>
        <v>200802006716</v>
      </c>
    </row>
    <row r="10920" spans="1:2" x14ac:dyDescent="0.25">
      <c r="A10920" s="6">
        <v>10917</v>
      </c>
      <c r="B10920" s="6" t="str">
        <f>"200802006749"</f>
        <v>200802006749</v>
      </c>
    </row>
    <row r="10921" spans="1:2" x14ac:dyDescent="0.25">
      <c r="A10921" s="6">
        <v>10918</v>
      </c>
      <c r="B10921" s="6" t="str">
        <f>"200802006765"</f>
        <v>200802006765</v>
      </c>
    </row>
    <row r="10922" spans="1:2" x14ac:dyDescent="0.25">
      <c r="A10922" s="6">
        <v>10919</v>
      </c>
      <c r="B10922" s="6" t="str">
        <f>"200802006843"</f>
        <v>200802006843</v>
      </c>
    </row>
    <row r="10923" spans="1:2" x14ac:dyDescent="0.25">
      <c r="A10923" s="6">
        <v>10920</v>
      </c>
      <c r="B10923" s="6" t="str">
        <f>"200802006867"</f>
        <v>200802006867</v>
      </c>
    </row>
    <row r="10924" spans="1:2" x14ac:dyDescent="0.25">
      <c r="A10924" s="6">
        <v>10921</v>
      </c>
      <c r="B10924" s="6" t="str">
        <f>"200802006889"</f>
        <v>200802006889</v>
      </c>
    </row>
    <row r="10925" spans="1:2" x14ac:dyDescent="0.25">
      <c r="A10925" s="6">
        <v>10922</v>
      </c>
      <c r="B10925" s="6" t="str">
        <f>"200802006920"</f>
        <v>200802006920</v>
      </c>
    </row>
    <row r="10926" spans="1:2" x14ac:dyDescent="0.25">
      <c r="A10926" s="6">
        <v>10923</v>
      </c>
      <c r="B10926" s="6" t="str">
        <f>"200802006977"</f>
        <v>200802006977</v>
      </c>
    </row>
    <row r="10927" spans="1:2" x14ac:dyDescent="0.25">
      <c r="A10927" s="6">
        <v>10924</v>
      </c>
      <c r="B10927" s="6" t="str">
        <f>"200802007044"</f>
        <v>200802007044</v>
      </c>
    </row>
    <row r="10928" spans="1:2" x14ac:dyDescent="0.25">
      <c r="A10928" s="6">
        <v>10925</v>
      </c>
      <c r="B10928" s="6" t="str">
        <f>"200802007049"</f>
        <v>200802007049</v>
      </c>
    </row>
    <row r="10929" spans="1:2" x14ac:dyDescent="0.25">
      <c r="A10929" s="6">
        <v>10926</v>
      </c>
      <c r="B10929" s="6" t="str">
        <f>"200802007083"</f>
        <v>200802007083</v>
      </c>
    </row>
    <row r="10930" spans="1:2" x14ac:dyDescent="0.25">
      <c r="A10930" s="6">
        <v>10927</v>
      </c>
      <c r="B10930" s="6" t="str">
        <f>"200802007098"</f>
        <v>200802007098</v>
      </c>
    </row>
    <row r="10931" spans="1:2" x14ac:dyDescent="0.25">
      <c r="A10931" s="6">
        <v>10928</v>
      </c>
      <c r="B10931" s="6" t="str">
        <f>"200802007277"</f>
        <v>200802007277</v>
      </c>
    </row>
    <row r="10932" spans="1:2" x14ac:dyDescent="0.25">
      <c r="A10932" s="6">
        <v>10929</v>
      </c>
      <c r="B10932" s="6" t="str">
        <f>"200802007312"</f>
        <v>200802007312</v>
      </c>
    </row>
    <row r="10933" spans="1:2" x14ac:dyDescent="0.25">
      <c r="A10933" s="6">
        <v>10930</v>
      </c>
      <c r="B10933" s="6" t="str">
        <f>"200802007375"</f>
        <v>200802007375</v>
      </c>
    </row>
    <row r="10934" spans="1:2" x14ac:dyDescent="0.25">
      <c r="A10934" s="6">
        <v>10931</v>
      </c>
      <c r="B10934" s="6" t="str">
        <f>"200802007403"</f>
        <v>200802007403</v>
      </c>
    </row>
    <row r="10935" spans="1:2" x14ac:dyDescent="0.25">
      <c r="A10935" s="6">
        <v>10932</v>
      </c>
      <c r="B10935" s="6" t="str">
        <f>"200802007419"</f>
        <v>200802007419</v>
      </c>
    </row>
    <row r="10936" spans="1:2" x14ac:dyDescent="0.25">
      <c r="A10936" s="6">
        <v>10933</v>
      </c>
      <c r="B10936" s="6" t="str">
        <f>"200802007442"</f>
        <v>200802007442</v>
      </c>
    </row>
    <row r="10937" spans="1:2" x14ac:dyDescent="0.25">
      <c r="A10937" s="6">
        <v>10934</v>
      </c>
      <c r="B10937" s="6" t="str">
        <f>"200802007548"</f>
        <v>200802007548</v>
      </c>
    </row>
    <row r="10938" spans="1:2" x14ac:dyDescent="0.25">
      <c r="A10938" s="6">
        <v>10935</v>
      </c>
      <c r="B10938" s="6" t="str">
        <f>"200802007552"</f>
        <v>200802007552</v>
      </c>
    </row>
    <row r="10939" spans="1:2" x14ac:dyDescent="0.25">
      <c r="A10939" s="6">
        <v>10936</v>
      </c>
      <c r="B10939" s="6" t="str">
        <f>"200802007609"</f>
        <v>200802007609</v>
      </c>
    </row>
    <row r="10940" spans="1:2" x14ac:dyDescent="0.25">
      <c r="A10940" s="6">
        <v>10937</v>
      </c>
      <c r="B10940" s="6" t="str">
        <f>"200802007624"</f>
        <v>200802007624</v>
      </c>
    </row>
    <row r="10941" spans="1:2" x14ac:dyDescent="0.25">
      <c r="A10941" s="6">
        <v>10938</v>
      </c>
      <c r="B10941" s="6" t="str">
        <f>"200802007853"</f>
        <v>200802007853</v>
      </c>
    </row>
    <row r="10942" spans="1:2" x14ac:dyDescent="0.25">
      <c r="A10942" s="6">
        <v>10939</v>
      </c>
      <c r="B10942" s="6" t="str">
        <f>"200802007878"</f>
        <v>200802007878</v>
      </c>
    </row>
    <row r="10943" spans="1:2" x14ac:dyDescent="0.25">
      <c r="A10943" s="6">
        <v>10940</v>
      </c>
      <c r="B10943" s="6" t="str">
        <f>"200802007947"</f>
        <v>200802007947</v>
      </c>
    </row>
    <row r="10944" spans="1:2" x14ac:dyDescent="0.25">
      <c r="A10944" s="6">
        <v>10941</v>
      </c>
      <c r="B10944" s="6" t="str">
        <f>"200802007990"</f>
        <v>200802007990</v>
      </c>
    </row>
    <row r="10945" spans="1:2" x14ac:dyDescent="0.25">
      <c r="A10945" s="6">
        <v>10942</v>
      </c>
      <c r="B10945" s="6" t="str">
        <f>"200802008057"</f>
        <v>200802008057</v>
      </c>
    </row>
    <row r="10946" spans="1:2" x14ac:dyDescent="0.25">
      <c r="A10946" s="6">
        <v>10943</v>
      </c>
      <c r="B10946" s="6" t="str">
        <f>"200802008126"</f>
        <v>200802008126</v>
      </c>
    </row>
    <row r="10947" spans="1:2" x14ac:dyDescent="0.25">
      <c r="A10947" s="6">
        <v>10944</v>
      </c>
      <c r="B10947" s="6" t="str">
        <f>"200802008137"</f>
        <v>200802008137</v>
      </c>
    </row>
    <row r="10948" spans="1:2" x14ac:dyDescent="0.25">
      <c r="A10948" s="6">
        <v>10945</v>
      </c>
      <c r="B10948" s="6" t="str">
        <f>"200802008141"</f>
        <v>200802008141</v>
      </c>
    </row>
    <row r="10949" spans="1:2" x14ac:dyDescent="0.25">
      <c r="A10949" s="6">
        <v>10946</v>
      </c>
      <c r="B10949" s="6" t="str">
        <f>"200802008160"</f>
        <v>200802008160</v>
      </c>
    </row>
    <row r="10950" spans="1:2" x14ac:dyDescent="0.25">
      <c r="A10950" s="6">
        <v>10947</v>
      </c>
      <c r="B10950" s="6" t="str">
        <f>"200802008231"</f>
        <v>200802008231</v>
      </c>
    </row>
    <row r="10951" spans="1:2" x14ac:dyDescent="0.25">
      <c r="A10951" s="6">
        <v>10948</v>
      </c>
      <c r="B10951" s="6" t="str">
        <f>"200802008236"</f>
        <v>200802008236</v>
      </c>
    </row>
    <row r="10952" spans="1:2" x14ac:dyDescent="0.25">
      <c r="A10952" s="6">
        <v>10949</v>
      </c>
      <c r="B10952" s="6" t="str">
        <f>"200802008247"</f>
        <v>200802008247</v>
      </c>
    </row>
    <row r="10953" spans="1:2" x14ac:dyDescent="0.25">
      <c r="A10953" s="6">
        <v>10950</v>
      </c>
      <c r="B10953" s="6" t="str">
        <f>"200802008369"</f>
        <v>200802008369</v>
      </c>
    </row>
    <row r="10954" spans="1:2" x14ac:dyDescent="0.25">
      <c r="A10954" s="6">
        <v>10951</v>
      </c>
      <c r="B10954" s="6" t="str">
        <f>"200802008389"</f>
        <v>200802008389</v>
      </c>
    </row>
    <row r="10955" spans="1:2" x14ac:dyDescent="0.25">
      <c r="A10955" s="6">
        <v>10952</v>
      </c>
      <c r="B10955" s="6" t="str">
        <f>"200802008403"</f>
        <v>200802008403</v>
      </c>
    </row>
    <row r="10956" spans="1:2" x14ac:dyDescent="0.25">
      <c r="A10956" s="6">
        <v>10953</v>
      </c>
      <c r="B10956" s="6" t="str">
        <f>"200802008432"</f>
        <v>200802008432</v>
      </c>
    </row>
    <row r="10957" spans="1:2" x14ac:dyDescent="0.25">
      <c r="A10957" s="6">
        <v>10954</v>
      </c>
      <c r="B10957" s="6" t="str">
        <f>"200802008437"</f>
        <v>200802008437</v>
      </c>
    </row>
    <row r="10958" spans="1:2" x14ac:dyDescent="0.25">
      <c r="A10958" s="6">
        <v>10955</v>
      </c>
      <c r="B10958" s="6" t="str">
        <f>"200802008483"</f>
        <v>200802008483</v>
      </c>
    </row>
    <row r="10959" spans="1:2" x14ac:dyDescent="0.25">
      <c r="A10959" s="6">
        <v>10956</v>
      </c>
      <c r="B10959" s="6" t="str">
        <f>"200802008489"</f>
        <v>200802008489</v>
      </c>
    </row>
    <row r="10960" spans="1:2" x14ac:dyDescent="0.25">
      <c r="A10960" s="6">
        <v>10957</v>
      </c>
      <c r="B10960" s="6" t="str">
        <f>"200802008543"</f>
        <v>200802008543</v>
      </c>
    </row>
    <row r="10961" spans="1:2" x14ac:dyDescent="0.25">
      <c r="A10961" s="6">
        <v>10958</v>
      </c>
      <c r="B10961" s="6" t="str">
        <f>"200802008546"</f>
        <v>200802008546</v>
      </c>
    </row>
    <row r="10962" spans="1:2" x14ac:dyDescent="0.25">
      <c r="A10962" s="6">
        <v>10959</v>
      </c>
      <c r="B10962" s="6" t="str">
        <f>"200802008556"</f>
        <v>200802008556</v>
      </c>
    </row>
    <row r="10963" spans="1:2" x14ac:dyDescent="0.25">
      <c r="A10963" s="6">
        <v>10960</v>
      </c>
      <c r="B10963" s="6" t="str">
        <f>"200802008703"</f>
        <v>200802008703</v>
      </c>
    </row>
    <row r="10964" spans="1:2" x14ac:dyDescent="0.25">
      <c r="A10964" s="6">
        <v>10961</v>
      </c>
      <c r="B10964" s="6" t="str">
        <f>"200802008764"</f>
        <v>200802008764</v>
      </c>
    </row>
    <row r="10965" spans="1:2" x14ac:dyDescent="0.25">
      <c r="A10965" s="6">
        <v>10962</v>
      </c>
      <c r="B10965" s="6" t="str">
        <f>"200802008883"</f>
        <v>200802008883</v>
      </c>
    </row>
    <row r="10966" spans="1:2" x14ac:dyDescent="0.25">
      <c r="A10966" s="6">
        <v>10963</v>
      </c>
      <c r="B10966" s="6" t="str">
        <f>"200802008916"</f>
        <v>200802008916</v>
      </c>
    </row>
    <row r="10967" spans="1:2" x14ac:dyDescent="0.25">
      <c r="A10967" s="6">
        <v>10964</v>
      </c>
      <c r="B10967" s="6" t="str">
        <f>"200802008942"</f>
        <v>200802008942</v>
      </c>
    </row>
    <row r="10968" spans="1:2" x14ac:dyDescent="0.25">
      <c r="A10968" s="6">
        <v>10965</v>
      </c>
      <c r="B10968" s="6" t="str">
        <f>"200802009164"</f>
        <v>200802009164</v>
      </c>
    </row>
    <row r="10969" spans="1:2" x14ac:dyDescent="0.25">
      <c r="A10969" s="6">
        <v>10966</v>
      </c>
      <c r="B10969" s="6" t="str">
        <f>"200802009198"</f>
        <v>200802009198</v>
      </c>
    </row>
    <row r="10970" spans="1:2" x14ac:dyDescent="0.25">
      <c r="A10970" s="6">
        <v>10967</v>
      </c>
      <c r="B10970" s="6" t="str">
        <f>"200802009264"</f>
        <v>200802009264</v>
      </c>
    </row>
    <row r="10971" spans="1:2" x14ac:dyDescent="0.25">
      <c r="A10971" s="6">
        <v>10968</v>
      </c>
      <c r="B10971" s="6" t="str">
        <f>"200802009310"</f>
        <v>200802009310</v>
      </c>
    </row>
    <row r="10972" spans="1:2" x14ac:dyDescent="0.25">
      <c r="A10972" s="6">
        <v>10969</v>
      </c>
      <c r="B10972" s="6" t="str">
        <f>"200802009316"</f>
        <v>200802009316</v>
      </c>
    </row>
    <row r="10973" spans="1:2" x14ac:dyDescent="0.25">
      <c r="A10973" s="6">
        <v>10970</v>
      </c>
      <c r="B10973" s="6" t="str">
        <f>"200802009445"</f>
        <v>200802009445</v>
      </c>
    </row>
    <row r="10974" spans="1:2" x14ac:dyDescent="0.25">
      <c r="A10974" s="6">
        <v>10971</v>
      </c>
      <c r="B10974" s="6" t="str">
        <f>"200802009472"</f>
        <v>200802009472</v>
      </c>
    </row>
    <row r="10975" spans="1:2" x14ac:dyDescent="0.25">
      <c r="A10975" s="6">
        <v>10972</v>
      </c>
      <c r="B10975" s="6" t="str">
        <f>"200802009502"</f>
        <v>200802009502</v>
      </c>
    </row>
    <row r="10976" spans="1:2" x14ac:dyDescent="0.25">
      <c r="A10976" s="6">
        <v>10973</v>
      </c>
      <c r="B10976" s="6" t="str">
        <f>"200802009517"</f>
        <v>200802009517</v>
      </c>
    </row>
    <row r="10977" spans="1:2" x14ac:dyDescent="0.25">
      <c r="A10977" s="6">
        <v>10974</v>
      </c>
      <c r="B10977" s="6" t="str">
        <f>"200802009522"</f>
        <v>200802009522</v>
      </c>
    </row>
    <row r="10978" spans="1:2" x14ac:dyDescent="0.25">
      <c r="A10978" s="6">
        <v>10975</v>
      </c>
      <c r="B10978" s="6" t="str">
        <f>"200802009569"</f>
        <v>200802009569</v>
      </c>
    </row>
    <row r="10979" spans="1:2" x14ac:dyDescent="0.25">
      <c r="A10979" s="6">
        <v>10976</v>
      </c>
      <c r="B10979" s="6" t="str">
        <f>"200802009608"</f>
        <v>200802009608</v>
      </c>
    </row>
    <row r="10980" spans="1:2" x14ac:dyDescent="0.25">
      <c r="A10980" s="6">
        <v>10977</v>
      </c>
      <c r="B10980" s="6" t="str">
        <f>"200802009610"</f>
        <v>200802009610</v>
      </c>
    </row>
    <row r="10981" spans="1:2" x14ac:dyDescent="0.25">
      <c r="A10981" s="6">
        <v>10978</v>
      </c>
      <c r="B10981" s="6" t="str">
        <f>"200802009690"</f>
        <v>200802009690</v>
      </c>
    </row>
    <row r="10982" spans="1:2" x14ac:dyDescent="0.25">
      <c r="A10982" s="6">
        <v>10979</v>
      </c>
      <c r="B10982" s="6" t="str">
        <f>"200802009808"</f>
        <v>200802009808</v>
      </c>
    </row>
    <row r="10983" spans="1:2" x14ac:dyDescent="0.25">
      <c r="A10983" s="6">
        <v>10980</v>
      </c>
      <c r="B10983" s="6" t="str">
        <f>"200802009844"</f>
        <v>200802009844</v>
      </c>
    </row>
    <row r="10984" spans="1:2" x14ac:dyDescent="0.25">
      <c r="A10984" s="6">
        <v>10981</v>
      </c>
      <c r="B10984" s="6" t="str">
        <f>"200802009885"</f>
        <v>200802009885</v>
      </c>
    </row>
    <row r="10985" spans="1:2" x14ac:dyDescent="0.25">
      <c r="A10985" s="6">
        <v>10982</v>
      </c>
      <c r="B10985" s="6" t="str">
        <f>"200802009901"</f>
        <v>200802009901</v>
      </c>
    </row>
    <row r="10986" spans="1:2" x14ac:dyDescent="0.25">
      <c r="A10986" s="6">
        <v>10983</v>
      </c>
      <c r="B10986" s="6" t="str">
        <f>"200802009906"</f>
        <v>200802009906</v>
      </c>
    </row>
    <row r="10987" spans="1:2" x14ac:dyDescent="0.25">
      <c r="A10987" s="6">
        <v>10984</v>
      </c>
      <c r="B10987" s="6" t="str">
        <f>"200802009931"</f>
        <v>200802009931</v>
      </c>
    </row>
    <row r="10988" spans="1:2" x14ac:dyDescent="0.25">
      <c r="A10988" s="6">
        <v>10985</v>
      </c>
      <c r="B10988" s="6" t="str">
        <f>"200802009942"</f>
        <v>200802009942</v>
      </c>
    </row>
    <row r="10989" spans="1:2" x14ac:dyDescent="0.25">
      <c r="A10989" s="6">
        <v>10986</v>
      </c>
      <c r="B10989" s="6" t="str">
        <f>"200802009944"</f>
        <v>200802009944</v>
      </c>
    </row>
    <row r="10990" spans="1:2" x14ac:dyDescent="0.25">
      <c r="A10990" s="6">
        <v>10987</v>
      </c>
      <c r="B10990" s="6" t="str">
        <f>"200802009967"</f>
        <v>200802009967</v>
      </c>
    </row>
    <row r="10991" spans="1:2" x14ac:dyDescent="0.25">
      <c r="A10991" s="6">
        <v>10988</v>
      </c>
      <c r="B10991" s="6" t="str">
        <f>"200802010063"</f>
        <v>200802010063</v>
      </c>
    </row>
    <row r="10992" spans="1:2" x14ac:dyDescent="0.25">
      <c r="A10992" s="6">
        <v>10989</v>
      </c>
      <c r="B10992" s="6" t="str">
        <f>"200802010064"</f>
        <v>200802010064</v>
      </c>
    </row>
    <row r="10993" spans="1:2" x14ac:dyDescent="0.25">
      <c r="A10993" s="6">
        <v>10990</v>
      </c>
      <c r="B10993" s="6" t="str">
        <f>"200802010138"</f>
        <v>200802010138</v>
      </c>
    </row>
    <row r="10994" spans="1:2" x14ac:dyDescent="0.25">
      <c r="A10994" s="6">
        <v>10991</v>
      </c>
      <c r="B10994" s="6" t="str">
        <f>"200802010218"</f>
        <v>200802010218</v>
      </c>
    </row>
    <row r="10995" spans="1:2" x14ac:dyDescent="0.25">
      <c r="A10995" s="6">
        <v>10992</v>
      </c>
      <c r="B10995" s="6" t="str">
        <f>"200802010277"</f>
        <v>200802010277</v>
      </c>
    </row>
    <row r="10996" spans="1:2" x14ac:dyDescent="0.25">
      <c r="A10996" s="6">
        <v>10993</v>
      </c>
      <c r="B10996" s="6" t="str">
        <f>"200802010316"</f>
        <v>200802010316</v>
      </c>
    </row>
    <row r="10997" spans="1:2" x14ac:dyDescent="0.25">
      <c r="A10997" s="6">
        <v>10994</v>
      </c>
      <c r="B10997" s="6" t="str">
        <f>"200802010368"</f>
        <v>200802010368</v>
      </c>
    </row>
    <row r="10998" spans="1:2" x14ac:dyDescent="0.25">
      <c r="A10998" s="6">
        <v>10995</v>
      </c>
      <c r="B10998" s="6" t="str">
        <f>"200802010429"</f>
        <v>200802010429</v>
      </c>
    </row>
    <row r="10999" spans="1:2" x14ac:dyDescent="0.25">
      <c r="A10999" s="6">
        <v>10996</v>
      </c>
      <c r="B10999" s="6" t="str">
        <f>"200802010518"</f>
        <v>200802010518</v>
      </c>
    </row>
    <row r="11000" spans="1:2" x14ac:dyDescent="0.25">
      <c r="A11000" s="6">
        <v>10997</v>
      </c>
      <c r="B11000" s="6" t="str">
        <f>"200802010593"</f>
        <v>200802010593</v>
      </c>
    </row>
    <row r="11001" spans="1:2" x14ac:dyDescent="0.25">
      <c r="A11001" s="6">
        <v>10998</v>
      </c>
      <c r="B11001" s="6" t="str">
        <f>"200802010644"</f>
        <v>200802010644</v>
      </c>
    </row>
    <row r="11002" spans="1:2" x14ac:dyDescent="0.25">
      <c r="A11002" s="6">
        <v>10999</v>
      </c>
      <c r="B11002" s="6" t="str">
        <f>"200802010651"</f>
        <v>200802010651</v>
      </c>
    </row>
    <row r="11003" spans="1:2" x14ac:dyDescent="0.25">
      <c r="A11003" s="6">
        <v>11000</v>
      </c>
      <c r="B11003" s="6" t="str">
        <f>"200802010653"</f>
        <v>200802010653</v>
      </c>
    </row>
    <row r="11004" spans="1:2" x14ac:dyDescent="0.25">
      <c r="A11004" s="6">
        <v>11001</v>
      </c>
      <c r="B11004" s="6" t="str">
        <f>"200802010702"</f>
        <v>200802010702</v>
      </c>
    </row>
    <row r="11005" spans="1:2" x14ac:dyDescent="0.25">
      <c r="A11005" s="6">
        <v>11002</v>
      </c>
      <c r="B11005" s="6" t="str">
        <f>"200802010733"</f>
        <v>200802010733</v>
      </c>
    </row>
    <row r="11006" spans="1:2" x14ac:dyDescent="0.25">
      <c r="A11006" s="6">
        <v>11003</v>
      </c>
      <c r="B11006" s="6" t="str">
        <f>"200802010769"</f>
        <v>200802010769</v>
      </c>
    </row>
    <row r="11007" spans="1:2" x14ac:dyDescent="0.25">
      <c r="A11007" s="6">
        <v>11004</v>
      </c>
      <c r="B11007" s="6" t="str">
        <f>"200802010948"</f>
        <v>200802010948</v>
      </c>
    </row>
    <row r="11008" spans="1:2" x14ac:dyDescent="0.25">
      <c r="A11008" s="6">
        <v>11005</v>
      </c>
      <c r="B11008" s="6" t="str">
        <f>"200802010957"</f>
        <v>200802010957</v>
      </c>
    </row>
    <row r="11009" spans="1:2" x14ac:dyDescent="0.25">
      <c r="A11009" s="6">
        <v>11006</v>
      </c>
      <c r="B11009" s="6" t="str">
        <f>"200802011020"</f>
        <v>200802011020</v>
      </c>
    </row>
    <row r="11010" spans="1:2" x14ac:dyDescent="0.25">
      <c r="A11010" s="6">
        <v>11007</v>
      </c>
      <c r="B11010" s="6" t="str">
        <f>"200802011023"</f>
        <v>200802011023</v>
      </c>
    </row>
    <row r="11011" spans="1:2" x14ac:dyDescent="0.25">
      <c r="A11011" s="6">
        <v>11008</v>
      </c>
      <c r="B11011" s="6" t="str">
        <f>"200802011040"</f>
        <v>200802011040</v>
      </c>
    </row>
    <row r="11012" spans="1:2" x14ac:dyDescent="0.25">
      <c r="A11012" s="6">
        <v>11009</v>
      </c>
      <c r="B11012" s="6" t="str">
        <f>"200802011088"</f>
        <v>200802011088</v>
      </c>
    </row>
    <row r="11013" spans="1:2" x14ac:dyDescent="0.25">
      <c r="A11013" s="6">
        <v>11010</v>
      </c>
      <c r="B11013" s="6" t="str">
        <f>"200802011112"</f>
        <v>200802011112</v>
      </c>
    </row>
    <row r="11014" spans="1:2" x14ac:dyDescent="0.25">
      <c r="A11014" s="6">
        <v>11011</v>
      </c>
      <c r="B11014" s="6" t="str">
        <f>"200802011246"</f>
        <v>200802011246</v>
      </c>
    </row>
    <row r="11015" spans="1:2" x14ac:dyDescent="0.25">
      <c r="A11015" s="6">
        <v>11012</v>
      </c>
      <c r="B11015" s="6" t="str">
        <f>"200802011249"</f>
        <v>200802011249</v>
      </c>
    </row>
    <row r="11016" spans="1:2" x14ac:dyDescent="0.25">
      <c r="A11016" s="6">
        <v>11013</v>
      </c>
      <c r="B11016" s="6" t="str">
        <f>"200802011311"</f>
        <v>200802011311</v>
      </c>
    </row>
    <row r="11017" spans="1:2" x14ac:dyDescent="0.25">
      <c r="A11017" s="6">
        <v>11014</v>
      </c>
      <c r="B11017" s="6" t="str">
        <f>"200802011367"</f>
        <v>200802011367</v>
      </c>
    </row>
    <row r="11018" spans="1:2" x14ac:dyDescent="0.25">
      <c r="A11018" s="6">
        <v>11015</v>
      </c>
      <c r="B11018" s="6" t="str">
        <f>"200802011368"</f>
        <v>200802011368</v>
      </c>
    </row>
    <row r="11019" spans="1:2" x14ac:dyDescent="0.25">
      <c r="A11019" s="6">
        <v>11016</v>
      </c>
      <c r="B11019" s="6" t="str">
        <f>"200802011414"</f>
        <v>200802011414</v>
      </c>
    </row>
    <row r="11020" spans="1:2" x14ac:dyDescent="0.25">
      <c r="A11020" s="6">
        <v>11017</v>
      </c>
      <c r="B11020" s="6" t="str">
        <f>"200802011462"</f>
        <v>200802011462</v>
      </c>
    </row>
    <row r="11021" spans="1:2" x14ac:dyDescent="0.25">
      <c r="A11021" s="6">
        <v>11018</v>
      </c>
      <c r="B11021" s="6" t="str">
        <f>"200802011472"</f>
        <v>200802011472</v>
      </c>
    </row>
    <row r="11022" spans="1:2" x14ac:dyDescent="0.25">
      <c r="A11022" s="6">
        <v>11019</v>
      </c>
      <c r="B11022" s="6" t="str">
        <f>"200802011528"</f>
        <v>200802011528</v>
      </c>
    </row>
    <row r="11023" spans="1:2" x14ac:dyDescent="0.25">
      <c r="A11023" s="6">
        <v>11020</v>
      </c>
      <c r="B11023" s="6" t="str">
        <f>"200802011578"</f>
        <v>200802011578</v>
      </c>
    </row>
    <row r="11024" spans="1:2" x14ac:dyDescent="0.25">
      <c r="A11024" s="6">
        <v>11021</v>
      </c>
      <c r="B11024" s="6" t="str">
        <f>"200802011635"</f>
        <v>200802011635</v>
      </c>
    </row>
    <row r="11025" spans="1:2" x14ac:dyDescent="0.25">
      <c r="A11025" s="6">
        <v>11022</v>
      </c>
      <c r="B11025" s="6" t="str">
        <f>"200802011646"</f>
        <v>200802011646</v>
      </c>
    </row>
    <row r="11026" spans="1:2" x14ac:dyDescent="0.25">
      <c r="A11026" s="6">
        <v>11023</v>
      </c>
      <c r="B11026" s="6" t="str">
        <f>"200802011731"</f>
        <v>200802011731</v>
      </c>
    </row>
    <row r="11027" spans="1:2" x14ac:dyDescent="0.25">
      <c r="A11027" s="6">
        <v>11024</v>
      </c>
      <c r="B11027" s="6" t="str">
        <f>"200802011751"</f>
        <v>200802011751</v>
      </c>
    </row>
    <row r="11028" spans="1:2" x14ac:dyDescent="0.25">
      <c r="A11028" s="6">
        <v>11025</v>
      </c>
      <c r="B11028" s="6" t="str">
        <f>"200802011761"</f>
        <v>200802011761</v>
      </c>
    </row>
    <row r="11029" spans="1:2" x14ac:dyDescent="0.25">
      <c r="A11029" s="6">
        <v>11026</v>
      </c>
      <c r="B11029" s="6" t="str">
        <f>"200802011803"</f>
        <v>200802011803</v>
      </c>
    </row>
    <row r="11030" spans="1:2" x14ac:dyDescent="0.25">
      <c r="A11030" s="6">
        <v>11027</v>
      </c>
      <c r="B11030" s="6" t="str">
        <f>"200802011888"</f>
        <v>200802011888</v>
      </c>
    </row>
    <row r="11031" spans="1:2" x14ac:dyDescent="0.25">
      <c r="A11031" s="6">
        <v>11028</v>
      </c>
      <c r="B11031" s="6" t="str">
        <f>"200802011893"</f>
        <v>200802011893</v>
      </c>
    </row>
    <row r="11032" spans="1:2" x14ac:dyDescent="0.25">
      <c r="A11032" s="6">
        <v>11029</v>
      </c>
      <c r="B11032" s="6" t="str">
        <f>"200802011900"</f>
        <v>200802011900</v>
      </c>
    </row>
    <row r="11033" spans="1:2" x14ac:dyDescent="0.25">
      <c r="A11033" s="6">
        <v>11030</v>
      </c>
      <c r="B11033" s="6" t="str">
        <f>"200802011991"</f>
        <v>200802011991</v>
      </c>
    </row>
    <row r="11034" spans="1:2" x14ac:dyDescent="0.25">
      <c r="A11034" s="6">
        <v>11031</v>
      </c>
      <c r="B11034" s="6" t="str">
        <f>"200802011996"</f>
        <v>200802011996</v>
      </c>
    </row>
    <row r="11035" spans="1:2" x14ac:dyDescent="0.25">
      <c r="A11035" s="6">
        <v>11032</v>
      </c>
      <c r="B11035" s="6" t="str">
        <f>"200802012068"</f>
        <v>200802012068</v>
      </c>
    </row>
    <row r="11036" spans="1:2" x14ac:dyDescent="0.25">
      <c r="A11036" s="6">
        <v>11033</v>
      </c>
      <c r="B11036" s="6" t="str">
        <f>"200802012090"</f>
        <v>200802012090</v>
      </c>
    </row>
    <row r="11037" spans="1:2" x14ac:dyDescent="0.25">
      <c r="A11037" s="6">
        <v>11034</v>
      </c>
      <c r="B11037" s="6" t="str">
        <f>"200802012117"</f>
        <v>200802012117</v>
      </c>
    </row>
    <row r="11038" spans="1:2" x14ac:dyDescent="0.25">
      <c r="A11038" s="6">
        <v>11035</v>
      </c>
      <c r="B11038" s="6" t="str">
        <f>"200802012127"</f>
        <v>200802012127</v>
      </c>
    </row>
    <row r="11039" spans="1:2" x14ac:dyDescent="0.25">
      <c r="A11039" s="6">
        <v>11036</v>
      </c>
      <c r="B11039" s="6" t="str">
        <f>"200802012239"</f>
        <v>200802012239</v>
      </c>
    </row>
    <row r="11040" spans="1:2" x14ac:dyDescent="0.25">
      <c r="A11040" s="6">
        <v>11037</v>
      </c>
      <c r="B11040" s="6" t="str">
        <f>"200803000059"</f>
        <v>200803000059</v>
      </c>
    </row>
    <row r="11041" spans="1:2" x14ac:dyDescent="0.25">
      <c r="A11041" s="6">
        <v>11038</v>
      </c>
      <c r="B11041" s="6" t="str">
        <f>"200803000089"</f>
        <v>200803000089</v>
      </c>
    </row>
    <row r="11042" spans="1:2" x14ac:dyDescent="0.25">
      <c r="A11042" s="6">
        <v>11039</v>
      </c>
      <c r="B11042" s="6" t="str">
        <f>"200803000113"</f>
        <v>200803000113</v>
      </c>
    </row>
    <row r="11043" spans="1:2" x14ac:dyDescent="0.25">
      <c r="A11043" s="6">
        <v>11040</v>
      </c>
      <c r="B11043" s="6" t="str">
        <f>"200803000255"</f>
        <v>200803000255</v>
      </c>
    </row>
    <row r="11044" spans="1:2" x14ac:dyDescent="0.25">
      <c r="A11044" s="6">
        <v>11041</v>
      </c>
      <c r="B11044" s="6" t="str">
        <f>"200803000258"</f>
        <v>200803000258</v>
      </c>
    </row>
    <row r="11045" spans="1:2" x14ac:dyDescent="0.25">
      <c r="A11045" s="6">
        <v>11042</v>
      </c>
      <c r="B11045" s="6" t="str">
        <f>"200803000291"</f>
        <v>200803000291</v>
      </c>
    </row>
    <row r="11046" spans="1:2" x14ac:dyDescent="0.25">
      <c r="A11046" s="6">
        <v>11043</v>
      </c>
      <c r="B11046" s="6" t="str">
        <f>"200803000418"</f>
        <v>200803000418</v>
      </c>
    </row>
    <row r="11047" spans="1:2" x14ac:dyDescent="0.25">
      <c r="A11047" s="6">
        <v>11044</v>
      </c>
      <c r="B11047" s="6" t="str">
        <f>"200803000419"</f>
        <v>200803000419</v>
      </c>
    </row>
    <row r="11048" spans="1:2" x14ac:dyDescent="0.25">
      <c r="A11048" s="6">
        <v>11045</v>
      </c>
      <c r="B11048" s="6" t="str">
        <f>"200803000477"</f>
        <v>200803000477</v>
      </c>
    </row>
    <row r="11049" spans="1:2" x14ac:dyDescent="0.25">
      <c r="A11049" s="6">
        <v>11046</v>
      </c>
      <c r="B11049" s="6" t="str">
        <f>"200803000482"</f>
        <v>200803000482</v>
      </c>
    </row>
    <row r="11050" spans="1:2" x14ac:dyDescent="0.25">
      <c r="A11050" s="6">
        <v>11047</v>
      </c>
      <c r="B11050" s="6" t="str">
        <f>"200803000584"</f>
        <v>200803000584</v>
      </c>
    </row>
    <row r="11051" spans="1:2" x14ac:dyDescent="0.25">
      <c r="A11051" s="6">
        <v>11048</v>
      </c>
      <c r="B11051" s="6" t="str">
        <f>"200803000777"</f>
        <v>200803000777</v>
      </c>
    </row>
    <row r="11052" spans="1:2" x14ac:dyDescent="0.25">
      <c r="A11052" s="6">
        <v>11049</v>
      </c>
      <c r="B11052" s="6" t="str">
        <f>"200803000859"</f>
        <v>200803000859</v>
      </c>
    </row>
    <row r="11053" spans="1:2" x14ac:dyDescent="0.25">
      <c r="A11053" s="6">
        <v>11050</v>
      </c>
      <c r="B11053" s="6" t="str">
        <f>"200803000864"</f>
        <v>200803000864</v>
      </c>
    </row>
    <row r="11054" spans="1:2" x14ac:dyDescent="0.25">
      <c r="A11054" s="6">
        <v>11051</v>
      </c>
      <c r="B11054" s="6" t="str">
        <f>"200803000867"</f>
        <v>200803000867</v>
      </c>
    </row>
    <row r="11055" spans="1:2" x14ac:dyDescent="0.25">
      <c r="A11055" s="6">
        <v>11052</v>
      </c>
      <c r="B11055" s="6" t="str">
        <f>"200803000993"</f>
        <v>200803000993</v>
      </c>
    </row>
    <row r="11056" spans="1:2" x14ac:dyDescent="0.25">
      <c r="A11056" s="6">
        <v>11053</v>
      </c>
      <c r="B11056" s="6" t="str">
        <f>"200803001104"</f>
        <v>200803001104</v>
      </c>
    </row>
    <row r="11057" spans="1:2" x14ac:dyDescent="0.25">
      <c r="A11057" s="6">
        <v>11054</v>
      </c>
      <c r="B11057" s="6" t="str">
        <f>"200804000018"</f>
        <v>200804000018</v>
      </c>
    </row>
    <row r="11058" spans="1:2" x14ac:dyDescent="0.25">
      <c r="A11058" s="6">
        <v>11055</v>
      </c>
      <c r="B11058" s="6" t="str">
        <f>"200804000070"</f>
        <v>200804000070</v>
      </c>
    </row>
    <row r="11059" spans="1:2" x14ac:dyDescent="0.25">
      <c r="A11059" s="6">
        <v>11056</v>
      </c>
      <c r="B11059" s="6" t="str">
        <f>"200804000091"</f>
        <v>200804000091</v>
      </c>
    </row>
    <row r="11060" spans="1:2" x14ac:dyDescent="0.25">
      <c r="A11060" s="6">
        <v>11057</v>
      </c>
      <c r="B11060" s="6" t="str">
        <f>"200804000179"</f>
        <v>200804000179</v>
      </c>
    </row>
    <row r="11061" spans="1:2" x14ac:dyDescent="0.25">
      <c r="A11061" s="6">
        <v>11058</v>
      </c>
      <c r="B11061" s="6" t="str">
        <f>"200804000182"</f>
        <v>200804000182</v>
      </c>
    </row>
    <row r="11062" spans="1:2" x14ac:dyDescent="0.25">
      <c r="A11062" s="6">
        <v>11059</v>
      </c>
      <c r="B11062" s="6" t="str">
        <f>"200804000225"</f>
        <v>200804000225</v>
      </c>
    </row>
    <row r="11063" spans="1:2" x14ac:dyDescent="0.25">
      <c r="A11063" s="6">
        <v>11060</v>
      </c>
      <c r="B11063" s="6" t="str">
        <f>"200804000265"</f>
        <v>200804000265</v>
      </c>
    </row>
    <row r="11064" spans="1:2" x14ac:dyDescent="0.25">
      <c r="A11064" s="6">
        <v>11061</v>
      </c>
      <c r="B11064" s="6" t="str">
        <f>"200804000316"</f>
        <v>200804000316</v>
      </c>
    </row>
    <row r="11065" spans="1:2" x14ac:dyDescent="0.25">
      <c r="A11065" s="6">
        <v>11062</v>
      </c>
      <c r="B11065" s="6" t="str">
        <f>"200804000451"</f>
        <v>200804000451</v>
      </c>
    </row>
    <row r="11066" spans="1:2" x14ac:dyDescent="0.25">
      <c r="A11066" s="6">
        <v>11063</v>
      </c>
      <c r="B11066" s="6" t="str">
        <f>"200804000474"</f>
        <v>200804000474</v>
      </c>
    </row>
    <row r="11067" spans="1:2" x14ac:dyDescent="0.25">
      <c r="A11067" s="6">
        <v>11064</v>
      </c>
      <c r="B11067" s="6" t="str">
        <f>"200804000543"</f>
        <v>200804000543</v>
      </c>
    </row>
    <row r="11068" spans="1:2" x14ac:dyDescent="0.25">
      <c r="A11068" s="6">
        <v>11065</v>
      </c>
      <c r="B11068" s="6" t="str">
        <f>"200804000559"</f>
        <v>200804000559</v>
      </c>
    </row>
    <row r="11069" spans="1:2" x14ac:dyDescent="0.25">
      <c r="A11069" s="6">
        <v>11066</v>
      </c>
      <c r="B11069" s="6" t="str">
        <f>"200804000586"</f>
        <v>200804000586</v>
      </c>
    </row>
    <row r="11070" spans="1:2" x14ac:dyDescent="0.25">
      <c r="A11070" s="6">
        <v>11067</v>
      </c>
      <c r="B11070" s="6" t="str">
        <f>"200804000643"</f>
        <v>200804000643</v>
      </c>
    </row>
    <row r="11071" spans="1:2" x14ac:dyDescent="0.25">
      <c r="A11071" s="6">
        <v>11068</v>
      </c>
      <c r="B11071" s="6" t="str">
        <f>"200804000662"</f>
        <v>200804000662</v>
      </c>
    </row>
    <row r="11072" spans="1:2" x14ac:dyDescent="0.25">
      <c r="A11072" s="6">
        <v>11069</v>
      </c>
      <c r="B11072" s="6" t="str">
        <f>"200804000682"</f>
        <v>200804000682</v>
      </c>
    </row>
    <row r="11073" spans="1:2" x14ac:dyDescent="0.25">
      <c r="A11073" s="6">
        <v>11070</v>
      </c>
      <c r="B11073" s="6" t="str">
        <f>"200804000794"</f>
        <v>200804000794</v>
      </c>
    </row>
    <row r="11074" spans="1:2" x14ac:dyDescent="0.25">
      <c r="A11074" s="6">
        <v>11071</v>
      </c>
      <c r="B11074" s="6" t="str">
        <f>"200804000925"</f>
        <v>200804000925</v>
      </c>
    </row>
    <row r="11075" spans="1:2" x14ac:dyDescent="0.25">
      <c r="A11075" s="6">
        <v>11072</v>
      </c>
      <c r="B11075" s="6" t="str">
        <f>"200804000965"</f>
        <v>200804000965</v>
      </c>
    </row>
    <row r="11076" spans="1:2" x14ac:dyDescent="0.25">
      <c r="A11076" s="6">
        <v>11073</v>
      </c>
      <c r="B11076" s="6" t="str">
        <f>"200804000970"</f>
        <v>200804000970</v>
      </c>
    </row>
    <row r="11077" spans="1:2" x14ac:dyDescent="0.25">
      <c r="A11077" s="6">
        <v>11074</v>
      </c>
      <c r="B11077" s="6" t="str">
        <f>"200805000002"</f>
        <v>200805000002</v>
      </c>
    </row>
    <row r="11078" spans="1:2" x14ac:dyDescent="0.25">
      <c r="A11078" s="6">
        <v>11075</v>
      </c>
      <c r="B11078" s="6" t="str">
        <f>"200805000108"</f>
        <v>200805000108</v>
      </c>
    </row>
    <row r="11079" spans="1:2" x14ac:dyDescent="0.25">
      <c r="A11079" s="6">
        <v>11076</v>
      </c>
      <c r="B11079" s="6" t="str">
        <f>"200805000203"</f>
        <v>200805000203</v>
      </c>
    </row>
    <row r="11080" spans="1:2" x14ac:dyDescent="0.25">
      <c r="A11080" s="6">
        <v>11077</v>
      </c>
      <c r="B11080" s="6" t="str">
        <f>"200805000209"</f>
        <v>200805000209</v>
      </c>
    </row>
    <row r="11081" spans="1:2" x14ac:dyDescent="0.25">
      <c r="A11081" s="6">
        <v>11078</v>
      </c>
      <c r="B11081" s="6" t="str">
        <f>"200805000291"</f>
        <v>200805000291</v>
      </c>
    </row>
    <row r="11082" spans="1:2" x14ac:dyDescent="0.25">
      <c r="A11082" s="6">
        <v>11079</v>
      </c>
      <c r="B11082" s="6" t="str">
        <f>"200805000325"</f>
        <v>200805000325</v>
      </c>
    </row>
    <row r="11083" spans="1:2" x14ac:dyDescent="0.25">
      <c r="A11083" s="6">
        <v>11080</v>
      </c>
      <c r="B11083" s="6" t="str">
        <f>"200805000376"</f>
        <v>200805000376</v>
      </c>
    </row>
    <row r="11084" spans="1:2" x14ac:dyDescent="0.25">
      <c r="A11084" s="6">
        <v>11081</v>
      </c>
      <c r="B11084" s="6" t="str">
        <f>"200805000531"</f>
        <v>200805000531</v>
      </c>
    </row>
    <row r="11085" spans="1:2" x14ac:dyDescent="0.25">
      <c r="A11085" s="6">
        <v>11082</v>
      </c>
      <c r="B11085" s="6" t="str">
        <f>"200805000559"</f>
        <v>200805000559</v>
      </c>
    </row>
    <row r="11086" spans="1:2" x14ac:dyDescent="0.25">
      <c r="A11086" s="6">
        <v>11083</v>
      </c>
      <c r="B11086" s="6" t="str">
        <f>"200805000575"</f>
        <v>200805000575</v>
      </c>
    </row>
    <row r="11087" spans="1:2" x14ac:dyDescent="0.25">
      <c r="A11087" s="6">
        <v>11084</v>
      </c>
      <c r="B11087" s="6" t="str">
        <f>"200805000662"</f>
        <v>200805000662</v>
      </c>
    </row>
    <row r="11088" spans="1:2" x14ac:dyDescent="0.25">
      <c r="A11088" s="6">
        <v>11085</v>
      </c>
      <c r="B11088" s="6" t="str">
        <f>"200805000884"</f>
        <v>200805000884</v>
      </c>
    </row>
    <row r="11089" spans="1:2" x14ac:dyDescent="0.25">
      <c r="A11089" s="6">
        <v>11086</v>
      </c>
      <c r="B11089" s="6" t="str">
        <f>"200805000888"</f>
        <v>200805000888</v>
      </c>
    </row>
    <row r="11090" spans="1:2" x14ac:dyDescent="0.25">
      <c r="A11090" s="6">
        <v>11087</v>
      </c>
      <c r="B11090" s="6" t="str">
        <f>"200805000924"</f>
        <v>200805000924</v>
      </c>
    </row>
    <row r="11091" spans="1:2" x14ac:dyDescent="0.25">
      <c r="A11091" s="6">
        <v>11088</v>
      </c>
      <c r="B11091" s="6" t="str">
        <f>"200805000992"</f>
        <v>200805000992</v>
      </c>
    </row>
    <row r="11092" spans="1:2" x14ac:dyDescent="0.25">
      <c r="A11092" s="6">
        <v>11089</v>
      </c>
      <c r="B11092" s="6" t="str">
        <f>"200805000994"</f>
        <v>200805000994</v>
      </c>
    </row>
    <row r="11093" spans="1:2" x14ac:dyDescent="0.25">
      <c r="A11093" s="6">
        <v>11090</v>
      </c>
      <c r="B11093" s="6" t="str">
        <f>"200805001043"</f>
        <v>200805001043</v>
      </c>
    </row>
    <row r="11094" spans="1:2" x14ac:dyDescent="0.25">
      <c r="A11094" s="6">
        <v>11091</v>
      </c>
      <c r="B11094" s="6" t="str">
        <f>"200805001045"</f>
        <v>200805001045</v>
      </c>
    </row>
    <row r="11095" spans="1:2" x14ac:dyDescent="0.25">
      <c r="A11095" s="6">
        <v>11092</v>
      </c>
      <c r="B11095" s="6" t="str">
        <f>"200805001102"</f>
        <v>200805001102</v>
      </c>
    </row>
    <row r="11096" spans="1:2" x14ac:dyDescent="0.25">
      <c r="A11096" s="6">
        <v>11093</v>
      </c>
      <c r="B11096" s="6" t="str">
        <f>"200805001116"</f>
        <v>200805001116</v>
      </c>
    </row>
    <row r="11097" spans="1:2" x14ac:dyDescent="0.25">
      <c r="A11097" s="6">
        <v>11094</v>
      </c>
      <c r="B11097" s="6" t="str">
        <f>"200805001141"</f>
        <v>200805001141</v>
      </c>
    </row>
    <row r="11098" spans="1:2" x14ac:dyDescent="0.25">
      <c r="A11098" s="6">
        <v>11095</v>
      </c>
      <c r="B11098" s="6" t="str">
        <f>"200805001148"</f>
        <v>200805001148</v>
      </c>
    </row>
    <row r="11099" spans="1:2" x14ac:dyDescent="0.25">
      <c r="A11099" s="6">
        <v>11096</v>
      </c>
      <c r="B11099" s="6" t="str">
        <f>"200805001232"</f>
        <v>200805001232</v>
      </c>
    </row>
    <row r="11100" spans="1:2" x14ac:dyDescent="0.25">
      <c r="A11100" s="6">
        <v>11097</v>
      </c>
      <c r="B11100" s="6" t="str">
        <f>"200805001252"</f>
        <v>200805001252</v>
      </c>
    </row>
    <row r="11101" spans="1:2" x14ac:dyDescent="0.25">
      <c r="A11101" s="6">
        <v>11098</v>
      </c>
      <c r="B11101" s="6" t="str">
        <f>"200805001254"</f>
        <v>200805001254</v>
      </c>
    </row>
    <row r="11102" spans="1:2" x14ac:dyDescent="0.25">
      <c r="A11102" s="6">
        <v>11099</v>
      </c>
      <c r="B11102" s="6" t="str">
        <f>"200805001279"</f>
        <v>200805001279</v>
      </c>
    </row>
    <row r="11103" spans="1:2" x14ac:dyDescent="0.25">
      <c r="A11103" s="6">
        <v>11100</v>
      </c>
      <c r="B11103" s="6" t="str">
        <f>"200805001419"</f>
        <v>200805001419</v>
      </c>
    </row>
    <row r="11104" spans="1:2" x14ac:dyDescent="0.25">
      <c r="A11104" s="6">
        <v>11101</v>
      </c>
      <c r="B11104" s="6" t="str">
        <f>"200806000004"</f>
        <v>200806000004</v>
      </c>
    </row>
    <row r="11105" spans="1:2" x14ac:dyDescent="0.25">
      <c r="A11105" s="6">
        <v>11102</v>
      </c>
      <c r="B11105" s="6" t="str">
        <f>"200806000044"</f>
        <v>200806000044</v>
      </c>
    </row>
    <row r="11106" spans="1:2" x14ac:dyDescent="0.25">
      <c r="A11106" s="6">
        <v>11103</v>
      </c>
      <c r="B11106" s="6" t="str">
        <f>"200806000073"</f>
        <v>200806000073</v>
      </c>
    </row>
    <row r="11107" spans="1:2" x14ac:dyDescent="0.25">
      <c r="A11107" s="6">
        <v>11104</v>
      </c>
      <c r="B11107" s="6" t="str">
        <f>"200806000119"</f>
        <v>200806000119</v>
      </c>
    </row>
    <row r="11108" spans="1:2" x14ac:dyDescent="0.25">
      <c r="A11108" s="6">
        <v>11105</v>
      </c>
      <c r="B11108" s="6" t="str">
        <f>"200806000132"</f>
        <v>200806000132</v>
      </c>
    </row>
    <row r="11109" spans="1:2" x14ac:dyDescent="0.25">
      <c r="A11109" s="6">
        <v>11106</v>
      </c>
      <c r="B11109" s="6" t="str">
        <f>"200806000147"</f>
        <v>200806000147</v>
      </c>
    </row>
    <row r="11110" spans="1:2" x14ac:dyDescent="0.25">
      <c r="A11110" s="6">
        <v>11107</v>
      </c>
      <c r="B11110" s="6" t="str">
        <f>"200806000168"</f>
        <v>200806000168</v>
      </c>
    </row>
    <row r="11111" spans="1:2" x14ac:dyDescent="0.25">
      <c r="A11111" s="6">
        <v>11108</v>
      </c>
      <c r="B11111" s="6" t="str">
        <f>"200806000188"</f>
        <v>200806000188</v>
      </c>
    </row>
    <row r="11112" spans="1:2" x14ac:dyDescent="0.25">
      <c r="A11112" s="6">
        <v>11109</v>
      </c>
      <c r="B11112" s="6" t="str">
        <f>"200806000246"</f>
        <v>200806000246</v>
      </c>
    </row>
    <row r="11113" spans="1:2" x14ac:dyDescent="0.25">
      <c r="A11113" s="6">
        <v>11110</v>
      </c>
      <c r="B11113" s="6" t="str">
        <f>"200806000329"</f>
        <v>200806000329</v>
      </c>
    </row>
    <row r="11114" spans="1:2" x14ac:dyDescent="0.25">
      <c r="A11114" s="6">
        <v>11111</v>
      </c>
      <c r="B11114" s="6" t="str">
        <f>"200806000365"</f>
        <v>200806000365</v>
      </c>
    </row>
    <row r="11115" spans="1:2" x14ac:dyDescent="0.25">
      <c r="A11115" s="6">
        <v>11112</v>
      </c>
      <c r="B11115" s="6" t="str">
        <f>"200806000398"</f>
        <v>200806000398</v>
      </c>
    </row>
    <row r="11116" spans="1:2" x14ac:dyDescent="0.25">
      <c r="A11116" s="6">
        <v>11113</v>
      </c>
      <c r="B11116" s="6" t="str">
        <f>"200806000467"</f>
        <v>200806000467</v>
      </c>
    </row>
    <row r="11117" spans="1:2" x14ac:dyDescent="0.25">
      <c r="A11117" s="6">
        <v>11114</v>
      </c>
      <c r="B11117" s="6" t="str">
        <f>"200806000473"</f>
        <v>200806000473</v>
      </c>
    </row>
    <row r="11118" spans="1:2" x14ac:dyDescent="0.25">
      <c r="A11118" s="6">
        <v>11115</v>
      </c>
      <c r="B11118" s="6" t="str">
        <f>"200806000521"</f>
        <v>200806000521</v>
      </c>
    </row>
    <row r="11119" spans="1:2" x14ac:dyDescent="0.25">
      <c r="A11119" s="6">
        <v>11116</v>
      </c>
      <c r="B11119" s="6" t="str">
        <f>"200806000556"</f>
        <v>200806000556</v>
      </c>
    </row>
    <row r="11120" spans="1:2" x14ac:dyDescent="0.25">
      <c r="A11120" s="6">
        <v>11117</v>
      </c>
      <c r="B11120" s="6" t="str">
        <f>"200806000607"</f>
        <v>200806000607</v>
      </c>
    </row>
    <row r="11121" spans="1:2" x14ac:dyDescent="0.25">
      <c r="A11121" s="6">
        <v>11118</v>
      </c>
      <c r="B11121" s="6" t="str">
        <f>"200806000635"</f>
        <v>200806000635</v>
      </c>
    </row>
    <row r="11122" spans="1:2" x14ac:dyDescent="0.25">
      <c r="A11122" s="6">
        <v>11119</v>
      </c>
      <c r="B11122" s="6" t="str">
        <f>"200806000638"</f>
        <v>200806000638</v>
      </c>
    </row>
    <row r="11123" spans="1:2" x14ac:dyDescent="0.25">
      <c r="A11123" s="6">
        <v>11120</v>
      </c>
      <c r="B11123" s="6" t="str">
        <f>"200806000700"</f>
        <v>200806000700</v>
      </c>
    </row>
    <row r="11124" spans="1:2" x14ac:dyDescent="0.25">
      <c r="A11124" s="6">
        <v>11121</v>
      </c>
      <c r="B11124" s="6" t="str">
        <f>"200806000714"</f>
        <v>200806000714</v>
      </c>
    </row>
    <row r="11125" spans="1:2" x14ac:dyDescent="0.25">
      <c r="A11125" s="6">
        <v>11122</v>
      </c>
      <c r="B11125" s="6" t="str">
        <f>"200806000725"</f>
        <v>200806000725</v>
      </c>
    </row>
    <row r="11126" spans="1:2" x14ac:dyDescent="0.25">
      <c r="A11126" s="6">
        <v>11123</v>
      </c>
      <c r="B11126" s="6" t="str">
        <f>"200806000736"</f>
        <v>200806000736</v>
      </c>
    </row>
    <row r="11127" spans="1:2" x14ac:dyDescent="0.25">
      <c r="A11127" s="6">
        <v>11124</v>
      </c>
      <c r="B11127" s="6" t="str">
        <f>"200806000750"</f>
        <v>200806000750</v>
      </c>
    </row>
    <row r="11128" spans="1:2" x14ac:dyDescent="0.25">
      <c r="A11128" s="6">
        <v>11125</v>
      </c>
      <c r="B11128" s="6" t="str">
        <f>"200806000782"</f>
        <v>200806000782</v>
      </c>
    </row>
    <row r="11129" spans="1:2" x14ac:dyDescent="0.25">
      <c r="A11129" s="6">
        <v>11126</v>
      </c>
      <c r="B11129" s="6" t="str">
        <f>"200806000831"</f>
        <v>200806000831</v>
      </c>
    </row>
    <row r="11130" spans="1:2" x14ac:dyDescent="0.25">
      <c r="A11130" s="6">
        <v>11127</v>
      </c>
      <c r="B11130" s="6" t="str">
        <f>"200806000836"</f>
        <v>200806000836</v>
      </c>
    </row>
    <row r="11131" spans="1:2" x14ac:dyDescent="0.25">
      <c r="A11131" s="6">
        <v>11128</v>
      </c>
      <c r="B11131" s="6" t="str">
        <f>"200806000852"</f>
        <v>200806000852</v>
      </c>
    </row>
    <row r="11132" spans="1:2" x14ac:dyDescent="0.25">
      <c r="A11132" s="6">
        <v>11129</v>
      </c>
      <c r="B11132" s="6" t="str">
        <f>"200806000871"</f>
        <v>200806000871</v>
      </c>
    </row>
    <row r="11133" spans="1:2" x14ac:dyDescent="0.25">
      <c r="A11133" s="6">
        <v>11130</v>
      </c>
      <c r="B11133" s="6" t="str">
        <f>"200806000984"</f>
        <v>200806000984</v>
      </c>
    </row>
    <row r="11134" spans="1:2" x14ac:dyDescent="0.25">
      <c r="A11134" s="6">
        <v>11131</v>
      </c>
      <c r="B11134" s="6" t="str">
        <f>"200806000988"</f>
        <v>200806000988</v>
      </c>
    </row>
    <row r="11135" spans="1:2" x14ac:dyDescent="0.25">
      <c r="A11135" s="6">
        <v>11132</v>
      </c>
      <c r="B11135" s="6" t="str">
        <f>"200807000033"</f>
        <v>200807000033</v>
      </c>
    </row>
    <row r="11136" spans="1:2" x14ac:dyDescent="0.25">
      <c r="A11136" s="6">
        <v>11133</v>
      </c>
      <c r="B11136" s="6" t="str">
        <f>"200807000082"</f>
        <v>200807000082</v>
      </c>
    </row>
    <row r="11137" spans="1:2" x14ac:dyDescent="0.25">
      <c r="A11137" s="6">
        <v>11134</v>
      </c>
      <c r="B11137" s="6" t="str">
        <f>"200807000111"</f>
        <v>200807000111</v>
      </c>
    </row>
    <row r="11138" spans="1:2" x14ac:dyDescent="0.25">
      <c r="A11138" s="6">
        <v>11135</v>
      </c>
      <c r="B11138" s="6" t="str">
        <f>"200807000112"</f>
        <v>200807000112</v>
      </c>
    </row>
    <row r="11139" spans="1:2" x14ac:dyDescent="0.25">
      <c r="A11139" s="6">
        <v>11136</v>
      </c>
      <c r="B11139" s="6" t="str">
        <f>"200807000169"</f>
        <v>200807000169</v>
      </c>
    </row>
    <row r="11140" spans="1:2" x14ac:dyDescent="0.25">
      <c r="A11140" s="6">
        <v>11137</v>
      </c>
      <c r="B11140" s="6" t="str">
        <f>"200807000190"</f>
        <v>200807000190</v>
      </c>
    </row>
    <row r="11141" spans="1:2" x14ac:dyDescent="0.25">
      <c r="A11141" s="6">
        <v>11138</v>
      </c>
      <c r="B11141" s="6" t="str">
        <f>"200807000251"</f>
        <v>200807000251</v>
      </c>
    </row>
    <row r="11142" spans="1:2" x14ac:dyDescent="0.25">
      <c r="A11142" s="6">
        <v>11139</v>
      </c>
      <c r="B11142" s="6" t="str">
        <f>"200807000271"</f>
        <v>200807000271</v>
      </c>
    </row>
    <row r="11143" spans="1:2" x14ac:dyDescent="0.25">
      <c r="A11143" s="6">
        <v>11140</v>
      </c>
      <c r="B11143" s="6" t="str">
        <f>"200807000290"</f>
        <v>200807000290</v>
      </c>
    </row>
    <row r="11144" spans="1:2" x14ac:dyDescent="0.25">
      <c r="A11144" s="6">
        <v>11141</v>
      </c>
      <c r="B11144" s="6" t="str">
        <f>"200807000361"</f>
        <v>200807000361</v>
      </c>
    </row>
    <row r="11145" spans="1:2" x14ac:dyDescent="0.25">
      <c r="A11145" s="6">
        <v>11142</v>
      </c>
      <c r="B11145" s="6" t="str">
        <f>"200807000368"</f>
        <v>200807000368</v>
      </c>
    </row>
    <row r="11146" spans="1:2" x14ac:dyDescent="0.25">
      <c r="A11146" s="6">
        <v>11143</v>
      </c>
      <c r="B11146" s="6" t="str">
        <f>"200807000452"</f>
        <v>200807000452</v>
      </c>
    </row>
    <row r="11147" spans="1:2" x14ac:dyDescent="0.25">
      <c r="A11147" s="6">
        <v>11144</v>
      </c>
      <c r="B11147" s="6" t="str">
        <f>"200807000596"</f>
        <v>200807000596</v>
      </c>
    </row>
    <row r="11148" spans="1:2" x14ac:dyDescent="0.25">
      <c r="A11148" s="6">
        <v>11145</v>
      </c>
      <c r="B11148" s="6" t="str">
        <f>"200807000616"</f>
        <v>200807000616</v>
      </c>
    </row>
    <row r="11149" spans="1:2" x14ac:dyDescent="0.25">
      <c r="A11149" s="6">
        <v>11146</v>
      </c>
      <c r="B11149" s="6" t="str">
        <f>"200807000648"</f>
        <v>200807000648</v>
      </c>
    </row>
    <row r="11150" spans="1:2" x14ac:dyDescent="0.25">
      <c r="A11150" s="6">
        <v>11147</v>
      </c>
      <c r="B11150" s="6" t="str">
        <f>"200807000720"</f>
        <v>200807000720</v>
      </c>
    </row>
    <row r="11151" spans="1:2" x14ac:dyDescent="0.25">
      <c r="A11151" s="6">
        <v>11148</v>
      </c>
      <c r="B11151" s="6" t="str">
        <f>"200807000740"</f>
        <v>200807000740</v>
      </c>
    </row>
    <row r="11152" spans="1:2" x14ac:dyDescent="0.25">
      <c r="A11152" s="6">
        <v>11149</v>
      </c>
      <c r="B11152" s="6" t="str">
        <f>"200807000812"</f>
        <v>200807000812</v>
      </c>
    </row>
    <row r="11153" spans="1:2" x14ac:dyDescent="0.25">
      <c r="A11153" s="6">
        <v>11150</v>
      </c>
      <c r="B11153" s="6" t="str">
        <f>"200807000857"</f>
        <v>200807000857</v>
      </c>
    </row>
    <row r="11154" spans="1:2" x14ac:dyDescent="0.25">
      <c r="A11154" s="6">
        <v>11151</v>
      </c>
      <c r="B11154" s="6" t="str">
        <f>"200807000868"</f>
        <v>200807000868</v>
      </c>
    </row>
    <row r="11155" spans="1:2" x14ac:dyDescent="0.25">
      <c r="A11155" s="6">
        <v>11152</v>
      </c>
      <c r="B11155" s="6" t="str">
        <f>"200807000884"</f>
        <v>200807000884</v>
      </c>
    </row>
    <row r="11156" spans="1:2" x14ac:dyDescent="0.25">
      <c r="A11156" s="6">
        <v>11153</v>
      </c>
      <c r="B11156" s="6" t="str">
        <f>"200807000912"</f>
        <v>200807000912</v>
      </c>
    </row>
    <row r="11157" spans="1:2" x14ac:dyDescent="0.25">
      <c r="A11157" s="6">
        <v>11154</v>
      </c>
      <c r="B11157" s="6" t="str">
        <f>"200808000055"</f>
        <v>200808000055</v>
      </c>
    </row>
    <row r="11158" spans="1:2" x14ac:dyDescent="0.25">
      <c r="A11158" s="6">
        <v>11155</v>
      </c>
      <c r="B11158" s="6" t="str">
        <f>"200808000219"</f>
        <v>200808000219</v>
      </c>
    </row>
    <row r="11159" spans="1:2" x14ac:dyDescent="0.25">
      <c r="A11159" s="6">
        <v>11156</v>
      </c>
      <c r="B11159" s="6" t="str">
        <f>"200808000301"</f>
        <v>200808000301</v>
      </c>
    </row>
    <row r="11160" spans="1:2" x14ac:dyDescent="0.25">
      <c r="A11160" s="6">
        <v>11157</v>
      </c>
      <c r="B11160" s="6" t="str">
        <f>"200808000388"</f>
        <v>200808000388</v>
      </c>
    </row>
    <row r="11161" spans="1:2" x14ac:dyDescent="0.25">
      <c r="A11161" s="6">
        <v>11158</v>
      </c>
      <c r="B11161" s="6" t="str">
        <f>"200808000463"</f>
        <v>200808000463</v>
      </c>
    </row>
    <row r="11162" spans="1:2" x14ac:dyDescent="0.25">
      <c r="A11162" s="6">
        <v>11159</v>
      </c>
      <c r="B11162" s="6" t="str">
        <f>"200808000478"</f>
        <v>200808000478</v>
      </c>
    </row>
    <row r="11163" spans="1:2" x14ac:dyDescent="0.25">
      <c r="A11163" s="6">
        <v>11160</v>
      </c>
      <c r="B11163" s="6" t="str">
        <f>"200808000549"</f>
        <v>200808000549</v>
      </c>
    </row>
    <row r="11164" spans="1:2" x14ac:dyDescent="0.25">
      <c r="A11164" s="6">
        <v>11161</v>
      </c>
      <c r="B11164" s="6" t="str">
        <f>"200808000578"</f>
        <v>200808000578</v>
      </c>
    </row>
    <row r="11165" spans="1:2" x14ac:dyDescent="0.25">
      <c r="A11165" s="6">
        <v>11162</v>
      </c>
      <c r="B11165" s="6" t="str">
        <f>"200808000678"</f>
        <v>200808000678</v>
      </c>
    </row>
    <row r="11166" spans="1:2" x14ac:dyDescent="0.25">
      <c r="A11166" s="6">
        <v>11163</v>
      </c>
      <c r="B11166" s="6" t="str">
        <f>"200808000721"</f>
        <v>200808000721</v>
      </c>
    </row>
    <row r="11167" spans="1:2" x14ac:dyDescent="0.25">
      <c r="A11167" s="6">
        <v>11164</v>
      </c>
      <c r="B11167" s="6" t="str">
        <f>"200808000724"</f>
        <v>200808000724</v>
      </c>
    </row>
    <row r="11168" spans="1:2" x14ac:dyDescent="0.25">
      <c r="A11168" s="6">
        <v>11165</v>
      </c>
      <c r="B11168" s="6" t="str">
        <f>"200808000729"</f>
        <v>200808000729</v>
      </c>
    </row>
    <row r="11169" spans="1:2" x14ac:dyDescent="0.25">
      <c r="A11169" s="6">
        <v>11166</v>
      </c>
      <c r="B11169" s="6" t="str">
        <f>"200808000790"</f>
        <v>200808000790</v>
      </c>
    </row>
    <row r="11170" spans="1:2" x14ac:dyDescent="0.25">
      <c r="A11170" s="6">
        <v>11167</v>
      </c>
      <c r="B11170" s="6" t="str">
        <f>"200809000075"</f>
        <v>200809000075</v>
      </c>
    </row>
    <row r="11171" spans="1:2" x14ac:dyDescent="0.25">
      <c r="A11171" s="6">
        <v>11168</v>
      </c>
      <c r="B11171" s="6" t="str">
        <f>"200809000208"</f>
        <v>200809000208</v>
      </c>
    </row>
    <row r="11172" spans="1:2" x14ac:dyDescent="0.25">
      <c r="A11172" s="6">
        <v>11169</v>
      </c>
      <c r="B11172" s="6" t="str">
        <f>"200809000229"</f>
        <v>200809000229</v>
      </c>
    </row>
    <row r="11173" spans="1:2" x14ac:dyDescent="0.25">
      <c r="A11173" s="6">
        <v>11170</v>
      </c>
      <c r="B11173" s="6" t="str">
        <f>"200809000266"</f>
        <v>200809000266</v>
      </c>
    </row>
    <row r="11174" spans="1:2" x14ac:dyDescent="0.25">
      <c r="A11174" s="6">
        <v>11171</v>
      </c>
      <c r="B11174" s="6" t="str">
        <f>"200809000284"</f>
        <v>200809000284</v>
      </c>
    </row>
    <row r="11175" spans="1:2" x14ac:dyDescent="0.25">
      <c r="A11175" s="6">
        <v>11172</v>
      </c>
      <c r="B11175" s="6" t="str">
        <f>"200809000377"</f>
        <v>200809000377</v>
      </c>
    </row>
    <row r="11176" spans="1:2" x14ac:dyDescent="0.25">
      <c r="A11176" s="6">
        <v>11173</v>
      </c>
      <c r="B11176" s="6" t="str">
        <f>"200809000448"</f>
        <v>200809000448</v>
      </c>
    </row>
    <row r="11177" spans="1:2" x14ac:dyDescent="0.25">
      <c r="A11177" s="6">
        <v>11174</v>
      </c>
      <c r="B11177" s="6" t="str">
        <f>"200809000456"</f>
        <v>200809000456</v>
      </c>
    </row>
    <row r="11178" spans="1:2" x14ac:dyDescent="0.25">
      <c r="A11178" s="6">
        <v>11175</v>
      </c>
      <c r="B11178" s="6" t="str">
        <f>"200809000489"</f>
        <v>200809000489</v>
      </c>
    </row>
    <row r="11179" spans="1:2" x14ac:dyDescent="0.25">
      <c r="A11179" s="6">
        <v>11176</v>
      </c>
      <c r="B11179" s="6" t="str">
        <f>"200809000497"</f>
        <v>200809000497</v>
      </c>
    </row>
    <row r="11180" spans="1:2" x14ac:dyDescent="0.25">
      <c r="A11180" s="6">
        <v>11177</v>
      </c>
      <c r="B11180" s="6" t="str">
        <f>"200809000522"</f>
        <v>200809000522</v>
      </c>
    </row>
    <row r="11181" spans="1:2" x14ac:dyDescent="0.25">
      <c r="A11181" s="6">
        <v>11178</v>
      </c>
      <c r="B11181" s="6" t="str">
        <f>"200809000641"</f>
        <v>200809000641</v>
      </c>
    </row>
    <row r="11182" spans="1:2" x14ac:dyDescent="0.25">
      <c r="A11182" s="6">
        <v>11179</v>
      </c>
      <c r="B11182" s="6" t="str">
        <f>"200809000652"</f>
        <v>200809000652</v>
      </c>
    </row>
    <row r="11183" spans="1:2" x14ac:dyDescent="0.25">
      <c r="A11183" s="6">
        <v>11180</v>
      </c>
      <c r="B11183" s="6" t="str">
        <f>"200809000693"</f>
        <v>200809000693</v>
      </c>
    </row>
    <row r="11184" spans="1:2" x14ac:dyDescent="0.25">
      <c r="A11184" s="6">
        <v>11181</v>
      </c>
      <c r="B11184" s="6" t="str">
        <f>"200809000696"</f>
        <v>200809000696</v>
      </c>
    </row>
    <row r="11185" spans="1:2" x14ac:dyDescent="0.25">
      <c r="A11185" s="6">
        <v>11182</v>
      </c>
      <c r="B11185" s="6" t="str">
        <f>"200809000712"</f>
        <v>200809000712</v>
      </c>
    </row>
    <row r="11186" spans="1:2" x14ac:dyDescent="0.25">
      <c r="A11186" s="6">
        <v>11183</v>
      </c>
      <c r="B11186" s="6" t="str">
        <f>"200809000807"</f>
        <v>200809000807</v>
      </c>
    </row>
    <row r="11187" spans="1:2" x14ac:dyDescent="0.25">
      <c r="A11187" s="6">
        <v>11184</v>
      </c>
      <c r="B11187" s="6" t="str">
        <f>"200809000877"</f>
        <v>200809000877</v>
      </c>
    </row>
    <row r="11188" spans="1:2" x14ac:dyDescent="0.25">
      <c r="A11188" s="6">
        <v>11185</v>
      </c>
      <c r="B11188" s="6" t="str">
        <f>"200809000892"</f>
        <v>200809000892</v>
      </c>
    </row>
    <row r="11189" spans="1:2" x14ac:dyDescent="0.25">
      <c r="A11189" s="6">
        <v>11186</v>
      </c>
      <c r="B11189" s="6" t="str">
        <f>"200809000949"</f>
        <v>200809000949</v>
      </c>
    </row>
    <row r="11190" spans="1:2" x14ac:dyDescent="0.25">
      <c r="A11190" s="6">
        <v>11187</v>
      </c>
      <c r="B11190" s="6" t="str">
        <f>"200809000997"</f>
        <v>200809000997</v>
      </c>
    </row>
    <row r="11191" spans="1:2" x14ac:dyDescent="0.25">
      <c r="A11191" s="6">
        <v>11188</v>
      </c>
      <c r="B11191" s="6" t="str">
        <f>"200809001058"</f>
        <v>200809001058</v>
      </c>
    </row>
    <row r="11192" spans="1:2" x14ac:dyDescent="0.25">
      <c r="A11192" s="6">
        <v>11189</v>
      </c>
      <c r="B11192" s="6" t="str">
        <f>"200809001135"</f>
        <v>200809001135</v>
      </c>
    </row>
    <row r="11193" spans="1:2" x14ac:dyDescent="0.25">
      <c r="A11193" s="6">
        <v>11190</v>
      </c>
      <c r="B11193" s="6" t="str">
        <f>"200809001144"</f>
        <v>200809001144</v>
      </c>
    </row>
    <row r="11194" spans="1:2" x14ac:dyDescent="0.25">
      <c r="A11194" s="6">
        <v>11191</v>
      </c>
      <c r="B11194" s="6" t="str">
        <f>"200809001151"</f>
        <v>200809001151</v>
      </c>
    </row>
    <row r="11195" spans="1:2" x14ac:dyDescent="0.25">
      <c r="A11195" s="6">
        <v>11192</v>
      </c>
      <c r="B11195" s="6" t="str">
        <f>"200810000074"</f>
        <v>200810000074</v>
      </c>
    </row>
    <row r="11196" spans="1:2" x14ac:dyDescent="0.25">
      <c r="A11196" s="6">
        <v>11193</v>
      </c>
      <c r="B11196" s="6" t="str">
        <f>"200810000077"</f>
        <v>200810000077</v>
      </c>
    </row>
    <row r="11197" spans="1:2" x14ac:dyDescent="0.25">
      <c r="A11197" s="6">
        <v>11194</v>
      </c>
      <c r="B11197" s="6" t="str">
        <f>"200810000236"</f>
        <v>200810000236</v>
      </c>
    </row>
    <row r="11198" spans="1:2" x14ac:dyDescent="0.25">
      <c r="A11198" s="6">
        <v>11195</v>
      </c>
      <c r="B11198" s="6" t="str">
        <f>"200810000433"</f>
        <v>200810000433</v>
      </c>
    </row>
    <row r="11199" spans="1:2" x14ac:dyDescent="0.25">
      <c r="A11199" s="6">
        <v>11196</v>
      </c>
      <c r="B11199" s="6" t="str">
        <f>"200810000434"</f>
        <v>200810000434</v>
      </c>
    </row>
    <row r="11200" spans="1:2" x14ac:dyDescent="0.25">
      <c r="A11200" s="6">
        <v>11197</v>
      </c>
      <c r="B11200" s="6" t="str">
        <f>"200810000456"</f>
        <v>200810000456</v>
      </c>
    </row>
    <row r="11201" spans="1:2" x14ac:dyDescent="0.25">
      <c r="A11201" s="6">
        <v>11198</v>
      </c>
      <c r="B11201" s="6" t="str">
        <f>"200810000486"</f>
        <v>200810000486</v>
      </c>
    </row>
    <row r="11202" spans="1:2" x14ac:dyDescent="0.25">
      <c r="A11202" s="6">
        <v>11199</v>
      </c>
      <c r="B11202" s="6" t="str">
        <f>"200810000608"</f>
        <v>200810000608</v>
      </c>
    </row>
    <row r="11203" spans="1:2" x14ac:dyDescent="0.25">
      <c r="A11203" s="6">
        <v>11200</v>
      </c>
      <c r="B11203" s="6" t="str">
        <f>"200810000612"</f>
        <v>200810000612</v>
      </c>
    </row>
    <row r="11204" spans="1:2" x14ac:dyDescent="0.25">
      <c r="A11204" s="6">
        <v>11201</v>
      </c>
      <c r="B11204" s="6" t="str">
        <f>"200810000629"</f>
        <v>200810000629</v>
      </c>
    </row>
    <row r="11205" spans="1:2" x14ac:dyDescent="0.25">
      <c r="A11205" s="6">
        <v>11202</v>
      </c>
      <c r="B11205" s="6" t="str">
        <f>"200810000652"</f>
        <v>200810000652</v>
      </c>
    </row>
    <row r="11206" spans="1:2" x14ac:dyDescent="0.25">
      <c r="A11206" s="6">
        <v>11203</v>
      </c>
      <c r="B11206" s="6" t="str">
        <f>"200810000675"</f>
        <v>200810000675</v>
      </c>
    </row>
    <row r="11207" spans="1:2" x14ac:dyDescent="0.25">
      <c r="A11207" s="6">
        <v>11204</v>
      </c>
      <c r="B11207" s="6" t="str">
        <f>"200810000877"</f>
        <v>200810000877</v>
      </c>
    </row>
    <row r="11208" spans="1:2" x14ac:dyDescent="0.25">
      <c r="A11208" s="6">
        <v>11205</v>
      </c>
      <c r="B11208" s="6" t="str">
        <f>"200810001075"</f>
        <v>200810001075</v>
      </c>
    </row>
    <row r="11209" spans="1:2" x14ac:dyDescent="0.25">
      <c r="A11209" s="6">
        <v>11206</v>
      </c>
      <c r="B11209" s="6" t="str">
        <f>"200810001108"</f>
        <v>200810001108</v>
      </c>
    </row>
    <row r="11210" spans="1:2" x14ac:dyDescent="0.25">
      <c r="A11210" s="6">
        <v>11207</v>
      </c>
      <c r="B11210" s="6" t="str">
        <f>"200810001172"</f>
        <v>200810001172</v>
      </c>
    </row>
    <row r="11211" spans="1:2" x14ac:dyDescent="0.25">
      <c r="A11211" s="6">
        <v>11208</v>
      </c>
      <c r="B11211" s="6" t="str">
        <f>"200810001191"</f>
        <v>200810001191</v>
      </c>
    </row>
    <row r="11212" spans="1:2" x14ac:dyDescent="0.25">
      <c r="A11212" s="6">
        <v>11209</v>
      </c>
      <c r="B11212" s="6" t="str">
        <f>"200810001197"</f>
        <v>200810001197</v>
      </c>
    </row>
    <row r="11213" spans="1:2" x14ac:dyDescent="0.25">
      <c r="A11213" s="6">
        <v>11210</v>
      </c>
      <c r="B11213" s="6" t="str">
        <f>"200811000211"</f>
        <v>200811000211</v>
      </c>
    </row>
    <row r="11214" spans="1:2" x14ac:dyDescent="0.25">
      <c r="A11214" s="6">
        <v>11211</v>
      </c>
      <c r="B11214" s="6" t="str">
        <f>"200811000258"</f>
        <v>200811000258</v>
      </c>
    </row>
    <row r="11215" spans="1:2" x14ac:dyDescent="0.25">
      <c r="A11215" s="6">
        <v>11212</v>
      </c>
      <c r="B11215" s="6" t="str">
        <f>"200811000291"</f>
        <v>200811000291</v>
      </c>
    </row>
    <row r="11216" spans="1:2" x14ac:dyDescent="0.25">
      <c r="A11216" s="6">
        <v>11213</v>
      </c>
      <c r="B11216" s="6" t="str">
        <f>"200811000454"</f>
        <v>200811000454</v>
      </c>
    </row>
    <row r="11217" spans="1:2" x14ac:dyDescent="0.25">
      <c r="A11217" s="6">
        <v>11214</v>
      </c>
      <c r="B11217" s="6" t="str">
        <f>"200811000471"</f>
        <v>200811000471</v>
      </c>
    </row>
    <row r="11218" spans="1:2" x14ac:dyDescent="0.25">
      <c r="A11218" s="6">
        <v>11215</v>
      </c>
      <c r="B11218" s="6" t="str">
        <f>"200811000557"</f>
        <v>200811000557</v>
      </c>
    </row>
    <row r="11219" spans="1:2" x14ac:dyDescent="0.25">
      <c r="A11219" s="6">
        <v>11216</v>
      </c>
      <c r="B11219" s="6" t="str">
        <f>"200811000592"</f>
        <v>200811000592</v>
      </c>
    </row>
    <row r="11220" spans="1:2" x14ac:dyDescent="0.25">
      <c r="A11220" s="6">
        <v>11217</v>
      </c>
      <c r="B11220" s="6" t="str">
        <f>"200811000607"</f>
        <v>200811000607</v>
      </c>
    </row>
    <row r="11221" spans="1:2" x14ac:dyDescent="0.25">
      <c r="A11221" s="6">
        <v>11218</v>
      </c>
      <c r="B11221" s="6" t="str">
        <f>"200811000656"</f>
        <v>200811000656</v>
      </c>
    </row>
    <row r="11222" spans="1:2" x14ac:dyDescent="0.25">
      <c r="A11222" s="6">
        <v>11219</v>
      </c>
      <c r="B11222" s="6" t="str">
        <f>"200811000787"</f>
        <v>200811000787</v>
      </c>
    </row>
    <row r="11223" spans="1:2" x14ac:dyDescent="0.25">
      <c r="A11223" s="6">
        <v>11220</v>
      </c>
      <c r="B11223" s="6" t="str">
        <f>"200811000788"</f>
        <v>200811000788</v>
      </c>
    </row>
    <row r="11224" spans="1:2" x14ac:dyDescent="0.25">
      <c r="A11224" s="6">
        <v>11221</v>
      </c>
      <c r="B11224" s="6" t="str">
        <f>"200811000803"</f>
        <v>200811000803</v>
      </c>
    </row>
    <row r="11225" spans="1:2" x14ac:dyDescent="0.25">
      <c r="A11225" s="6">
        <v>11222</v>
      </c>
      <c r="B11225" s="6" t="str">
        <f>"200811000829"</f>
        <v>200811000829</v>
      </c>
    </row>
    <row r="11226" spans="1:2" x14ac:dyDescent="0.25">
      <c r="A11226" s="6">
        <v>11223</v>
      </c>
      <c r="B11226" s="6" t="str">
        <f>"200811000873"</f>
        <v>200811000873</v>
      </c>
    </row>
    <row r="11227" spans="1:2" x14ac:dyDescent="0.25">
      <c r="A11227" s="6">
        <v>11224</v>
      </c>
      <c r="B11227" s="6" t="str">
        <f>"200811000933"</f>
        <v>200811000933</v>
      </c>
    </row>
    <row r="11228" spans="1:2" x14ac:dyDescent="0.25">
      <c r="A11228" s="6">
        <v>11225</v>
      </c>
      <c r="B11228" s="6" t="str">
        <f>"200811001065"</f>
        <v>200811001065</v>
      </c>
    </row>
    <row r="11229" spans="1:2" x14ac:dyDescent="0.25">
      <c r="A11229" s="6">
        <v>11226</v>
      </c>
      <c r="B11229" s="6" t="str">
        <f>"200811001076"</f>
        <v>200811001076</v>
      </c>
    </row>
    <row r="11230" spans="1:2" x14ac:dyDescent="0.25">
      <c r="A11230" s="6">
        <v>11227</v>
      </c>
      <c r="B11230" s="6" t="str">
        <f>"200811001113"</f>
        <v>200811001113</v>
      </c>
    </row>
    <row r="11231" spans="1:2" x14ac:dyDescent="0.25">
      <c r="A11231" s="6">
        <v>11228</v>
      </c>
      <c r="B11231" s="6" t="str">
        <f>"200811001122"</f>
        <v>200811001122</v>
      </c>
    </row>
    <row r="11232" spans="1:2" x14ac:dyDescent="0.25">
      <c r="A11232" s="6">
        <v>11229</v>
      </c>
      <c r="B11232" s="6" t="str">
        <f>"200811001129"</f>
        <v>200811001129</v>
      </c>
    </row>
    <row r="11233" spans="1:2" x14ac:dyDescent="0.25">
      <c r="A11233" s="6">
        <v>11230</v>
      </c>
      <c r="B11233" s="6" t="str">
        <f>"200811001200"</f>
        <v>200811001200</v>
      </c>
    </row>
    <row r="11234" spans="1:2" x14ac:dyDescent="0.25">
      <c r="A11234" s="6">
        <v>11231</v>
      </c>
      <c r="B11234" s="6" t="str">
        <f>"200811001338"</f>
        <v>200811001338</v>
      </c>
    </row>
    <row r="11235" spans="1:2" x14ac:dyDescent="0.25">
      <c r="A11235" s="6">
        <v>11232</v>
      </c>
      <c r="B11235" s="6" t="str">
        <f>"200811001389"</f>
        <v>200811001389</v>
      </c>
    </row>
    <row r="11236" spans="1:2" x14ac:dyDescent="0.25">
      <c r="A11236" s="6">
        <v>11233</v>
      </c>
      <c r="B11236" s="6" t="str">
        <f>"200811001393"</f>
        <v>200811001393</v>
      </c>
    </row>
    <row r="11237" spans="1:2" x14ac:dyDescent="0.25">
      <c r="A11237" s="6">
        <v>11234</v>
      </c>
      <c r="B11237" s="6" t="str">
        <f>"200811001403"</f>
        <v>200811001403</v>
      </c>
    </row>
    <row r="11238" spans="1:2" x14ac:dyDescent="0.25">
      <c r="A11238" s="6">
        <v>11235</v>
      </c>
      <c r="B11238" s="6" t="str">
        <f>"200811001412"</f>
        <v>200811001412</v>
      </c>
    </row>
    <row r="11239" spans="1:2" x14ac:dyDescent="0.25">
      <c r="A11239" s="6">
        <v>11236</v>
      </c>
      <c r="B11239" s="6" t="str">
        <f>"200811001453"</f>
        <v>200811001453</v>
      </c>
    </row>
    <row r="11240" spans="1:2" x14ac:dyDescent="0.25">
      <c r="A11240" s="6">
        <v>11237</v>
      </c>
      <c r="B11240" s="6" t="str">
        <f>"200811001530"</f>
        <v>200811001530</v>
      </c>
    </row>
    <row r="11241" spans="1:2" x14ac:dyDescent="0.25">
      <c r="A11241" s="6">
        <v>11238</v>
      </c>
      <c r="B11241" s="6" t="str">
        <f>"200811001565"</f>
        <v>200811001565</v>
      </c>
    </row>
    <row r="11242" spans="1:2" x14ac:dyDescent="0.25">
      <c r="A11242" s="6">
        <v>11239</v>
      </c>
      <c r="B11242" s="6" t="str">
        <f>"200811001577"</f>
        <v>200811001577</v>
      </c>
    </row>
    <row r="11243" spans="1:2" x14ac:dyDescent="0.25">
      <c r="A11243" s="6">
        <v>11240</v>
      </c>
      <c r="B11243" s="6" t="str">
        <f>"200811001579"</f>
        <v>200811001579</v>
      </c>
    </row>
    <row r="11244" spans="1:2" x14ac:dyDescent="0.25">
      <c r="A11244" s="6">
        <v>11241</v>
      </c>
      <c r="B11244" s="6" t="str">
        <f>"200811001780"</f>
        <v>200811001780</v>
      </c>
    </row>
    <row r="11245" spans="1:2" x14ac:dyDescent="0.25">
      <c r="A11245" s="6">
        <v>11242</v>
      </c>
      <c r="B11245" s="6" t="str">
        <f>"200811001794"</f>
        <v>200811001794</v>
      </c>
    </row>
    <row r="11246" spans="1:2" x14ac:dyDescent="0.25">
      <c r="A11246" s="6">
        <v>11243</v>
      </c>
      <c r="B11246" s="6" t="str">
        <f>"200812000027"</f>
        <v>200812000027</v>
      </c>
    </row>
    <row r="11247" spans="1:2" x14ac:dyDescent="0.25">
      <c r="A11247" s="6">
        <v>11244</v>
      </c>
      <c r="B11247" s="6" t="str">
        <f>"200812000093"</f>
        <v>200812000093</v>
      </c>
    </row>
    <row r="11248" spans="1:2" x14ac:dyDescent="0.25">
      <c r="A11248" s="6">
        <v>11245</v>
      </c>
      <c r="B11248" s="6" t="str">
        <f>"200812000150"</f>
        <v>200812000150</v>
      </c>
    </row>
    <row r="11249" spans="1:2" x14ac:dyDescent="0.25">
      <c r="A11249" s="6">
        <v>11246</v>
      </c>
      <c r="B11249" s="6" t="str">
        <f>"200812000209"</f>
        <v>200812000209</v>
      </c>
    </row>
    <row r="11250" spans="1:2" x14ac:dyDescent="0.25">
      <c r="A11250" s="6">
        <v>11247</v>
      </c>
      <c r="B11250" s="6" t="str">
        <f>"200812000309"</f>
        <v>200812000309</v>
      </c>
    </row>
    <row r="11251" spans="1:2" x14ac:dyDescent="0.25">
      <c r="A11251" s="6">
        <v>11248</v>
      </c>
      <c r="B11251" s="6" t="str">
        <f>"200812000334"</f>
        <v>200812000334</v>
      </c>
    </row>
    <row r="11252" spans="1:2" x14ac:dyDescent="0.25">
      <c r="A11252" s="6">
        <v>11249</v>
      </c>
      <c r="B11252" s="6" t="str">
        <f>"200812000343"</f>
        <v>200812000343</v>
      </c>
    </row>
    <row r="11253" spans="1:2" x14ac:dyDescent="0.25">
      <c r="A11253" s="6">
        <v>11250</v>
      </c>
      <c r="B11253" s="6" t="str">
        <f>"200812000424"</f>
        <v>200812000424</v>
      </c>
    </row>
    <row r="11254" spans="1:2" x14ac:dyDescent="0.25">
      <c r="A11254" s="6">
        <v>11251</v>
      </c>
      <c r="B11254" s="6" t="str">
        <f>"200812000475"</f>
        <v>200812000475</v>
      </c>
    </row>
    <row r="11255" spans="1:2" x14ac:dyDescent="0.25">
      <c r="A11255" s="6">
        <v>11252</v>
      </c>
      <c r="B11255" s="6" t="str">
        <f>"200812000503"</f>
        <v>200812000503</v>
      </c>
    </row>
    <row r="11256" spans="1:2" x14ac:dyDescent="0.25">
      <c r="A11256" s="6">
        <v>11253</v>
      </c>
      <c r="B11256" s="6" t="str">
        <f>"200812000548"</f>
        <v>200812000548</v>
      </c>
    </row>
    <row r="11257" spans="1:2" x14ac:dyDescent="0.25">
      <c r="A11257" s="6">
        <v>11254</v>
      </c>
      <c r="B11257" s="6" t="str">
        <f>"200812000558"</f>
        <v>200812000558</v>
      </c>
    </row>
    <row r="11258" spans="1:2" x14ac:dyDescent="0.25">
      <c r="A11258" s="6">
        <v>11255</v>
      </c>
      <c r="B11258" s="6" t="str">
        <f>"200812000622"</f>
        <v>200812000622</v>
      </c>
    </row>
    <row r="11259" spans="1:2" x14ac:dyDescent="0.25">
      <c r="A11259" s="6">
        <v>11256</v>
      </c>
      <c r="B11259" s="6" t="str">
        <f>"200812000630"</f>
        <v>200812000630</v>
      </c>
    </row>
    <row r="11260" spans="1:2" x14ac:dyDescent="0.25">
      <c r="A11260" s="6">
        <v>11257</v>
      </c>
      <c r="B11260" s="6" t="str">
        <f>"200812000720"</f>
        <v>200812000720</v>
      </c>
    </row>
    <row r="11261" spans="1:2" x14ac:dyDescent="0.25">
      <c r="A11261" s="6">
        <v>11258</v>
      </c>
      <c r="B11261" s="6" t="str">
        <f>"200812000744"</f>
        <v>200812000744</v>
      </c>
    </row>
    <row r="11262" spans="1:2" x14ac:dyDescent="0.25">
      <c r="A11262" s="6">
        <v>11259</v>
      </c>
      <c r="B11262" s="6" t="str">
        <f>"200812000828"</f>
        <v>200812000828</v>
      </c>
    </row>
    <row r="11263" spans="1:2" x14ac:dyDescent="0.25">
      <c r="A11263" s="6">
        <v>11260</v>
      </c>
      <c r="B11263" s="6" t="str">
        <f>"200812001038"</f>
        <v>200812001038</v>
      </c>
    </row>
    <row r="11264" spans="1:2" x14ac:dyDescent="0.25">
      <c r="A11264" s="6">
        <v>11261</v>
      </c>
      <c r="B11264" s="6" t="str">
        <f>"200901000072"</f>
        <v>200901000072</v>
      </c>
    </row>
    <row r="11265" spans="1:2" x14ac:dyDescent="0.25">
      <c r="A11265" s="6">
        <v>11262</v>
      </c>
      <c r="B11265" s="6" t="str">
        <f>"200901000087"</f>
        <v>200901000087</v>
      </c>
    </row>
    <row r="11266" spans="1:2" x14ac:dyDescent="0.25">
      <c r="A11266" s="6">
        <v>11263</v>
      </c>
      <c r="B11266" s="6" t="str">
        <f>"200901000128"</f>
        <v>200901000128</v>
      </c>
    </row>
    <row r="11267" spans="1:2" x14ac:dyDescent="0.25">
      <c r="A11267" s="6">
        <v>11264</v>
      </c>
      <c r="B11267" s="6" t="str">
        <f>"200901000203"</f>
        <v>200901000203</v>
      </c>
    </row>
    <row r="11268" spans="1:2" x14ac:dyDescent="0.25">
      <c r="A11268" s="6">
        <v>11265</v>
      </c>
      <c r="B11268" s="6" t="str">
        <f>"200901000300"</f>
        <v>200901000300</v>
      </c>
    </row>
    <row r="11269" spans="1:2" x14ac:dyDescent="0.25">
      <c r="A11269" s="6">
        <v>11266</v>
      </c>
      <c r="B11269" s="6" t="str">
        <f>"200901000356"</f>
        <v>200901000356</v>
      </c>
    </row>
    <row r="11270" spans="1:2" x14ac:dyDescent="0.25">
      <c r="A11270" s="6">
        <v>11267</v>
      </c>
      <c r="B11270" s="6" t="str">
        <f>"200901000386"</f>
        <v>200901000386</v>
      </c>
    </row>
    <row r="11271" spans="1:2" x14ac:dyDescent="0.25">
      <c r="A11271" s="6">
        <v>11268</v>
      </c>
      <c r="B11271" s="6" t="str">
        <f>"200901000442"</f>
        <v>200901000442</v>
      </c>
    </row>
    <row r="11272" spans="1:2" x14ac:dyDescent="0.25">
      <c r="A11272" s="6">
        <v>11269</v>
      </c>
      <c r="B11272" s="6" t="str">
        <f>"200901000453"</f>
        <v>200901000453</v>
      </c>
    </row>
    <row r="11273" spans="1:2" x14ac:dyDescent="0.25">
      <c r="A11273" s="6">
        <v>11270</v>
      </c>
      <c r="B11273" s="6" t="str">
        <f>"200901000508"</f>
        <v>200901000508</v>
      </c>
    </row>
    <row r="11274" spans="1:2" x14ac:dyDescent="0.25">
      <c r="A11274" s="6">
        <v>11271</v>
      </c>
      <c r="B11274" s="6" t="str">
        <f>"200901000561"</f>
        <v>200901000561</v>
      </c>
    </row>
    <row r="11275" spans="1:2" x14ac:dyDescent="0.25">
      <c r="A11275" s="6">
        <v>11272</v>
      </c>
      <c r="B11275" s="6" t="str">
        <f>"200901000674"</f>
        <v>200901000674</v>
      </c>
    </row>
    <row r="11276" spans="1:2" x14ac:dyDescent="0.25">
      <c r="A11276" s="6">
        <v>11273</v>
      </c>
      <c r="B11276" s="6" t="str">
        <f>"200901000695"</f>
        <v>200901000695</v>
      </c>
    </row>
    <row r="11277" spans="1:2" x14ac:dyDescent="0.25">
      <c r="A11277" s="6">
        <v>11274</v>
      </c>
      <c r="B11277" s="6" t="str">
        <f>"200901000698"</f>
        <v>200901000698</v>
      </c>
    </row>
    <row r="11278" spans="1:2" x14ac:dyDescent="0.25">
      <c r="A11278" s="6">
        <v>11275</v>
      </c>
      <c r="B11278" s="6" t="str">
        <f>"200901000712"</f>
        <v>200901000712</v>
      </c>
    </row>
    <row r="11279" spans="1:2" x14ac:dyDescent="0.25">
      <c r="A11279" s="6">
        <v>11276</v>
      </c>
      <c r="B11279" s="6" t="str">
        <f>"200901000811"</f>
        <v>200901000811</v>
      </c>
    </row>
    <row r="11280" spans="1:2" x14ac:dyDescent="0.25">
      <c r="A11280" s="6">
        <v>11277</v>
      </c>
      <c r="B11280" s="6" t="str">
        <f>"200901000812"</f>
        <v>200901000812</v>
      </c>
    </row>
    <row r="11281" spans="1:2" x14ac:dyDescent="0.25">
      <c r="A11281" s="6">
        <v>11278</v>
      </c>
      <c r="B11281" s="6" t="str">
        <f>"200901000919"</f>
        <v>200901000919</v>
      </c>
    </row>
    <row r="11282" spans="1:2" x14ac:dyDescent="0.25">
      <c r="A11282" s="6">
        <v>11279</v>
      </c>
      <c r="B11282" s="6" t="str">
        <f>"200901000996"</f>
        <v>200901000996</v>
      </c>
    </row>
    <row r="11283" spans="1:2" x14ac:dyDescent="0.25">
      <c r="A11283" s="6">
        <v>11280</v>
      </c>
      <c r="B11283" s="6" t="str">
        <f>"200901001011"</f>
        <v>200901001011</v>
      </c>
    </row>
    <row r="11284" spans="1:2" x14ac:dyDescent="0.25">
      <c r="A11284" s="6">
        <v>11281</v>
      </c>
      <c r="B11284" s="6" t="str">
        <f>"200901001070"</f>
        <v>200901001070</v>
      </c>
    </row>
    <row r="11285" spans="1:2" x14ac:dyDescent="0.25">
      <c r="A11285" s="6">
        <v>11282</v>
      </c>
      <c r="B11285" s="6" t="str">
        <f>"200902000057"</f>
        <v>200902000057</v>
      </c>
    </row>
    <row r="11286" spans="1:2" x14ac:dyDescent="0.25">
      <c r="A11286" s="6">
        <v>11283</v>
      </c>
      <c r="B11286" s="6" t="str">
        <f>"200902000144"</f>
        <v>200902000144</v>
      </c>
    </row>
    <row r="11287" spans="1:2" x14ac:dyDescent="0.25">
      <c r="A11287" s="6">
        <v>11284</v>
      </c>
      <c r="B11287" s="6" t="str">
        <f>"200902000157"</f>
        <v>200902000157</v>
      </c>
    </row>
    <row r="11288" spans="1:2" x14ac:dyDescent="0.25">
      <c r="A11288" s="6">
        <v>11285</v>
      </c>
      <c r="B11288" s="6" t="str">
        <f>"200902000180"</f>
        <v>200902000180</v>
      </c>
    </row>
    <row r="11289" spans="1:2" x14ac:dyDescent="0.25">
      <c r="A11289" s="6">
        <v>11286</v>
      </c>
      <c r="B11289" s="6" t="str">
        <f>"200902000254"</f>
        <v>200902000254</v>
      </c>
    </row>
    <row r="11290" spans="1:2" x14ac:dyDescent="0.25">
      <c r="A11290" s="6">
        <v>11287</v>
      </c>
      <c r="B11290" s="6" t="str">
        <f>"200902000398"</f>
        <v>200902000398</v>
      </c>
    </row>
    <row r="11291" spans="1:2" x14ac:dyDescent="0.25">
      <c r="A11291" s="6">
        <v>11288</v>
      </c>
      <c r="B11291" s="6" t="str">
        <f>"200902000514"</f>
        <v>200902000514</v>
      </c>
    </row>
    <row r="11292" spans="1:2" x14ac:dyDescent="0.25">
      <c r="A11292" s="6">
        <v>11289</v>
      </c>
      <c r="B11292" s="6" t="str">
        <f>"200902000649"</f>
        <v>200902000649</v>
      </c>
    </row>
    <row r="11293" spans="1:2" x14ac:dyDescent="0.25">
      <c r="A11293" s="6">
        <v>11290</v>
      </c>
      <c r="B11293" s="6" t="str">
        <f>"200902000698"</f>
        <v>200902000698</v>
      </c>
    </row>
    <row r="11294" spans="1:2" x14ac:dyDescent="0.25">
      <c r="A11294" s="6">
        <v>11291</v>
      </c>
      <c r="B11294" s="6" t="str">
        <f>"200902000708"</f>
        <v>200902000708</v>
      </c>
    </row>
    <row r="11295" spans="1:2" x14ac:dyDescent="0.25">
      <c r="A11295" s="6">
        <v>11292</v>
      </c>
      <c r="B11295" s="6" t="str">
        <f>"200902000711"</f>
        <v>200902000711</v>
      </c>
    </row>
    <row r="11296" spans="1:2" x14ac:dyDescent="0.25">
      <c r="A11296" s="6">
        <v>11293</v>
      </c>
      <c r="B11296" s="6" t="str">
        <f>"200902000751"</f>
        <v>200902000751</v>
      </c>
    </row>
    <row r="11297" spans="1:2" x14ac:dyDescent="0.25">
      <c r="A11297" s="6">
        <v>11294</v>
      </c>
      <c r="B11297" s="6" t="str">
        <f>"200902000753"</f>
        <v>200902000753</v>
      </c>
    </row>
    <row r="11298" spans="1:2" x14ac:dyDescent="0.25">
      <c r="A11298" s="6">
        <v>11295</v>
      </c>
      <c r="B11298" s="6" t="str">
        <f>"200903000031"</f>
        <v>200903000031</v>
      </c>
    </row>
    <row r="11299" spans="1:2" x14ac:dyDescent="0.25">
      <c r="A11299" s="6">
        <v>11296</v>
      </c>
      <c r="B11299" s="6" t="str">
        <f>"200903000051"</f>
        <v>200903000051</v>
      </c>
    </row>
    <row r="11300" spans="1:2" x14ac:dyDescent="0.25">
      <c r="A11300" s="6">
        <v>11297</v>
      </c>
      <c r="B11300" s="6" t="str">
        <f>"200903000058"</f>
        <v>200903000058</v>
      </c>
    </row>
    <row r="11301" spans="1:2" x14ac:dyDescent="0.25">
      <c r="A11301" s="6">
        <v>11298</v>
      </c>
      <c r="B11301" s="6" t="str">
        <f>"200903000076"</f>
        <v>200903000076</v>
      </c>
    </row>
    <row r="11302" spans="1:2" x14ac:dyDescent="0.25">
      <c r="A11302" s="6">
        <v>11299</v>
      </c>
      <c r="B11302" s="6" t="str">
        <f>"200903000530"</f>
        <v>200903000530</v>
      </c>
    </row>
    <row r="11303" spans="1:2" x14ac:dyDescent="0.25">
      <c r="A11303" s="6">
        <v>11300</v>
      </c>
      <c r="B11303" s="6" t="str">
        <f>"200903000536"</f>
        <v>200903000536</v>
      </c>
    </row>
    <row r="11304" spans="1:2" x14ac:dyDescent="0.25">
      <c r="A11304" s="6">
        <v>11301</v>
      </c>
      <c r="B11304" s="6" t="str">
        <f>"200903000566"</f>
        <v>200903000566</v>
      </c>
    </row>
    <row r="11305" spans="1:2" x14ac:dyDescent="0.25">
      <c r="A11305" s="6">
        <v>11302</v>
      </c>
      <c r="B11305" s="6" t="str">
        <f>"200903000585"</f>
        <v>200903000585</v>
      </c>
    </row>
    <row r="11306" spans="1:2" x14ac:dyDescent="0.25">
      <c r="A11306" s="6">
        <v>11303</v>
      </c>
      <c r="B11306" s="6" t="str">
        <f>"200903000591"</f>
        <v>200903000591</v>
      </c>
    </row>
    <row r="11307" spans="1:2" x14ac:dyDescent="0.25">
      <c r="A11307" s="6">
        <v>11304</v>
      </c>
      <c r="B11307" s="6" t="str">
        <f>"200903000614"</f>
        <v>200903000614</v>
      </c>
    </row>
    <row r="11308" spans="1:2" x14ac:dyDescent="0.25">
      <c r="A11308" s="6">
        <v>11305</v>
      </c>
      <c r="B11308" s="6" t="str">
        <f>"200903000685"</f>
        <v>200903000685</v>
      </c>
    </row>
    <row r="11309" spans="1:2" x14ac:dyDescent="0.25">
      <c r="A11309" s="6">
        <v>11306</v>
      </c>
      <c r="B11309" s="6" t="str">
        <f>"200903000741"</f>
        <v>200903000741</v>
      </c>
    </row>
    <row r="11310" spans="1:2" x14ac:dyDescent="0.25">
      <c r="A11310" s="6">
        <v>11307</v>
      </c>
      <c r="B11310" s="6" t="str">
        <f>"200904000043"</f>
        <v>200904000043</v>
      </c>
    </row>
    <row r="11311" spans="1:2" x14ac:dyDescent="0.25">
      <c r="A11311" s="6">
        <v>11308</v>
      </c>
      <c r="B11311" s="6" t="str">
        <f>"200904000067"</f>
        <v>200904000067</v>
      </c>
    </row>
    <row r="11312" spans="1:2" x14ac:dyDescent="0.25">
      <c r="A11312" s="6">
        <v>11309</v>
      </c>
      <c r="B11312" s="6" t="str">
        <f>"200904000078"</f>
        <v>200904000078</v>
      </c>
    </row>
    <row r="11313" spans="1:2" x14ac:dyDescent="0.25">
      <c r="A11313" s="6">
        <v>11310</v>
      </c>
      <c r="B11313" s="6" t="str">
        <f>"200904000100"</f>
        <v>200904000100</v>
      </c>
    </row>
    <row r="11314" spans="1:2" x14ac:dyDescent="0.25">
      <c r="A11314" s="6">
        <v>11311</v>
      </c>
      <c r="B11314" s="6" t="str">
        <f>"200904000101"</f>
        <v>200904000101</v>
      </c>
    </row>
    <row r="11315" spans="1:2" x14ac:dyDescent="0.25">
      <c r="A11315" s="6">
        <v>11312</v>
      </c>
      <c r="B11315" s="6" t="str">
        <f>"200904000119"</f>
        <v>200904000119</v>
      </c>
    </row>
    <row r="11316" spans="1:2" x14ac:dyDescent="0.25">
      <c r="A11316" s="6">
        <v>11313</v>
      </c>
      <c r="B11316" s="6" t="str">
        <f>"200904000147"</f>
        <v>200904000147</v>
      </c>
    </row>
    <row r="11317" spans="1:2" x14ac:dyDescent="0.25">
      <c r="A11317" s="6">
        <v>11314</v>
      </c>
      <c r="B11317" s="6" t="str">
        <f>"200904000162"</f>
        <v>200904000162</v>
      </c>
    </row>
    <row r="11318" spans="1:2" x14ac:dyDescent="0.25">
      <c r="A11318" s="6">
        <v>11315</v>
      </c>
      <c r="B11318" s="6" t="str">
        <f>"200904000200"</f>
        <v>200904000200</v>
      </c>
    </row>
    <row r="11319" spans="1:2" x14ac:dyDescent="0.25">
      <c r="A11319" s="6">
        <v>11316</v>
      </c>
      <c r="B11319" s="6" t="str">
        <f>"200904000272"</f>
        <v>200904000272</v>
      </c>
    </row>
    <row r="11320" spans="1:2" x14ac:dyDescent="0.25">
      <c r="A11320" s="6">
        <v>11317</v>
      </c>
      <c r="B11320" s="6" t="str">
        <f>"200904000381"</f>
        <v>200904000381</v>
      </c>
    </row>
    <row r="11321" spans="1:2" x14ac:dyDescent="0.25">
      <c r="A11321" s="6">
        <v>11318</v>
      </c>
      <c r="B11321" s="6" t="str">
        <f>"200904000425"</f>
        <v>200904000425</v>
      </c>
    </row>
    <row r="11322" spans="1:2" x14ac:dyDescent="0.25">
      <c r="A11322" s="6">
        <v>11319</v>
      </c>
      <c r="B11322" s="6" t="str">
        <f>"200904000436"</f>
        <v>200904000436</v>
      </c>
    </row>
    <row r="11323" spans="1:2" x14ac:dyDescent="0.25">
      <c r="A11323" s="6">
        <v>11320</v>
      </c>
      <c r="B11323" s="6" t="str">
        <f>"200904000508"</f>
        <v>200904000508</v>
      </c>
    </row>
    <row r="11324" spans="1:2" x14ac:dyDescent="0.25">
      <c r="A11324" s="6">
        <v>11321</v>
      </c>
      <c r="B11324" s="6" t="str">
        <f>"200904000522"</f>
        <v>200904000522</v>
      </c>
    </row>
    <row r="11325" spans="1:2" x14ac:dyDescent="0.25">
      <c r="A11325" s="6">
        <v>11322</v>
      </c>
      <c r="B11325" s="6" t="str">
        <f>"200905000048"</f>
        <v>200905000048</v>
      </c>
    </row>
    <row r="11326" spans="1:2" x14ac:dyDescent="0.25">
      <c r="A11326" s="6">
        <v>11323</v>
      </c>
      <c r="B11326" s="6" t="str">
        <f>"200905000335"</f>
        <v>200905000335</v>
      </c>
    </row>
    <row r="11327" spans="1:2" x14ac:dyDescent="0.25">
      <c r="A11327" s="6">
        <v>11324</v>
      </c>
      <c r="B11327" s="6" t="str">
        <f>"200905000383"</f>
        <v>200905000383</v>
      </c>
    </row>
    <row r="11328" spans="1:2" x14ac:dyDescent="0.25">
      <c r="A11328" s="6">
        <v>11325</v>
      </c>
      <c r="B11328" s="6" t="str">
        <f>"200905000448"</f>
        <v>200905000448</v>
      </c>
    </row>
    <row r="11329" spans="1:2" x14ac:dyDescent="0.25">
      <c r="A11329" s="6">
        <v>11326</v>
      </c>
      <c r="B11329" s="6" t="str">
        <f>"200905000484"</f>
        <v>200905000484</v>
      </c>
    </row>
    <row r="11330" spans="1:2" x14ac:dyDescent="0.25">
      <c r="A11330" s="6">
        <v>11327</v>
      </c>
      <c r="B11330" s="6" t="str">
        <f>"200905000524"</f>
        <v>200905000524</v>
      </c>
    </row>
    <row r="11331" spans="1:2" x14ac:dyDescent="0.25">
      <c r="A11331" s="6">
        <v>11328</v>
      </c>
      <c r="B11331" s="6" t="str">
        <f>"200905000665"</f>
        <v>200905000665</v>
      </c>
    </row>
    <row r="11332" spans="1:2" x14ac:dyDescent="0.25">
      <c r="A11332" s="6">
        <v>11329</v>
      </c>
      <c r="B11332" s="6" t="str">
        <f>"200906000025"</f>
        <v>200906000025</v>
      </c>
    </row>
    <row r="11333" spans="1:2" x14ac:dyDescent="0.25">
      <c r="A11333" s="6">
        <v>11330</v>
      </c>
      <c r="B11333" s="6" t="str">
        <f>"200906000069"</f>
        <v>200906000069</v>
      </c>
    </row>
    <row r="11334" spans="1:2" x14ac:dyDescent="0.25">
      <c r="A11334" s="6">
        <v>11331</v>
      </c>
      <c r="B11334" s="6" t="str">
        <f>"200906000108"</f>
        <v>200906000108</v>
      </c>
    </row>
    <row r="11335" spans="1:2" x14ac:dyDescent="0.25">
      <c r="A11335" s="6">
        <v>11332</v>
      </c>
      <c r="B11335" s="6" t="str">
        <f>"200906000117"</f>
        <v>200906000117</v>
      </c>
    </row>
    <row r="11336" spans="1:2" x14ac:dyDescent="0.25">
      <c r="A11336" s="6">
        <v>11333</v>
      </c>
      <c r="B11336" s="6" t="str">
        <f>"200906000122"</f>
        <v>200906000122</v>
      </c>
    </row>
    <row r="11337" spans="1:2" x14ac:dyDescent="0.25">
      <c r="A11337" s="6">
        <v>11334</v>
      </c>
      <c r="B11337" s="6" t="str">
        <f>"200906000127"</f>
        <v>200906000127</v>
      </c>
    </row>
    <row r="11338" spans="1:2" x14ac:dyDescent="0.25">
      <c r="A11338" s="6">
        <v>11335</v>
      </c>
      <c r="B11338" s="6" t="str">
        <f>"200906000156"</f>
        <v>200906000156</v>
      </c>
    </row>
    <row r="11339" spans="1:2" x14ac:dyDescent="0.25">
      <c r="A11339" s="6">
        <v>11336</v>
      </c>
      <c r="B11339" s="6" t="str">
        <f>"200906000177"</f>
        <v>200906000177</v>
      </c>
    </row>
    <row r="11340" spans="1:2" x14ac:dyDescent="0.25">
      <c r="A11340" s="6">
        <v>11337</v>
      </c>
      <c r="B11340" s="6" t="str">
        <f>"200906000190"</f>
        <v>200906000190</v>
      </c>
    </row>
    <row r="11341" spans="1:2" x14ac:dyDescent="0.25">
      <c r="A11341" s="6">
        <v>11338</v>
      </c>
      <c r="B11341" s="6" t="str">
        <f>"200906000329"</f>
        <v>200906000329</v>
      </c>
    </row>
    <row r="11342" spans="1:2" x14ac:dyDescent="0.25">
      <c r="A11342" s="6">
        <v>11339</v>
      </c>
      <c r="B11342" s="6" t="str">
        <f>"200906000419"</f>
        <v>200906000419</v>
      </c>
    </row>
    <row r="11343" spans="1:2" x14ac:dyDescent="0.25">
      <c r="A11343" s="6">
        <v>11340</v>
      </c>
      <c r="B11343" s="6" t="str">
        <f>"200906000420"</f>
        <v>200906000420</v>
      </c>
    </row>
    <row r="11344" spans="1:2" x14ac:dyDescent="0.25">
      <c r="A11344" s="6">
        <v>11341</v>
      </c>
      <c r="B11344" s="6" t="str">
        <f>"200906000432"</f>
        <v>200906000432</v>
      </c>
    </row>
    <row r="11345" spans="1:2" x14ac:dyDescent="0.25">
      <c r="A11345" s="6">
        <v>11342</v>
      </c>
      <c r="B11345" s="6" t="str">
        <f>"200906000463"</f>
        <v>200906000463</v>
      </c>
    </row>
    <row r="11346" spans="1:2" x14ac:dyDescent="0.25">
      <c r="A11346" s="6">
        <v>11343</v>
      </c>
      <c r="B11346" s="6" t="str">
        <f>"200906000534"</f>
        <v>200906000534</v>
      </c>
    </row>
    <row r="11347" spans="1:2" x14ac:dyDescent="0.25">
      <c r="A11347" s="6">
        <v>11344</v>
      </c>
      <c r="B11347" s="6" t="str">
        <f>"200906000600"</f>
        <v>200906000600</v>
      </c>
    </row>
    <row r="11348" spans="1:2" x14ac:dyDescent="0.25">
      <c r="A11348" s="6">
        <v>11345</v>
      </c>
      <c r="B11348" s="6" t="str">
        <f>"200906000635"</f>
        <v>200906000635</v>
      </c>
    </row>
    <row r="11349" spans="1:2" x14ac:dyDescent="0.25">
      <c r="A11349" s="6">
        <v>11346</v>
      </c>
      <c r="B11349" s="6" t="str">
        <f>"200906000656"</f>
        <v>200906000656</v>
      </c>
    </row>
    <row r="11350" spans="1:2" x14ac:dyDescent="0.25">
      <c r="A11350" s="6">
        <v>11347</v>
      </c>
      <c r="B11350" s="6" t="str">
        <f>"200906000664"</f>
        <v>200906000664</v>
      </c>
    </row>
    <row r="11351" spans="1:2" x14ac:dyDescent="0.25">
      <c r="A11351" s="6">
        <v>11348</v>
      </c>
      <c r="B11351" s="6" t="str">
        <f>"200907000067"</f>
        <v>200907000067</v>
      </c>
    </row>
    <row r="11352" spans="1:2" x14ac:dyDescent="0.25">
      <c r="A11352" s="6">
        <v>11349</v>
      </c>
      <c r="B11352" s="6" t="str">
        <f>"200907000162"</f>
        <v>200907000162</v>
      </c>
    </row>
    <row r="11353" spans="1:2" x14ac:dyDescent="0.25">
      <c r="A11353" s="6">
        <v>11350</v>
      </c>
      <c r="B11353" s="6" t="str">
        <f>"200907000227"</f>
        <v>200907000227</v>
      </c>
    </row>
    <row r="11354" spans="1:2" x14ac:dyDescent="0.25">
      <c r="A11354" s="6">
        <v>11351</v>
      </c>
      <c r="B11354" s="6" t="str">
        <f>"200907000308"</f>
        <v>200907000308</v>
      </c>
    </row>
    <row r="11355" spans="1:2" x14ac:dyDescent="0.25">
      <c r="A11355" s="6">
        <v>11352</v>
      </c>
      <c r="B11355" s="6" t="str">
        <f>"200907000311"</f>
        <v>200907000311</v>
      </c>
    </row>
    <row r="11356" spans="1:2" x14ac:dyDescent="0.25">
      <c r="A11356" s="6">
        <v>11353</v>
      </c>
      <c r="B11356" s="6" t="str">
        <f>"200907000334"</f>
        <v>200907000334</v>
      </c>
    </row>
    <row r="11357" spans="1:2" x14ac:dyDescent="0.25">
      <c r="A11357" s="6">
        <v>11354</v>
      </c>
      <c r="B11357" s="6" t="str">
        <f>"200907000460"</f>
        <v>200907000460</v>
      </c>
    </row>
    <row r="11358" spans="1:2" x14ac:dyDescent="0.25">
      <c r="A11358" s="6">
        <v>11355</v>
      </c>
      <c r="B11358" s="6" t="str">
        <f>"200908000016"</f>
        <v>200908000016</v>
      </c>
    </row>
    <row r="11359" spans="1:2" x14ac:dyDescent="0.25">
      <c r="A11359" s="6">
        <v>11356</v>
      </c>
      <c r="B11359" s="6" t="str">
        <f>"200908000020"</f>
        <v>200908000020</v>
      </c>
    </row>
    <row r="11360" spans="1:2" x14ac:dyDescent="0.25">
      <c r="A11360" s="6">
        <v>11357</v>
      </c>
      <c r="B11360" s="6" t="str">
        <f>"200908000025"</f>
        <v>200908000025</v>
      </c>
    </row>
    <row r="11361" spans="1:2" x14ac:dyDescent="0.25">
      <c r="A11361" s="6">
        <v>11358</v>
      </c>
      <c r="B11361" s="6" t="str">
        <f>"200908000046"</f>
        <v>200908000046</v>
      </c>
    </row>
    <row r="11362" spans="1:2" x14ac:dyDescent="0.25">
      <c r="A11362" s="6">
        <v>11359</v>
      </c>
      <c r="B11362" s="6" t="str">
        <f>"200908000072"</f>
        <v>200908000072</v>
      </c>
    </row>
    <row r="11363" spans="1:2" x14ac:dyDescent="0.25">
      <c r="A11363" s="6">
        <v>11360</v>
      </c>
      <c r="B11363" s="6" t="str">
        <f>"200908000120"</f>
        <v>200908000120</v>
      </c>
    </row>
    <row r="11364" spans="1:2" x14ac:dyDescent="0.25">
      <c r="A11364" s="6">
        <v>11361</v>
      </c>
      <c r="B11364" s="6" t="str">
        <f>"200908000195"</f>
        <v>200908000195</v>
      </c>
    </row>
    <row r="11365" spans="1:2" x14ac:dyDescent="0.25">
      <c r="A11365" s="6">
        <v>11362</v>
      </c>
      <c r="B11365" s="6" t="str">
        <f>"200908000215"</f>
        <v>200908000215</v>
      </c>
    </row>
    <row r="11366" spans="1:2" x14ac:dyDescent="0.25">
      <c r="A11366" s="6">
        <v>11363</v>
      </c>
      <c r="B11366" s="6" t="str">
        <f>"200908000292"</f>
        <v>200908000292</v>
      </c>
    </row>
    <row r="11367" spans="1:2" x14ac:dyDescent="0.25">
      <c r="A11367" s="6">
        <v>11364</v>
      </c>
      <c r="B11367" s="6" t="str">
        <f>"200908000322"</f>
        <v>200908000322</v>
      </c>
    </row>
    <row r="11368" spans="1:2" x14ac:dyDescent="0.25">
      <c r="A11368" s="6">
        <v>11365</v>
      </c>
      <c r="B11368" s="6" t="str">
        <f>"200908000342"</f>
        <v>200908000342</v>
      </c>
    </row>
    <row r="11369" spans="1:2" x14ac:dyDescent="0.25">
      <c r="A11369" s="6">
        <v>11366</v>
      </c>
      <c r="B11369" s="6" t="str">
        <f>"200908000422"</f>
        <v>200908000422</v>
      </c>
    </row>
    <row r="11370" spans="1:2" x14ac:dyDescent="0.25">
      <c r="A11370" s="6">
        <v>11367</v>
      </c>
      <c r="B11370" s="6" t="str">
        <f>"200909000025"</f>
        <v>200909000025</v>
      </c>
    </row>
    <row r="11371" spans="1:2" x14ac:dyDescent="0.25">
      <c r="A11371" s="6">
        <v>11368</v>
      </c>
      <c r="B11371" s="6" t="str">
        <f>"200909000297"</f>
        <v>200909000297</v>
      </c>
    </row>
    <row r="11372" spans="1:2" x14ac:dyDescent="0.25">
      <c r="A11372" s="6">
        <v>11369</v>
      </c>
      <c r="B11372" s="6" t="str">
        <f>"200909000365"</f>
        <v>200909000365</v>
      </c>
    </row>
    <row r="11373" spans="1:2" x14ac:dyDescent="0.25">
      <c r="A11373" s="6">
        <v>11370</v>
      </c>
      <c r="B11373" s="6" t="str">
        <f>"200910000205"</f>
        <v>200910000205</v>
      </c>
    </row>
    <row r="11374" spans="1:2" x14ac:dyDescent="0.25">
      <c r="A11374" s="6">
        <v>11371</v>
      </c>
      <c r="B11374" s="6" t="str">
        <f>"200910000368"</f>
        <v>200910000368</v>
      </c>
    </row>
    <row r="11375" spans="1:2" x14ac:dyDescent="0.25">
      <c r="A11375" s="6">
        <v>11372</v>
      </c>
      <c r="B11375" s="6" t="str">
        <f>"200910000411"</f>
        <v>200910000411</v>
      </c>
    </row>
    <row r="11376" spans="1:2" x14ac:dyDescent="0.25">
      <c r="A11376" s="6">
        <v>11373</v>
      </c>
      <c r="B11376" s="6" t="str">
        <f>"200910000456"</f>
        <v>200910000456</v>
      </c>
    </row>
    <row r="11377" spans="1:2" x14ac:dyDescent="0.25">
      <c r="A11377" s="6">
        <v>11374</v>
      </c>
      <c r="B11377" s="6" t="str">
        <f>"200910000459"</f>
        <v>200910000459</v>
      </c>
    </row>
    <row r="11378" spans="1:2" x14ac:dyDescent="0.25">
      <c r="A11378" s="6">
        <v>11375</v>
      </c>
      <c r="B11378" s="6" t="str">
        <f>"200910000470"</f>
        <v>200910000470</v>
      </c>
    </row>
    <row r="11379" spans="1:2" x14ac:dyDescent="0.25">
      <c r="A11379" s="6">
        <v>11376</v>
      </c>
      <c r="B11379" s="6" t="str">
        <f>"200910000471"</f>
        <v>200910000471</v>
      </c>
    </row>
    <row r="11380" spans="1:2" x14ac:dyDescent="0.25">
      <c r="A11380" s="6">
        <v>11377</v>
      </c>
      <c r="B11380" s="6" t="str">
        <f>"200910000479"</f>
        <v>200910000479</v>
      </c>
    </row>
    <row r="11381" spans="1:2" x14ac:dyDescent="0.25">
      <c r="A11381" s="6">
        <v>11378</v>
      </c>
      <c r="B11381" s="6" t="str">
        <f>"200910000502"</f>
        <v>200910000502</v>
      </c>
    </row>
    <row r="11382" spans="1:2" x14ac:dyDescent="0.25">
      <c r="A11382" s="6">
        <v>11379</v>
      </c>
      <c r="B11382" s="6" t="str">
        <f>"200910000661"</f>
        <v>200910000661</v>
      </c>
    </row>
    <row r="11383" spans="1:2" x14ac:dyDescent="0.25">
      <c r="A11383" s="6">
        <v>11380</v>
      </c>
      <c r="B11383" s="6" t="str">
        <f>"200910000673"</f>
        <v>200910000673</v>
      </c>
    </row>
    <row r="11384" spans="1:2" x14ac:dyDescent="0.25">
      <c r="A11384" s="6">
        <v>11381</v>
      </c>
      <c r="B11384" s="6" t="str">
        <f>"200910000700"</f>
        <v>200910000700</v>
      </c>
    </row>
    <row r="11385" spans="1:2" x14ac:dyDescent="0.25">
      <c r="A11385" s="6">
        <v>11382</v>
      </c>
      <c r="B11385" s="6" t="str">
        <f>"200910000860"</f>
        <v>200910000860</v>
      </c>
    </row>
    <row r="11386" spans="1:2" x14ac:dyDescent="0.25">
      <c r="A11386" s="6">
        <v>11383</v>
      </c>
      <c r="B11386" s="6" t="str">
        <f>"200911000040"</f>
        <v>200911000040</v>
      </c>
    </row>
    <row r="11387" spans="1:2" x14ac:dyDescent="0.25">
      <c r="A11387" s="6">
        <v>11384</v>
      </c>
      <c r="B11387" s="6" t="str">
        <f>"200911000082"</f>
        <v>200911000082</v>
      </c>
    </row>
    <row r="11388" spans="1:2" x14ac:dyDescent="0.25">
      <c r="A11388" s="6">
        <v>11385</v>
      </c>
      <c r="B11388" s="6" t="str">
        <f>"200911000085"</f>
        <v>200911000085</v>
      </c>
    </row>
    <row r="11389" spans="1:2" x14ac:dyDescent="0.25">
      <c r="A11389" s="6">
        <v>11386</v>
      </c>
      <c r="B11389" s="6" t="str">
        <f>"200911000089"</f>
        <v>200911000089</v>
      </c>
    </row>
    <row r="11390" spans="1:2" x14ac:dyDescent="0.25">
      <c r="A11390" s="6">
        <v>11387</v>
      </c>
      <c r="B11390" s="6" t="str">
        <f>"200911000109"</f>
        <v>200911000109</v>
      </c>
    </row>
    <row r="11391" spans="1:2" x14ac:dyDescent="0.25">
      <c r="A11391" s="6">
        <v>11388</v>
      </c>
      <c r="B11391" s="6" t="str">
        <f>"200911000212"</f>
        <v>200911000212</v>
      </c>
    </row>
    <row r="11392" spans="1:2" x14ac:dyDescent="0.25">
      <c r="A11392" s="6">
        <v>11389</v>
      </c>
      <c r="B11392" s="6" t="str">
        <f>"200911000226"</f>
        <v>200911000226</v>
      </c>
    </row>
    <row r="11393" spans="1:2" x14ac:dyDescent="0.25">
      <c r="A11393" s="6">
        <v>11390</v>
      </c>
      <c r="B11393" s="6" t="str">
        <f>"200911000389"</f>
        <v>200911000389</v>
      </c>
    </row>
    <row r="11394" spans="1:2" x14ac:dyDescent="0.25">
      <c r="A11394" s="6">
        <v>11391</v>
      </c>
      <c r="B11394" s="6" t="str">
        <f>"200911000442"</f>
        <v>200911000442</v>
      </c>
    </row>
    <row r="11395" spans="1:2" x14ac:dyDescent="0.25">
      <c r="A11395" s="6">
        <v>11392</v>
      </c>
      <c r="B11395" s="6" t="str">
        <f>"200911000456"</f>
        <v>200911000456</v>
      </c>
    </row>
    <row r="11396" spans="1:2" x14ac:dyDescent="0.25">
      <c r="A11396" s="6">
        <v>11393</v>
      </c>
      <c r="B11396" s="6" t="str">
        <f>"200911000570"</f>
        <v>200911000570</v>
      </c>
    </row>
    <row r="11397" spans="1:2" x14ac:dyDescent="0.25">
      <c r="A11397" s="6">
        <v>11394</v>
      </c>
      <c r="B11397" s="6" t="str">
        <f>"200911000592"</f>
        <v>200911000592</v>
      </c>
    </row>
    <row r="11398" spans="1:2" x14ac:dyDescent="0.25">
      <c r="A11398" s="6">
        <v>11395</v>
      </c>
      <c r="B11398" s="6" t="str">
        <f>"200912000030"</f>
        <v>200912000030</v>
      </c>
    </row>
    <row r="11399" spans="1:2" x14ac:dyDescent="0.25">
      <c r="A11399" s="6">
        <v>11396</v>
      </c>
      <c r="B11399" s="6" t="str">
        <f>"200912000074"</f>
        <v>200912000074</v>
      </c>
    </row>
    <row r="11400" spans="1:2" x14ac:dyDescent="0.25">
      <c r="A11400" s="6">
        <v>11397</v>
      </c>
      <c r="B11400" s="6" t="str">
        <f>"200912000100"</f>
        <v>200912000100</v>
      </c>
    </row>
    <row r="11401" spans="1:2" x14ac:dyDescent="0.25">
      <c r="A11401" s="6">
        <v>11398</v>
      </c>
      <c r="B11401" s="6" t="str">
        <f>"200912000147"</f>
        <v>200912000147</v>
      </c>
    </row>
    <row r="11402" spans="1:2" x14ac:dyDescent="0.25">
      <c r="A11402" s="6">
        <v>11399</v>
      </c>
      <c r="B11402" s="6" t="str">
        <f>"200912000220"</f>
        <v>200912000220</v>
      </c>
    </row>
    <row r="11403" spans="1:2" x14ac:dyDescent="0.25">
      <c r="A11403" s="6">
        <v>11400</v>
      </c>
      <c r="B11403" s="6" t="str">
        <f>"200912000283"</f>
        <v>200912000283</v>
      </c>
    </row>
    <row r="11404" spans="1:2" x14ac:dyDescent="0.25">
      <c r="A11404" s="6">
        <v>11401</v>
      </c>
      <c r="B11404" s="6" t="str">
        <f>"201001000025"</f>
        <v>201001000025</v>
      </c>
    </row>
    <row r="11405" spans="1:2" x14ac:dyDescent="0.25">
      <c r="A11405" s="6">
        <v>11402</v>
      </c>
      <c r="B11405" s="6" t="str">
        <f>"201001000051"</f>
        <v>201001000051</v>
      </c>
    </row>
    <row r="11406" spans="1:2" x14ac:dyDescent="0.25">
      <c r="A11406" s="6">
        <v>11403</v>
      </c>
      <c r="B11406" s="6" t="str">
        <f>"201001000074"</f>
        <v>201001000074</v>
      </c>
    </row>
    <row r="11407" spans="1:2" x14ac:dyDescent="0.25">
      <c r="A11407" s="6">
        <v>11404</v>
      </c>
      <c r="B11407" s="6" t="str">
        <f>"201001000075"</f>
        <v>201001000075</v>
      </c>
    </row>
    <row r="11408" spans="1:2" x14ac:dyDescent="0.25">
      <c r="A11408" s="6">
        <v>11405</v>
      </c>
      <c r="B11408" s="6" t="str">
        <f>"201001000090"</f>
        <v>201001000090</v>
      </c>
    </row>
    <row r="11409" spans="1:2" x14ac:dyDescent="0.25">
      <c r="A11409" s="6">
        <v>11406</v>
      </c>
      <c r="B11409" s="6" t="str">
        <f>"201001000148"</f>
        <v>201001000148</v>
      </c>
    </row>
    <row r="11410" spans="1:2" x14ac:dyDescent="0.25">
      <c r="A11410" s="6">
        <v>11407</v>
      </c>
      <c r="B11410" s="6" t="str">
        <f>"201001000161"</f>
        <v>201001000161</v>
      </c>
    </row>
    <row r="11411" spans="1:2" x14ac:dyDescent="0.25">
      <c r="A11411" s="6">
        <v>11408</v>
      </c>
      <c r="B11411" s="6" t="str">
        <f>"201001000162"</f>
        <v>201001000162</v>
      </c>
    </row>
    <row r="11412" spans="1:2" x14ac:dyDescent="0.25">
      <c r="A11412" s="6">
        <v>11409</v>
      </c>
      <c r="B11412" s="6" t="str">
        <f>"201001000205"</f>
        <v>201001000205</v>
      </c>
    </row>
    <row r="11413" spans="1:2" x14ac:dyDescent="0.25">
      <c r="A11413" s="6">
        <v>11410</v>
      </c>
      <c r="B11413" s="6" t="str">
        <f>"201001000505"</f>
        <v>201001000505</v>
      </c>
    </row>
    <row r="11414" spans="1:2" x14ac:dyDescent="0.25">
      <c r="A11414" s="6">
        <v>11411</v>
      </c>
      <c r="B11414" s="6" t="str">
        <f>"201001000521"</f>
        <v>201001000521</v>
      </c>
    </row>
    <row r="11415" spans="1:2" x14ac:dyDescent="0.25">
      <c r="A11415" s="6">
        <v>11412</v>
      </c>
      <c r="B11415" s="6" t="str">
        <f>"201001000559"</f>
        <v>201001000559</v>
      </c>
    </row>
    <row r="11416" spans="1:2" x14ac:dyDescent="0.25">
      <c r="A11416" s="6">
        <v>11413</v>
      </c>
      <c r="B11416" s="6" t="str">
        <f>"201002000076"</f>
        <v>201002000076</v>
      </c>
    </row>
    <row r="11417" spans="1:2" x14ac:dyDescent="0.25">
      <c r="A11417" s="6">
        <v>11414</v>
      </c>
      <c r="B11417" s="6" t="str">
        <f>"201002000177"</f>
        <v>201002000177</v>
      </c>
    </row>
    <row r="11418" spans="1:2" x14ac:dyDescent="0.25">
      <c r="A11418" s="6">
        <v>11415</v>
      </c>
      <c r="B11418" s="6" t="str">
        <f>"201002000187"</f>
        <v>201002000187</v>
      </c>
    </row>
    <row r="11419" spans="1:2" x14ac:dyDescent="0.25">
      <c r="A11419" s="6">
        <v>11416</v>
      </c>
      <c r="B11419" s="6" t="str">
        <f>"201002000237"</f>
        <v>201002000237</v>
      </c>
    </row>
    <row r="11420" spans="1:2" x14ac:dyDescent="0.25">
      <c r="A11420" s="6">
        <v>11417</v>
      </c>
      <c r="B11420" s="6" t="str">
        <f>"201002000371"</f>
        <v>201002000371</v>
      </c>
    </row>
    <row r="11421" spans="1:2" x14ac:dyDescent="0.25">
      <c r="A11421" s="6">
        <v>11418</v>
      </c>
      <c r="B11421" s="6" t="str">
        <f>"201002000387"</f>
        <v>201002000387</v>
      </c>
    </row>
    <row r="11422" spans="1:2" x14ac:dyDescent="0.25">
      <c r="A11422" s="6">
        <v>11419</v>
      </c>
      <c r="B11422" s="6" t="str">
        <f>"201002000404"</f>
        <v>201002000404</v>
      </c>
    </row>
    <row r="11423" spans="1:2" x14ac:dyDescent="0.25">
      <c r="A11423" s="6">
        <v>11420</v>
      </c>
      <c r="B11423" s="6" t="str">
        <f>"201004000075"</f>
        <v>201004000075</v>
      </c>
    </row>
    <row r="11424" spans="1:2" x14ac:dyDescent="0.25">
      <c r="A11424" s="6">
        <v>11421</v>
      </c>
      <c r="B11424" s="6" t="str">
        <f>"201004000099"</f>
        <v>201004000099</v>
      </c>
    </row>
    <row r="11425" spans="1:2" x14ac:dyDescent="0.25">
      <c r="A11425" s="6">
        <v>11422</v>
      </c>
      <c r="B11425" s="6" t="str">
        <f>"201004000176"</f>
        <v>201004000176</v>
      </c>
    </row>
    <row r="11426" spans="1:2" x14ac:dyDescent="0.25">
      <c r="A11426" s="6">
        <v>11423</v>
      </c>
      <c r="B11426" s="6" t="str">
        <f>"201005000065"</f>
        <v>201005000065</v>
      </c>
    </row>
    <row r="11427" spans="1:2" x14ac:dyDescent="0.25">
      <c r="A11427" s="6">
        <v>11424</v>
      </c>
      <c r="B11427" s="6" t="str">
        <f>"201005000163"</f>
        <v>201005000163</v>
      </c>
    </row>
    <row r="11428" spans="1:2" x14ac:dyDescent="0.25">
      <c r="A11428" s="6">
        <v>11425</v>
      </c>
      <c r="B11428" s="6" t="str">
        <f>"201006000084"</f>
        <v>201006000084</v>
      </c>
    </row>
    <row r="11429" spans="1:2" x14ac:dyDescent="0.25">
      <c r="A11429" s="6">
        <v>11426</v>
      </c>
      <c r="B11429" s="6" t="str">
        <f>"201006000157"</f>
        <v>201006000157</v>
      </c>
    </row>
    <row r="11430" spans="1:2" x14ac:dyDescent="0.25">
      <c r="A11430" s="6">
        <v>11427</v>
      </c>
      <c r="B11430" s="6" t="str">
        <f>"201006000185"</f>
        <v>201006000185</v>
      </c>
    </row>
    <row r="11431" spans="1:2" x14ac:dyDescent="0.25">
      <c r="A11431" s="6">
        <v>11428</v>
      </c>
      <c r="B11431" s="6" t="str">
        <f>"201008000015"</f>
        <v>201008000015</v>
      </c>
    </row>
    <row r="11432" spans="1:2" x14ac:dyDescent="0.25">
      <c r="A11432" s="6">
        <v>11429</v>
      </c>
      <c r="B11432" s="6" t="str">
        <f>"201008000070"</f>
        <v>201008000070</v>
      </c>
    </row>
    <row r="11433" spans="1:2" x14ac:dyDescent="0.25">
      <c r="A11433" s="6">
        <v>11430</v>
      </c>
      <c r="B11433" s="6" t="str">
        <f>"201008000071"</f>
        <v>201008000071</v>
      </c>
    </row>
    <row r="11434" spans="1:2" x14ac:dyDescent="0.25">
      <c r="A11434" s="6">
        <v>11431</v>
      </c>
      <c r="B11434" s="6" t="str">
        <f>"201008000152"</f>
        <v>201008000152</v>
      </c>
    </row>
    <row r="11435" spans="1:2" x14ac:dyDescent="0.25">
      <c r="A11435" s="6">
        <v>11432</v>
      </c>
      <c r="B11435" s="6" t="str">
        <f>"201009000066"</f>
        <v>201009000066</v>
      </c>
    </row>
    <row r="11436" spans="1:2" x14ac:dyDescent="0.25">
      <c r="A11436" s="6">
        <v>11433</v>
      </c>
      <c r="B11436" s="6" t="str">
        <f>"201009000089"</f>
        <v>201009000089</v>
      </c>
    </row>
    <row r="11437" spans="1:2" x14ac:dyDescent="0.25">
      <c r="A11437" s="6">
        <v>11434</v>
      </c>
      <c r="B11437" s="6" t="str">
        <f>"201009000224"</f>
        <v>201009000224</v>
      </c>
    </row>
    <row r="11438" spans="1:2" x14ac:dyDescent="0.25">
      <c r="A11438" s="6">
        <v>11435</v>
      </c>
      <c r="B11438" s="6" t="str">
        <f>"201010000067"</f>
        <v>201010000067</v>
      </c>
    </row>
    <row r="11439" spans="1:2" x14ac:dyDescent="0.25">
      <c r="A11439" s="6">
        <v>11436</v>
      </c>
      <c r="B11439" s="6" t="str">
        <f>"201011000024"</f>
        <v>201011000024</v>
      </c>
    </row>
    <row r="11440" spans="1:2" x14ac:dyDescent="0.25">
      <c r="A11440" s="6">
        <v>11437</v>
      </c>
      <c r="B11440" s="6" t="str">
        <f>"201011000031"</f>
        <v>201011000031</v>
      </c>
    </row>
    <row r="11441" spans="1:2" x14ac:dyDescent="0.25">
      <c r="A11441" s="6">
        <v>11438</v>
      </c>
      <c r="B11441" s="6" t="str">
        <f>"201011000146"</f>
        <v>201011000146</v>
      </c>
    </row>
    <row r="11442" spans="1:2" x14ac:dyDescent="0.25">
      <c r="A11442" s="6">
        <v>11439</v>
      </c>
      <c r="B11442" s="6" t="str">
        <f>"201012000003"</f>
        <v>201012000003</v>
      </c>
    </row>
    <row r="11443" spans="1:2" x14ac:dyDescent="0.25">
      <c r="A11443" s="6">
        <v>11440</v>
      </c>
      <c r="B11443" s="6" t="str">
        <f>"201012000018"</f>
        <v>201012000018</v>
      </c>
    </row>
    <row r="11444" spans="1:2" x14ac:dyDescent="0.25">
      <c r="A11444" s="6">
        <v>11441</v>
      </c>
      <c r="B11444" s="6" t="str">
        <f>"201012000087"</f>
        <v>201012000087</v>
      </c>
    </row>
    <row r="11445" spans="1:2" x14ac:dyDescent="0.25">
      <c r="A11445" s="6">
        <v>11442</v>
      </c>
      <c r="B11445" s="6" t="str">
        <f>"201101000084"</f>
        <v>201101000084</v>
      </c>
    </row>
    <row r="11446" spans="1:2" x14ac:dyDescent="0.25">
      <c r="A11446" s="6">
        <v>11443</v>
      </c>
      <c r="B11446" s="6" t="str">
        <f>"201101000086"</f>
        <v>201101000086</v>
      </c>
    </row>
    <row r="11447" spans="1:2" x14ac:dyDescent="0.25">
      <c r="A11447" s="6">
        <v>11444</v>
      </c>
      <c r="B11447" s="6" t="str">
        <f>"201101000118"</f>
        <v>201101000118</v>
      </c>
    </row>
    <row r="11448" spans="1:2" x14ac:dyDescent="0.25">
      <c r="A11448" s="6">
        <v>11445</v>
      </c>
      <c r="B11448" s="6" t="str">
        <f>"201101000131"</f>
        <v>201101000131</v>
      </c>
    </row>
    <row r="11449" spans="1:2" x14ac:dyDescent="0.25">
      <c r="A11449" s="6">
        <v>11446</v>
      </c>
      <c r="B11449" s="6" t="str">
        <f>"201101000190"</f>
        <v>201101000190</v>
      </c>
    </row>
    <row r="11450" spans="1:2" x14ac:dyDescent="0.25">
      <c r="A11450" s="6">
        <v>11447</v>
      </c>
      <c r="B11450" s="6" t="str">
        <f>"201102000372"</f>
        <v>201102000372</v>
      </c>
    </row>
    <row r="11451" spans="1:2" x14ac:dyDescent="0.25">
      <c r="A11451" s="6">
        <v>11448</v>
      </c>
      <c r="B11451" s="6" t="str">
        <f>"201102000410"</f>
        <v>201102000410</v>
      </c>
    </row>
    <row r="11452" spans="1:2" x14ac:dyDescent="0.25">
      <c r="A11452" s="6">
        <v>11449</v>
      </c>
      <c r="B11452" s="6" t="str">
        <f>"201102000736"</f>
        <v>201102000736</v>
      </c>
    </row>
    <row r="11453" spans="1:2" x14ac:dyDescent="0.25">
      <c r="A11453" s="6">
        <v>11450</v>
      </c>
      <c r="B11453" s="6" t="str">
        <f>"201102000790"</f>
        <v>201102000790</v>
      </c>
    </row>
    <row r="11454" spans="1:2" x14ac:dyDescent="0.25">
      <c r="A11454" s="6">
        <v>11451</v>
      </c>
      <c r="B11454" s="6" t="str">
        <f>"201103000136"</f>
        <v>201103000136</v>
      </c>
    </row>
    <row r="11455" spans="1:2" x14ac:dyDescent="0.25">
      <c r="A11455" s="6">
        <v>11452</v>
      </c>
      <c r="B11455" s="6" t="str">
        <f>"201103000200"</f>
        <v>201103000200</v>
      </c>
    </row>
    <row r="11456" spans="1:2" x14ac:dyDescent="0.25">
      <c r="A11456" s="6">
        <v>11453</v>
      </c>
      <c r="B11456" s="6" t="str">
        <f>"201103000286"</f>
        <v>201103000286</v>
      </c>
    </row>
    <row r="11457" spans="1:2" x14ac:dyDescent="0.25">
      <c r="A11457" s="6">
        <v>11454</v>
      </c>
      <c r="B11457" s="6" t="str">
        <f>"201103000381"</f>
        <v>201103000381</v>
      </c>
    </row>
    <row r="11458" spans="1:2" x14ac:dyDescent="0.25">
      <c r="A11458" s="6">
        <v>11455</v>
      </c>
      <c r="B11458" s="6" t="str">
        <f>"201104000076"</f>
        <v>201104000076</v>
      </c>
    </row>
    <row r="11459" spans="1:2" x14ac:dyDescent="0.25">
      <c r="A11459" s="6">
        <v>11456</v>
      </c>
      <c r="B11459" s="6" t="str">
        <f>"201104000151"</f>
        <v>201104000151</v>
      </c>
    </row>
    <row r="11460" spans="1:2" x14ac:dyDescent="0.25">
      <c r="A11460" s="6">
        <v>11457</v>
      </c>
      <c r="B11460" s="6" t="str">
        <f>"201104000176"</f>
        <v>201104000176</v>
      </c>
    </row>
    <row r="11461" spans="1:2" x14ac:dyDescent="0.25">
      <c r="A11461" s="6">
        <v>11458</v>
      </c>
      <c r="B11461" s="6" t="str">
        <f>"201105000013"</f>
        <v>201105000013</v>
      </c>
    </row>
    <row r="11462" spans="1:2" x14ac:dyDescent="0.25">
      <c r="A11462" s="6">
        <v>11459</v>
      </c>
      <c r="B11462" s="6" t="str">
        <f>"201105000122"</f>
        <v>201105000122</v>
      </c>
    </row>
    <row r="11463" spans="1:2" x14ac:dyDescent="0.25">
      <c r="A11463" s="6">
        <v>11460</v>
      </c>
      <c r="B11463" s="6" t="str">
        <f>"201106000018"</f>
        <v>201106000018</v>
      </c>
    </row>
    <row r="11464" spans="1:2" x14ac:dyDescent="0.25">
      <c r="A11464" s="6">
        <v>11461</v>
      </c>
      <c r="B11464" s="6" t="str">
        <f>"201106000099"</f>
        <v>201106000099</v>
      </c>
    </row>
    <row r="11465" spans="1:2" x14ac:dyDescent="0.25">
      <c r="A11465" s="6">
        <v>11462</v>
      </c>
      <c r="B11465" s="6" t="str">
        <f>"201107000010"</f>
        <v>201107000010</v>
      </c>
    </row>
    <row r="11466" spans="1:2" x14ac:dyDescent="0.25">
      <c r="A11466" s="6">
        <v>11463</v>
      </c>
      <c r="B11466" s="6" t="str">
        <f>"201107000014"</f>
        <v>201107000014</v>
      </c>
    </row>
    <row r="11467" spans="1:2" x14ac:dyDescent="0.25">
      <c r="A11467" s="6">
        <v>11464</v>
      </c>
      <c r="B11467" s="6" t="str">
        <f>"201107000029"</f>
        <v>201107000029</v>
      </c>
    </row>
    <row r="11468" spans="1:2" x14ac:dyDescent="0.25">
      <c r="A11468" s="6">
        <v>11465</v>
      </c>
      <c r="B11468" s="6" t="str">
        <f>"201108000069"</f>
        <v>201108000069</v>
      </c>
    </row>
    <row r="11469" spans="1:2" x14ac:dyDescent="0.25">
      <c r="A11469" s="6">
        <v>11466</v>
      </c>
      <c r="B11469" s="6" t="str">
        <f>"201108000090"</f>
        <v>201108000090</v>
      </c>
    </row>
    <row r="11470" spans="1:2" x14ac:dyDescent="0.25">
      <c r="A11470" s="6">
        <v>11467</v>
      </c>
      <c r="B11470" s="6" t="str">
        <f>"201109000064"</f>
        <v>201109000064</v>
      </c>
    </row>
    <row r="11471" spans="1:2" x14ac:dyDescent="0.25">
      <c r="A11471" s="6">
        <v>11468</v>
      </c>
      <c r="B11471" s="6" t="str">
        <f>"201109000071"</f>
        <v>201109000071</v>
      </c>
    </row>
    <row r="11472" spans="1:2" x14ac:dyDescent="0.25">
      <c r="A11472" s="6">
        <v>11469</v>
      </c>
      <c r="B11472" s="6" t="str">
        <f>"201110000029"</f>
        <v>201110000029</v>
      </c>
    </row>
    <row r="11473" spans="1:2" x14ac:dyDescent="0.25">
      <c r="A11473" s="6">
        <v>11470</v>
      </c>
      <c r="B11473" s="6" t="str">
        <f>"201110000053"</f>
        <v>201110000053</v>
      </c>
    </row>
    <row r="11474" spans="1:2" x14ac:dyDescent="0.25">
      <c r="A11474" s="6">
        <v>11471</v>
      </c>
      <c r="B11474" s="6" t="str">
        <f>"201110000088"</f>
        <v>201110000088</v>
      </c>
    </row>
    <row r="11475" spans="1:2" x14ac:dyDescent="0.25">
      <c r="A11475" s="6">
        <v>11472</v>
      </c>
      <c r="B11475" s="6" t="str">
        <f>"201110000100"</f>
        <v>201110000100</v>
      </c>
    </row>
    <row r="11476" spans="1:2" x14ac:dyDescent="0.25">
      <c r="A11476" s="6">
        <v>11473</v>
      </c>
      <c r="B11476" s="6" t="str">
        <f>"201111000072"</f>
        <v>201111000072</v>
      </c>
    </row>
    <row r="11477" spans="1:2" x14ac:dyDescent="0.25">
      <c r="A11477" s="6">
        <v>11474</v>
      </c>
      <c r="B11477" s="6" t="str">
        <f>"201112000007"</f>
        <v>201112000007</v>
      </c>
    </row>
    <row r="11478" spans="1:2" x14ac:dyDescent="0.25">
      <c r="A11478" s="6">
        <v>11475</v>
      </c>
      <c r="B11478" s="6" t="str">
        <f>"201112000062"</f>
        <v>201112000062</v>
      </c>
    </row>
    <row r="11479" spans="1:2" x14ac:dyDescent="0.25">
      <c r="A11479" s="6">
        <v>11476</v>
      </c>
      <c r="B11479" s="6" t="str">
        <f>"201202000002"</f>
        <v>201202000002</v>
      </c>
    </row>
    <row r="11480" spans="1:2" x14ac:dyDescent="0.25">
      <c r="A11480" s="6">
        <v>11477</v>
      </c>
      <c r="B11480" s="6" t="str">
        <f>"201202000007"</f>
        <v>201202000007</v>
      </c>
    </row>
    <row r="11481" spans="1:2" x14ac:dyDescent="0.25">
      <c r="A11481" s="6">
        <v>11478</v>
      </c>
      <c r="B11481" s="6" t="str">
        <f>"201202000063"</f>
        <v>201202000063</v>
      </c>
    </row>
    <row r="11482" spans="1:2" x14ac:dyDescent="0.25">
      <c r="A11482" s="6">
        <v>11479</v>
      </c>
      <c r="B11482" s="6" t="str">
        <f>"201203000138"</f>
        <v>201203000138</v>
      </c>
    </row>
    <row r="11483" spans="1:2" x14ac:dyDescent="0.25">
      <c r="A11483" s="6">
        <v>11480</v>
      </c>
      <c r="B11483" s="6" t="str">
        <f>"201204000085"</f>
        <v>201204000085</v>
      </c>
    </row>
    <row r="11484" spans="1:2" x14ac:dyDescent="0.25">
      <c r="A11484" s="6">
        <v>11481</v>
      </c>
      <c r="B11484" s="6" t="str">
        <f>"201206000022"</f>
        <v>201206000022</v>
      </c>
    </row>
    <row r="11485" spans="1:2" x14ac:dyDescent="0.25">
      <c r="A11485" s="6">
        <v>11482</v>
      </c>
      <c r="B11485" s="6" t="str">
        <f>"201207000026"</f>
        <v>201207000026</v>
      </c>
    </row>
    <row r="11486" spans="1:2" x14ac:dyDescent="0.25">
      <c r="A11486" s="6">
        <v>11483</v>
      </c>
      <c r="B11486" s="6" t="str">
        <f>"201208000034"</f>
        <v>201208000034</v>
      </c>
    </row>
    <row r="11487" spans="1:2" x14ac:dyDescent="0.25">
      <c r="A11487" s="6">
        <v>11484</v>
      </c>
      <c r="B11487" s="6" t="str">
        <f>"201208000064"</f>
        <v>201208000064</v>
      </c>
    </row>
    <row r="11488" spans="1:2" x14ac:dyDescent="0.25">
      <c r="A11488" s="6">
        <v>11485</v>
      </c>
      <c r="B11488" s="6" t="str">
        <f>"201209000092"</f>
        <v>201209000092</v>
      </c>
    </row>
    <row r="11489" spans="1:2" x14ac:dyDescent="0.25">
      <c r="A11489" s="6">
        <v>11486</v>
      </c>
      <c r="B11489" s="6" t="str">
        <f>"201209000146"</f>
        <v>201209000146</v>
      </c>
    </row>
    <row r="11490" spans="1:2" x14ac:dyDescent="0.25">
      <c r="A11490" s="6">
        <v>11487</v>
      </c>
      <c r="B11490" s="6" t="str">
        <f>"201210000066"</f>
        <v>201210000066</v>
      </c>
    </row>
    <row r="11491" spans="1:2" x14ac:dyDescent="0.25">
      <c r="A11491" s="6">
        <v>11488</v>
      </c>
      <c r="B11491" s="6" t="str">
        <f>"201210000134"</f>
        <v>201210000134</v>
      </c>
    </row>
    <row r="11492" spans="1:2" x14ac:dyDescent="0.25">
      <c r="A11492" s="6">
        <v>11489</v>
      </c>
      <c r="B11492" s="6" t="str">
        <f>"201211000051"</f>
        <v>201211000051</v>
      </c>
    </row>
    <row r="11493" spans="1:2" x14ac:dyDescent="0.25">
      <c r="A11493" s="6">
        <v>11490</v>
      </c>
      <c r="B11493" s="6" t="str">
        <f>"201301000004"</f>
        <v>201301000004</v>
      </c>
    </row>
    <row r="11494" spans="1:2" x14ac:dyDescent="0.25">
      <c r="A11494" s="6">
        <v>11491</v>
      </c>
      <c r="B11494" s="6" t="str">
        <f>"201301000087"</f>
        <v>201301000087</v>
      </c>
    </row>
    <row r="11495" spans="1:2" x14ac:dyDescent="0.25">
      <c r="A11495" s="6">
        <v>11492</v>
      </c>
      <c r="B11495" s="6" t="str">
        <f>"201302000010"</f>
        <v>201302000010</v>
      </c>
    </row>
    <row r="11496" spans="1:2" x14ac:dyDescent="0.25">
      <c r="A11496" s="6">
        <v>11493</v>
      </c>
      <c r="B11496" s="6" t="str">
        <f>"201303000025"</f>
        <v>201303000025</v>
      </c>
    </row>
    <row r="11497" spans="1:2" x14ac:dyDescent="0.25">
      <c r="A11497" s="6">
        <v>11494</v>
      </c>
      <c r="B11497" s="6" t="str">
        <f>"201303000033"</f>
        <v>201303000033</v>
      </c>
    </row>
    <row r="11498" spans="1:2" x14ac:dyDescent="0.25">
      <c r="A11498" s="6">
        <v>11495</v>
      </c>
      <c r="B11498" s="6" t="str">
        <f>"201303000043"</f>
        <v>201303000043</v>
      </c>
    </row>
    <row r="11499" spans="1:2" x14ac:dyDescent="0.25">
      <c r="A11499" s="6">
        <v>11496</v>
      </c>
      <c r="B11499" s="6" t="str">
        <f>"201303000168"</f>
        <v>201303000168</v>
      </c>
    </row>
    <row r="11500" spans="1:2" x14ac:dyDescent="0.25">
      <c r="A11500" s="6">
        <v>11497</v>
      </c>
      <c r="B11500" s="6" t="str">
        <f>"201303000172"</f>
        <v>201303000172</v>
      </c>
    </row>
    <row r="11501" spans="1:2" x14ac:dyDescent="0.25">
      <c r="A11501" s="6">
        <v>11498</v>
      </c>
      <c r="B11501" s="6" t="str">
        <f>"201303000176"</f>
        <v>201303000176</v>
      </c>
    </row>
    <row r="11502" spans="1:2" x14ac:dyDescent="0.25">
      <c r="A11502" s="6">
        <v>11499</v>
      </c>
      <c r="B11502" s="6" t="str">
        <f>"201303000191"</f>
        <v>201303000191</v>
      </c>
    </row>
    <row r="11503" spans="1:2" x14ac:dyDescent="0.25">
      <c r="A11503" s="6">
        <v>11500</v>
      </c>
      <c r="B11503" s="6" t="str">
        <f>"201303000219"</f>
        <v>201303000219</v>
      </c>
    </row>
    <row r="11504" spans="1:2" x14ac:dyDescent="0.25">
      <c r="A11504" s="6">
        <v>11501</v>
      </c>
      <c r="B11504" s="6" t="str">
        <f>"201303000231"</f>
        <v>201303000231</v>
      </c>
    </row>
    <row r="11505" spans="1:2" x14ac:dyDescent="0.25">
      <c r="A11505" s="6">
        <v>11502</v>
      </c>
      <c r="B11505" s="6" t="str">
        <f>"201303000233"</f>
        <v>201303000233</v>
      </c>
    </row>
    <row r="11506" spans="1:2" x14ac:dyDescent="0.25">
      <c r="A11506" s="6">
        <v>11503</v>
      </c>
      <c r="B11506" s="6" t="str">
        <f>"201303000236"</f>
        <v>201303000236</v>
      </c>
    </row>
    <row r="11507" spans="1:2" x14ac:dyDescent="0.25">
      <c r="A11507" s="6">
        <v>11504</v>
      </c>
      <c r="B11507" s="6" t="str">
        <f>"201303000242"</f>
        <v>201303000242</v>
      </c>
    </row>
    <row r="11508" spans="1:2" x14ac:dyDescent="0.25">
      <c r="A11508" s="6">
        <v>11505</v>
      </c>
      <c r="B11508" s="6" t="str">
        <f>"201303000264"</f>
        <v>201303000264</v>
      </c>
    </row>
    <row r="11509" spans="1:2" x14ac:dyDescent="0.25">
      <c r="A11509" s="6">
        <v>11506</v>
      </c>
      <c r="B11509" s="6" t="str">
        <f>"201303000284"</f>
        <v>201303000284</v>
      </c>
    </row>
    <row r="11510" spans="1:2" x14ac:dyDescent="0.25">
      <c r="A11510" s="6">
        <v>11507</v>
      </c>
      <c r="B11510" s="6" t="str">
        <f>"201303000335"</f>
        <v>201303000335</v>
      </c>
    </row>
    <row r="11511" spans="1:2" x14ac:dyDescent="0.25">
      <c r="A11511" s="6">
        <v>11508</v>
      </c>
      <c r="B11511" s="6" t="str">
        <f>"201303000337"</f>
        <v>201303000337</v>
      </c>
    </row>
    <row r="11512" spans="1:2" x14ac:dyDescent="0.25">
      <c r="A11512" s="6">
        <v>11509</v>
      </c>
      <c r="B11512" s="6" t="str">
        <f>"201303000360"</f>
        <v>201303000360</v>
      </c>
    </row>
    <row r="11513" spans="1:2" x14ac:dyDescent="0.25">
      <c r="A11513" s="6">
        <v>11510</v>
      </c>
      <c r="B11513" s="6" t="str">
        <f>"201303000364"</f>
        <v>201303000364</v>
      </c>
    </row>
    <row r="11514" spans="1:2" x14ac:dyDescent="0.25">
      <c r="A11514" s="6">
        <v>11511</v>
      </c>
      <c r="B11514" s="6" t="str">
        <f>"201303000393"</f>
        <v>201303000393</v>
      </c>
    </row>
    <row r="11515" spans="1:2" x14ac:dyDescent="0.25">
      <c r="A11515" s="6">
        <v>11512</v>
      </c>
      <c r="B11515" s="6" t="str">
        <f>"201303000399"</f>
        <v>201303000399</v>
      </c>
    </row>
    <row r="11516" spans="1:2" x14ac:dyDescent="0.25">
      <c r="A11516" s="6">
        <v>11513</v>
      </c>
      <c r="B11516" s="6" t="str">
        <f>"201303000449"</f>
        <v>201303000449</v>
      </c>
    </row>
    <row r="11517" spans="1:2" x14ac:dyDescent="0.25">
      <c r="A11517" s="6">
        <v>11514</v>
      </c>
      <c r="B11517" s="6" t="str">
        <f>"201303000450"</f>
        <v>201303000450</v>
      </c>
    </row>
    <row r="11518" spans="1:2" x14ac:dyDescent="0.25">
      <c r="A11518" s="6">
        <v>11515</v>
      </c>
      <c r="B11518" s="6" t="str">
        <f>"201303000458"</f>
        <v>201303000458</v>
      </c>
    </row>
    <row r="11519" spans="1:2" x14ac:dyDescent="0.25">
      <c r="A11519" s="6">
        <v>11516</v>
      </c>
      <c r="B11519" s="6" t="str">
        <f>"201303000461"</f>
        <v>201303000461</v>
      </c>
    </row>
    <row r="11520" spans="1:2" x14ac:dyDescent="0.25">
      <c r="A11520" s="6">
        <v>11517</v>
      </c>
      <c r="B11520" s="6" t="str">
        <f>"201303000469"</f>
        <v>201303000469</v>
      </c>
    </row>
    <row r="11521" spans="1:2" x14ac:dyDescent="0.25">
      <c r="A11521" s="6">
        <v>11518</v>
      </c>
      <c r="B11521" s="6" t="str">
        <f>"201303000510"</f>
        <v>201303000510</v>
      </c>
    </row>
    <row r="11522" spans="1:2" x14ac:dyDescent="0.25">
      <c r="A11522" s="6">
        <v>11519</v>
      </c>
      <c r="B11522" s="6" t="str">
        <f>"201303000547"</f>
        <v>201303000547</v>
      </c>
    </row>
    <row r="11523" spans="1:2" x14ac:dyDescent="0.25">
      <c r="A11523" s="6">
        <v>11520</v>
      </c>
      <c r="B11523" s="6" t="str">
        <f>"201303000562"</f>
        <v>201303000562</v>
      </c>
    </row>
    <row r="11524" spans="1:2" x14ac:dyDescent="0.25">
      <c r="A11524" s="6">
        <v>11521</v>
      </c>
      <c r="B11524" s="6" t="str">
        <f>"201303000591"</f>
        <v>201303000591</v>
      </c>
    </row>
    <row r="11525" spans="1:2" x14ac:dyDescent="0.25">
      <c r="A11525" s="6">
        <v>11522</v>
      </c>
      <c r="B11525" s="6" t="str">
        <f>"201303000599"</f>
        <v>201303000599</v>
      </c>
    </row>
    <row r="11526" spans="1:2" x14ac:dyDescent="0.25">
      <c r="A11526" s="6">
        <v>11523</v>
      </c>
      <c r="B11526" s="6" t="str">
        <f>"201303000600"</f>
        <v>201303000600</v>
      </c>
    </row>
    <row r="11527" spans="1:2" x14ac:dyDescent="0.25">
      <c r="A11527" s="6">
        <v>11524</v>
      </c>
      <c r="B11527" s="6" t="str">
        <f>"201303000611"</f>
        <v>201303000611</v>
      </c>
    </row>
    <row r="11528" spans="1:2" x14ac:dyDescent="0.25">
      <c r="A11528" s="6">
        <v>11525</v>
      </c>
      <c r="B11528" s="6" t="str">
        <f>"201303000710"</f>
        <v>201303000710</v>
      </c>
    </row>
    <row r="11529" spans="1:2" x14ac:dyDescent="0.25">
      <c r="A11529" s="6">
        <v>11526</v>
      </c>
      <c r="B11529" s="6" t="str">
        <f>"201303000717"</f>
        <v>201303000717</v>
      </c>
    </row>
    <row r="11530" spans="1:2" x14ac:dyDescent="0.25">
      <c r="A11530" s="6">
        <v>11527</v>
      </c>
      <c r="B11530" s="6" t="str">
        <f>"201303000723"</f>
        <v>201303000723</v>
      </c>
    </row>
    <row r="11531" spans="1:2" x14ac:dyDescent="0.25">
      <c r="A11531" s="6">
        <v>11528</v>
      </c>
      <c r="B11531" s="6" t="str">
        <f>"201303000735"</f>
        <v>201303000735</v>
      </c>
    </row>
    <row r="11532" spans="1:2" x14ac:dyDescent="0.25">
      <c r="A11532" s="6">
        <v>11529</v>
      </c>
      <c r="B11532" s="6" t="str">
        <f>"201303000745"</f>
        <v>201303000745</v>
      </c>
    </row>
    <row r="11533" spans="1:2" x14ac:dyDescent="0.25">
      <c r="A11533" s="6">
        <v>11530</v>
      </c>
      <c r="B11533" s="6" t="str">
        <f>"201303000763"</f>
        <v>201303000763</v>
      </c>
    </row>
    <row r="11534" spans="1:2" x14ac:dyDescent="0.25">
      <c r="A11534" s="6">
        <v>11531</v>
      </c>
      <c r="B11534" s="6" t="str">
        <f>"201303000768"</f>
        <v>201303000768</v>
      </c>
    </row>
    <row r="11535" spans="1:2" x14ac:dyDescent="0.25">
      <c r="A11535" s="6">
        <v>11532</v>
      </c>
      <c r="B11535" s="6" t="str">
        <f>"201303000782"</f>
        <v>201303000782</v>
      </c>
    </row>
    <row r="11536" spans="1:2" x14ac:dyDescent="0.25">
      <c r="A11536" s="6">
        <v>11533</v>
      </c>
      <c r="B11536" s="6" t="str">
        <f>"201303000788"</f>
        <v>201303000788</v>
      </c>
    </row>
    <row r="11537" spans="1:2" x14ac:dyDescent="0.25">
      <c r="A11537" s="6">
        <v>11534</v>
      </c>
      <c r="B11537" s="6" t="str">
        <f>"201303000792"</f>
        <v>201303000792</v>
      </c>
    </row>
    <row r="11538" spans="1:2" x14ac:dyDescent="0.25">
      <c r="A11538" s="6">
        <v>11535</v>
      </c>
      <c r="B11538" s="6" t="str">
        <f>"201303000828"</f>
        <v>201303000828</v>
      </c>
    </row>
    <row r="11539" spans="1:2" x14ac:dyDescent="0.25">
      <c r="A11539" s="6">
        <v>11536</v>
      </c>
      <c r="B11539" s="6" t="str">
        <f>"201303000857"</f>
        <v>201303000857</v>
      </c>
    </row>
    <row r="11540" spans="1:2" x14ac:dyDescent="0.25">
      <c r="A11540" s="6">
        <v>11537</v>
      </c>
      <c r="B11540" s="6" t="str">
        <f>"201303000870"</f>
        <v>201303000870</v>
      </c>
    </row>
    <row r="11541" spans="1:2" x14ac:dyDescent="0.25">
      <c r="A11541" s="6">
        <v>11538</v>
      </c>
      <c r="B11541" s="6" t="str">
        <f>"201303000884"</f>
        <v>201303000884</v>
      </c>
    </row>
    <row r="11542" spans="1:2" x14ac:dyDescent="0.25">
      <c r="A11542" s="6">
        <v>11539</v>
      </c>
      <c r="B11542" s="6" t="str">
        <f>"201303000903"</f>
        <v>201303000903</v>
      </c>
    </row>
    <row r="11543" spans="1:2" x14ac:dyDescent="0.25">
      <c r="A11543" s="6">
        <v>11540</v>
      </c>
      <c r="B11543" s="6" t="str">
        <f>"201303000936"</f>
        <v>201303000936</v>
      </c>
    </row>
    <row r="11544" spans="1:2" x14ac:dyDescent="0.25">
      <c r="A11544" s="6">
        <v>11541</v>
      </c>
      <c r="B11544" s="6" t="str">
        <f>"201303000943"</f>
        <v>201303000943</v>
      </c>
    </row>
    <row r="11545" spans="1:2" x14ac:dyDescent="0.25">
      <c r="A11545" s="6">
        <v>11542</v>
      </c>
      <c r="B11545" s="6" t="str">
        <f>"201303000960"</f>
        <v>201303000960</v>
      </c>
    </row>
    <row r="11546" spans="1:2" x14ac:dyDescent="0.25">
      <c r="A11546" s="6">
        <v>11543</v>
      </c>
      <c r="B11546" s="6" t="str">
        <f>"201303000965"</f>
        <v>201303000965</v>
      </c>
    </row>
    <row r="11547" spans="1:2" x14ac:dyDescent="0.25">
      <c r="A11547" s="6">
        <v>11544</v>
      </c>
      <c r="B11547" s="6" t="str">
        <f>"201303000991"</f>
        <v>201303000991</v>
      </c>
    </row>
    <row r="11548" spans="1:2" x14ac:dyDescent="0.25">
      <c r="A11548" s="6">
        <v>11545</v>
      </c>
      <c r="B11548" s="6" t="str">
        <f>"201303001002"</f>
        <v>201303001002</v>
      </c>
    </row>
    <row r="11549" spans="1:2" x14ac:dyDescent="0.25">
      <c r="A11549" s="6">
        <v>11546</v>
      </c>
      <c r="B11549" s="6" t="str">
        <f>"201303001004"</f>
        <v>201303001004</v>
      </c>
    </row>
    <row r="11550" spans="1:2" x14ac:dyDescent="0.25">
      <c r="A11550" s="6">
        <v>11547</v>
      </c>
      <c r="B11550" s="6" t="str">
        <f>"201303001015"</f>
        <v>201303001015</v>
      </c>
    </row>
    <row r="11551" spans="1:2" x14ac:dyDescent="0.25">
      <c r="A11551" s="6">
        <v>11548</v>
      </c>
      <c r="B11551" s="6" t="str">
        <f>"201303001021"</f>
        <v>201303001021</v>
      </c>
    </row>
    <row r="11552" spans="1:2" x14ac:dyDescent="0.25">
      <c r="A11552" s="6">
        <v>11549</v>
      </c>
      <c r="B11552" s="6" t="str">
        <f>"201303001049"</f>
        <v>201303001049</v>
      </c>
    </row>
    <row r="11553" spans="1:2" x14ac:dyDescent="0.25">
      <c r="A11553" s="6">
        <v>11550</v>
      </c>
      <c r="B11553" s="6" t="str">
        <f>"201303001056"</f>
        <v>201303001056</v>
      </c>
    </row>
    <row r="11554" spans="1:2" x14ac:dyDescent="0.25">
      <c r="A11554" s="6">
        <v>11551</v>
      </c>
      <c r="B11554" s="6" t="str">
        <f>"201303001067"</f>
        <v>201303001067</v>
      </c>
    </row>
    <row r="11555" spans="1:2" x14ac:dyDescent="0.25">
      <c r="A11555" s="6">
        <v>11552</v>
      </c>
      <c r="B11555" s="6" t="str">
        <f>"201303001068"</f>
        <v>201303001068</v>
      </c>
    </row>
    <row r="11556" spans="1:2" x14ac:dyDescent="0.25">
      <c r="A11556" s="6">
        <v>11553</v>
      </c>
      <c r="B11556" s="6" t="str">
        <f>"201303001071"</f>
        <v>201303001071</v>
      </c>
    </row>
    <row r="11557" spans="1:2" x14ac:dyDescent="0.25">
      <c r="A11557" s="6">
        <v>11554</v>
      </c>
      <c r="B11557" s="6" t="str">
        <f>"201304000013"</f>
        <v>201304000013</v>
      </c>
    </row>
    <row r="11558" spans="1:2" x14ac:dyDescent="0.25">
      <c r="A11558" s="6">
        <v>11555</v>
      </c>
      <c r="B11558" s="6" t="str">
        <f>"201304000030"</f>
        <v>201304000030</v>
      </c>
    </row>
    <row r="11559" spans="1:2" x14ac:dyDescent="0.25">
      <c r="A11559" s="6">
        <v>11556</v>
      </c>
      <c r="B11559" s="6" t="str">
        <f>"201304000036"</f>
        <v>201304000036</v>
      </c>
    </row>
    <row r="11560" spans="1:2" x14ac:dyDescent="0.25">
      <c r="A11560" s="6">
        <v>11557</v>
      </c>
      <c r="B11560" s="6" t="str">
        <f>"201304000045"</f>
        <v>201304000045</v>
      </c>
    </row>
    <row r="11561" spans="1:2" x14ac:dyDescent="0.25">
      <c r="A11561" s="6">
        <v>11558</v>
      </c>
      <c r="B11561" s="6" t="str">
        <f>"201304000057"</f>
        <v>201304000057</v>
      </c>
    </row>
    <row r="11562" spans="1:2" x14ac:dyDescent="0.25">
      <c r="A11562" s="6">
        <v>11559</v>
      </c>
      <c r="B11562" s="6" t="str">
        <f>"201304000065"</f>
        <v>201304000065</v>
      </c>
    </row>
    <row r="11563" spans="1:2" x14ac:dyDescent="0.25">
      <c r="A11563" s="6">
        <v>11560</v>
      </c>
      <c r="B11563" s="6" t="str">
        <f>"201304000069"</f>
        <v>201304000069</v>
      </c>
    </row>
    <row r="11564" spans="1:2" x14ac:dyDescent="0.25">
      <c r="A11564" s="6">
        <v>11561</v>
      </c>
      <c r="B11564" s="6" t="str">
        <f>"201304000112"</f>
        <v>201304000112</v>
      </c>
    </row>
    <row r="11565" spans="1:2" x14ac:dyDescent="0.25">
      <c r="A11565" s="6">
        <v>11562</v>
      </c>
      <c r="B11565" s="6" t="str">
        <f>"201304000113"</f>
        <v>201304000113</v>
      </c>
    </row>
    <row r="11566" spans="1:2" x14ac:dyDescent="0.25">
      <c r="A11566" s="6">
        <v>11563</v>
      </c>
      <c r="B11566" s="6" t="str">
        <f>"201304000234"</f>
        <v>201304000234</v>
      </c>
    </row>
    <row r="11567" spans="1:2" x14ac:dyDescent="0.25">
      <c r="A11567" s="6">
        <v>11564</v>
      </c>
      <c r="B11567" s="6" t="str">
        <f>"201304000236"</f>
        <v>201304000236</v>
      </c>
    </row>
    <row r="11568" spans="1:2" x14ac:dyDescent="0.25">
      <c r="A11568" s="6">
        <v>11565</v>
      </c>
      <c r="B11568" s="6" t="str">
        <f>"201304000241"</f>
        <v>201304000241</v>
      </c>
    </row>
    <row r="11569" spans="1:2" x14ac:dyDescent="0.25">
      <c r="A11569" s="6">
        <v>11566</v>
      </c>
      <c r="B11569" s="6" t="str">
        <f>"201304000253"</f>
        <v>201304000253</v>
      </c>
    </row>
    <row r="11570" spans="1:2" x14ac:dyDescent="0.25">
      <c r="A11570" s="6">
        <v>11567</v>
      </c>
      <c r="B11570" s="6" t="str">
        <f>"201304000262"</f>
        <v>201304000262</v>
      </c>
    </row>
    <row r="11571" spans="1:2" x14ac:dyDescent="0.25">
      <c r="A11571" s="6">
        <v>11568</v>
      </c>
      <c r="B11571" s="6" t="str">
        <f>"201304000269"</f>
        <v>201304000269</v>
      </c>
    </row>
    <row r="11572" spans="1:2" x14ac:dyDescent="0.25">
      <c r="A11572" s="6">
        <v>11569</v>
      </c>
      <c r="B11572" s="6" t="str">
        <f>"201304000276"</f>
        <v>201304000276</v>
      </c>
    </row>
    <row r="11573" spans="1:2" x14ac:dyDescent="0.25">
      <c r="A11573" s="6">
        <v>11570</v>
      </c>
      <c r="B11573" s="6" t="str">
        <f>"201304000304"</f>
        <v>201304000304</v>
      </c>
    </row>
    <row r="11574" spans="1:2" x14ac:dyDescent="0.25">
      <c r="A11574" s="6">
        <v>11571</v>
      </c>
      <c r="B11574" s="6" t="str">
        <f>"201304000306"</f>
        <v>201304000306</v>
      </c>
    </row>
    <row r="11575" spans="1:2" x14ac:dyDescent="0.25">
      <c r="A11575" s="6">
        <v>11572</v>
      </c>
      <c r="B11575" s="6" t="str">
        <f>"201304000329"</f>
        <v>201304000329</v>
      </c>
    </row>
    <row r="11576" spans="1:2" x14ac:dyDescent="0.25">
      <c r="A11576" s="6">
        <v>11573</v>
      </c>
      <c r="B11576" s="6" t="str">
        <f>"201304000332"</f>
        <v>201304000332</v>
      </c>
    </row>
    <row r="11577" spans="1:2" x14ac:dyDescent="0.25">
      <c r="A11577" s="6">
        <v>11574</v>
      </c>
      <c r="B11577" s="6" t="str">
        <f>"201304000372"</f>
        <v>201304000372</v>
      </c>
    </row>
    <row r="11578" spans="1:2" x14ac:dyDescent="0.25">
      <c r="A11578" s="6">
        <v>11575</v>
      </c>
      <c r="B11578" s="6" t="str">
        <f>"201304000381"</f>
        <v>201304000381</v>
      </c>
    </row>
    <row r="11579" spans="1:2" x14ac:dyDescent="0.25">
      <c r="A11579" s="6">
        <v>11576</v>
      </c>
      <c r="B11579" s="6" t="str">
        <f>"201304000389"</f>
        <v>201304000389</v>
      </c>
    </row>
    <row r="11580" spans="1:2" x14ac:dyDescent="0.25">
      <c r="A11580" s="6">
        <v>11577</v>
      </c>
      <c r="B11580" s="6" t="str">
        <f>"201304000473"</f>
        <v>201304000473</v>
      </c>
    </row>
    <row r="11581" spans="1:2" x14ac:dyDescent="0.25">
      <c r="A11581" s="6">
        <v>11578</v>
      </c>
      <c r="B11581" s="6" t="str">
        <f>"201304000490"</f>
        <v>201304000490</v>
      </c>
    </row>
    <row r="11582" spans="1:2" x14ac:dyDescent="0.25">
      <c r="A11582" s="6">
        <v>11579</v>
      </c>
      <c r="B11582" s="6" t="str">
        <f>"201304000491"</f>
        <v>201304000491</v>
      </c>
    </row>
    <row r="11583" spans="1:2" x14ac:dyDescent="0.25">
      <c r="A11583" s="6">
        <v>11580</v>
      </c>
      <c r="B11583" s="6" t="str">
        <f>"201304000493"</f>
        <v>201304000493</v>
      </c>
    </row>
    <row r="11584" spans="1:2" x14ac:dyDescent="0.25">
      <c r="A11584" s="6">
        <v>11581</v>
      </c>
      <c r="B11584" s="6" t="str">
        <f>"201304000537"</f>
        <v>201304000537</v>
      </c>
    </row>
    <row r="11585" spans="1:2" x14ac:dyDescent="0.25">
      <c r="A11585" s="6">
        <v>11582</v>
      </c>
      <c r="B11585" s="6" t="str">
        <f>"201304000540"</f>
        <v>201304000540</v>
      </c>
    </row>
    <row r="11586" spans="1:2" x14ac:dyDescent="0.25">
      <c r="A11586" s="6">
        <v>11583</v>
      </c>
      <c r="B11586" s="6" t="str">
        <f>"201304000562"</f>
        <v>201304000562</v>
      </c>
    </row>
    <row r="11587" spans="1:2" x14ac:dyDescent="0.25">
      <c r="A11587" s="6">
        <v>11584</v>
      </c>
      <c r="B11587" s="6" t="str">
        <f>"201304000568"</f>
        <v>201304000568</v>
      </c>
    </row>
    <row r="11588" spans="1:2" x14ac:dyDescent="0.25">
      <c r="A11588" s="6">
        <v>11585</v>
      </c>
      <c r="B11588" s="6" t="str">
        <f>"201304000635"</f>
        <v>201304000635</v>
      </c>
    </row>
    <row r="11589" spans="1:2" x14ac:dyDescent="0.25">
      <c r="A11589" s="6">
        <v>11586</v>
      </c>
      <c r="B11589" s="6" t="str">
        <f>"201304000678"</f>
        <v>201304000678</v>
      </c>
    </row>
    <row r="11590" spans="1:2" x14ac:dyDescent="0.25">
      <c r="A11590" s="6">
        <v>11587</v>
      </c>
      <c r="B11590" s="6" t="str">
        <f>"201304000725"</f>
        <v>201304000725</v>
      </c>
    </row>
    <row r="11591" spans="1:2" x14ac:dyDescent="0.25">
      <c r="A11591" s="6">
        <v>11588</v>
      </c>
      <c r="B11591" s="6" t="str">
        <f>"201304000776"</f>
        <v>201304000776</v>
      </c>
    </row>
    <row r="11592" spans="1:2" x14ac:dyDescent="0.25">
      <c r="A11592" s="6">
        <v>11589</v>
      </c>
      <c r="B11592" s="6" t="str">
        <f>"201304000786"</f>
        <v>201304000786</v>
      </c>
    </row>
    <row r="11593" spans="1:2" x14ac:dyDescent="0.25">
      <c r="A11593" s="6">
        <v>11590</v>
      </c>
      <c r="B11593" s="6" t="str">
        <f>"201304000787"</f>
        <v>201304000787</v>
      </c>
    </row>
    <row r="11594" spans="1:2" x14ac:dyDescent="0.25">
      <c r="A11594" s="6">
        <v>11591</v>
      </c>
      <c r="B11594" s="6" t="str">
        <f>"201304000805"</f>
        <v>201304000805</v>
      </c>
    </row>
    <row r="11595" spans="1:2" x14ac:dyDescent="0.25">
      <c r="A11595" s="6">
        <v>11592</v>
      </c>
      <c r="B11595" s="6" t="str">
        <f>"201304000811"</f>
        <v>201304000811</v>
      </c>
    </row>
    <row r="11596" spans="1:2" x14ac:dyDescent="0.25">
      <c r="A11596" s="6">
        <v>11593</v>
      </c>
      <c r="B11596" s="6" t="str">
        <f>"201304000841"</f>
        <v>201304000841</v>
      </c>
    </row>
    <row r="11597" spans="1:2" x14ac:dyDescent="0.25">
      <c r="A11597" s="6">
        <v>11594</v>
      </c>
      <c r="B11597" s="6" t="str">
        <f>"201304000874"</f>
        <v>201304000874</v>
      </c>
    </row>
    <row r="11598" spans="1:2" x14ac:dyDescent="0.25">
      <c r="A11598" s="6">
        <v>11595</v>
      </c>
      <c r="B11598" s="6" t="str">
        <f>"201304000888"</f>
        <v>201304000888</v>
      </c>
    </row>
    <row r="11599" spans="1:2" x14ac:dyDescent="0.25">
      <c r="A11599" s="6">
        <v>11596</v>
      </c>
      <c r="B11599" s="6" t="str">
        <f>"201304000901"</f>
        <v>201304000901</v>
      </c>
    </row>
    <row r="11600" spans="1:2" x14ac:dyDescent="0.25">
      <c r="A11600" s="6">
        <v>11597</v>
      </c>
      <c r="B11600" s="6" t="str">
        <f>"201304000925"</f>
        <v>201304000925</v>
      </c>
    </row>
    <row r="11601" spans="1:2" x14ac:dyDescent="0.25">
      <c r="A11601" s="6">
        <v>11598</v>
      </c>
      <c r="B11601" s="6" t="str">
        <f>"201304000928"</f>
        <v>201304000928</v>
      </c>
    </row>
    <row r="11602" spans="1:2" x14ac:dyDescent="0.25">
      <c r="A11602" s="6">
        <v>11599</v>
      </c>
      <c r="B11602" s="6" t="str">
        <f>"201304000932"</f>
        <v>201304000932</v>
      </c>
    </row>
    <row r="11603" spans="1:2" x14ac:dyDescent="0.25">
      <c r="A11603" s="6">
        <v>11600</v>
      </c>
      <c r="B11603" s="6" t="str">
        <f>"201304000948"</f>
        <v>201304000948</v>
      </c>
    </row>
    <row r="11604" spans="1:2" x14ac:dyDescent="0.25">
      <c r="A11604" s="6">
        <v>11601</v>
      </c>
      <c r="B11604" s="6" t="str">
        <f>"201304000950"</f>
        <v>201304000950</v>
      </c>
    </row>
    <row r="11605" spans="1:2" x14ac:dyDescent="0.25">
      <c r="A11605" s="6">
        <v>11602</v>
      </c>
      <c r="B11605" s="6" t="str">
        <f>"201304000955"</f>
        <v>201304000955</v>
      </c>
    </row>
    <row r="11606" spans="1:2" x14ac:dyDescent="0.25">
      <c r="A11606" s="6">
        <v>11603</v>
      </c>
      <c r="B11606" s="6" t="str">
        <f>"201304000983"</f>
        <v>201304000983</v>
      </c>
    </row>
    <row r="11607" spans="1:2" x14ac:dyDescent="0.25">
      <c r="A11607" s="6">
        <v>11604</v>
      </c>
      <c r="B11607" s="6" t="str">
        <f>"201304000990"</f>
        <v>201304000990</v>
      </c>
    </row>
    <row r="11608" spans="1:2" x14ac:dyDescent="0.25">
      <c r="A11608" s="6">
        <v>11605</v>
      </c>
      <c r="B11608" s="6" t="str">
        <f>"201304001045"</f>
        <v>201304001045</v>
      </c>
    </row>
    <row r="11609" spans="1:2" x14ac:dyDescent="0.25">
      <c r="A11609" s="6">
        <v>11606</v>
      </c>
      <c r="B11609" s="6" t="str">
        <f>"201304001049"</f>
        <v>201304001049</v>
      </c>
    </row>
    <row r="11610" spans="1:2" x14ac:dyDescent="0.25">
      <c r="A11610" s="6">
        <v>11607</v>
      </c>
      <c r="B11610" s="6" t="str">
        <f>"201304001058"</f>
        <v>201304001058</v>
      </c>
    </row>
    <row r="11611" spans="1:2" x14ac:dyDescent="0.25">
      <c r="A11611" s="6">
        <v>11608</v>
      </c>
      <c r="B11611" s="6" t="str">
        <f>"201304001069"</f>
        <v>201304001069</v>
      </c>
    </row>
    <row r="11612" spans="1:2" x14ac:dyDescent="0.25">
      <c r="A11612" s="6">
        <v>11609</v>
      </c>
      <c r="B11612" s="6" t="str">
        <f>"201304001104"</f>
        <v>201304001104</v>
      </c>
    </row>
    <row r="11613" spans="1:2" x14ac:dyDescent="0.25">
      <c r="A11613" s="6">
        <v>11610</v>
      </c>
      <c r="B11613" s="6" t="str">
        <f>"201304001129"</f>
        <v>201304001129</v>
      </c>
    </row>
    <row r="11614" spans="1:2" x14ac:dyDescent="0.25">
      <c r="A11614" s="6">
        <v>11611</v>
      </c>
      <c r="B11614" s="6" t="str">
        <f>"201304001162"</f>
        <v>201304001162</v>
      </c>
    </row>
    <row r="11615" spans="1:2" x14ac:dyDescent="0.25">
      <c r="A11615" s="6">
        <v>11612</v>
      </c>
      <c r="B11615" s="6" t="str">
        <f>"201304001187"</f>
        <v>201304001187</v>
      </c>
    </row>
    <row r="11616" spans="1:2" x14ac:dyDescent="0.25">
      <c r="A11616" s="6">
        <v>11613</v>
      </c>
      <c r="B11616" s="6" t="str">
        <f>"201304001191"</f>
        <v>201304001191</v>
      </c>
    </row>
    <row r="11617" spans="1:2" x14ac:dyDescent="0.25">
      <c r="A11617" s="6">
        <v>11614</v>
      </c>
      <c r="B11617" s="6" t="str">
        <f>"201304001219"</f>
        <v>201304001219</v>
      </c>
    </row>
    <row r="11618" spans="1:2" x14ac:dyDescent="0.25">
      <c r="A11618" s="6">
        <v>11615</v>
      </c>
      <c r="B11618" s="6" t="str">
        <f>"201304001291"</f>
        <v>201304001291</v>
      </c>
    </row>
    <row r="11619" spans="1:2" x14ac:dyDescent="0.25">
      <c r="A11619" s="6">
        <v>11616</v>
      </c>
      <c r="B11619" s="6" t="str">
        <f>"201304001298"</f>
        <v>201304001298</v>
      </c>
    </row>
    <row r="11620" spans="1:2" x14ac:dyDescent="0.25">
      <c r="A11620" s="6">
        <v>11617</v>
      </c>
      <c r="B11620" s="6" t="str">
        <f>"201304001306"</f>
        <v>201304001306</v>
      </c>
    </row>
    <row r="11621" spans="1:2" x14ac:dyDescent="0.25">
      <c r="A11621" s="6">
        <v>11618</v>
      </c>
      <c r="B11621" s="6" t="str">
        <f>"201304001310"</f>
        <v>201304001310</v>
      </c>
    </row>
    <row r="11622" spans="1:2" x14ac:dyDescent="0.25">
      <c r="A11622" s="6">
        <v>11619</v>
      </c>
      <c r="B11622" s="6" t="str">
        <f>"201304001330"</f>
        <v>201304001330</v>
      </c>
    </row>
    <row r="11623" spans="1:2" x14ac:dyDescent="0.25">
      <c r="A11623" s="6">
        <v>11620</v>
      </c>
      <c r="B11623" s="6" t="str">
        <f>"201304001333"</f>
        <v>201304001333</v>
      </c>
    </row>
    <row r="11624" spans="1:2" x14ac:dyDescent="0.25">
      <c r="A11624" s="6">
        <v>11621</v>
      </c>
      <c r="B11624" s="6" t="str">
        <f>"201304001400"</f>
        <v>201304001400</v>
      </c>
    </row>
    <row r="11625" spans="1:2" x14ac:dyDescent="0.25">
      <c r="A11625" s="6">
        <v>11622</v>
      </c>
      <c r="B11625" s="6" t="str">
        <f>"201304001418"</f>
        <v>201304001418</v>
      </c>
    </row>
    <row r="11626" spans="1:2" x14ac:dyDescent="0.25">
      <c r="A11626" s="6">
        <v>11623</v>
      </c>
      <c r="B11626" s="6" t="str">
        <f>"201304001423"</f>
        <v>201304001423</v>
      </c>
    </row>
    <row r="11627" spans="1:2" x14ac:dyDescent="0.25">
      <c r="A11627" s="6">
        <v>11624</v>
      </c>
      <c r="B11627" s="6" t="str">
        <f>"201304001444"</f>
        <v>201304001444</v>
      </c>
    </row>
    <row r="11628" spans="1:2" x14ac:dyDescent="0.25">
      <c r="A11628" s="6">
        <v>11625</v>
      </c>
      <c r="B11628" s="6" t="str">
        <f>"201304001448"</f>
        <v>201304001448</v>
      </c>
    </row>
    <row r="11629" spans="1:2" x14ac:dyDescent="0.25">
      <c r="A11629" s="6">
        <v>11626</v>
      </c>
      <c r="B11629" s="6" t="str">
        <f>"201304001501"</f>
        <v>201304001501</v>
      </c>
    </row>
    <row r="11630" spans="1:2" x14ac:dyDescent="0.25">
      <c r="A11630" s="6">
        <v>11627</v>
      </c>
      <c r="B11630" s="6" t="str">
        <f>"201304001507"</f>
        <v>201304001507</v>
      </c>
    </row>
    <row r="11631" spans="1:2" x14ac:dyDescent="0.25">
      <c r="A11631" s="6">
        <v>11628</v>
      </c>
      <c r="B11631" s="6" t="str">
        <f>"201304001510"</f>
        <v>201304001510</v>
      </c>
    </row>
    <row r="11632" spans="1:2" x14ac:dyDescent="0.25">
      <c r="A11632" s="6">
        <v>11629</v>
      </c>
      <c r="B11632" s="6" t="str">
        <f>"201304001522"</f>
        <v>201304001522</v>
      </c>
    </row>
    <row r="11633" spans="1:2" x14ac:dyDescent="0.25">
      <c r="A11633" s="6">
        <v>11630</v>
      </c>
      <c r="B11633" s="6" t="str">
        <f>"201304001561"</f>
        <v>201304001561</v>
      </c>
    </row>
    <row r="11634" spans="1:2" x14ac:dyDescent="0.25">
      <c r="A11634" s="6">
        <v>11631</v>
      </c>
      <c r="B11634" s="6" t="str">
        <f>"201304001572"</f>
        <v>201304001572</v>
      </c>
    </row>
    <row r="11635" spans="1:2" x14ac:dyDescent="0.25">
      <c r="A11635" s="6">
        <v>11632</v>
      </c>
      <c r="B11635" s="6" t="str">
        <f>"201304001584"</f>
        <v>201304001584</v>
      </c>
    </row>
    <row r="11636" spans="1:2" x14ac:dyDescent="0.25">
      <c r="A11636" s="6">
        <v>11633</v>
      </c>
      <c r="B11636" s="6" t="str">
        <f>"201304001624"</f>
        <v>201304001624</v>
      </c>
    </row>
    <row r="11637" spans="1:2" x14ac:dyDescent="0.25">
      <c r="A11637" s="6">
        <v>11634</v>
      </c>
      <c r="B11637" s="6" t="str">
        <f>"201304001639"</f>
        <v>201304001639</v>
      </c>
    </row>
    <row r="11638" spans="1:2" x14ac:dyDescent="0.25">
      <c r="A11638" s="6">
        <v>11635</v>
      </c>
      <c r="B11638" s="6" t="str">
        <f>"201304001648"</f>
        <v>201304001648</v>
      </c>
    </row>
    <row r="11639" spans="1:2" x14ac:dyDescent="0.25">
      <c r="A11639" s="6">
        <v>11636</v>
      </c>
      <c r="B11639" s="6" t="str">
        <f>"201304001677"</f>
        <v>201304001677</v>
      </c>
    </row>
    <row r="11640" spans="1:2" x14ac:dyDescent="0.25">
      <c r="A11640" s="6">
        <v>11637</v>
      </c>
      <c r="B11640" s="6" t="str">
        <f>"201304001679"</f>
        <v>201304001679</v>
      </c>
    </row>
    <row r="11641" spans="1:2" x14ac:dyDescent="0.25">
      <c r="A11641" s="6">
        <v>11638</v>
      </c>
      <c r="B11641" s="6" t="str">
        <f>"201304001708"</f>
        <v>201304001708</v>
      </c>
    </row>
    <row r="11642" spans="1:2" x14ac:dyDescent="0.25">
      <c r="A11642" s="6">
        <v>11639</v>
      </c>
      <c r="B11642" s="6" t="str">
        <f>"201304001718"</f>
        <v>201304001718</v>
      </c>
    </row>
    <row r="11643" spans="1:2" x14ac:dyDescent="0.25">
      <c r="A11643" s="6">
        <v>11640</v>
      </c>
      <c r="B11643" s="6" t="str">
        <f>"201304001754"</f>
        <v>201304001754</v>
      </c>
    </row>
    <row r="11644" spans="1:2" x14ac:dyDescent="0.25">
      <c r="A11644" s="6">
        <v>11641</v>
      </c>
      <c r="B11644" s="6" t="str">
        <f>"201304001765"</f>
        <v>201304001765</v>
      </c>
    </row>
    <row r="11645" spans="1:2" x14ac:dyDescent="0.25">
      <c r="A11645" s="6">
        <v>11642</v>
      </c>
      <c r="B11645" s="6" t="str">
        <f>"201304001778"</f>
        <v>201304001778</v>
      </c>
    </row>
    <row r="11646" spans="1:2" x14ac:dyDescent="0.25">
      <c r="A11646" s="6">
        <v>11643</v>
      </c>
      <c r="B11646" s="6" t="str">
        <f>"201304001807"</f>
        <v>201304001807</v>
      </c>
    </row>
    <row r="11647" spans="1:2" x14ac:dyDescent="0.25">
      <c r="A11647" s="6">
        <v>11644</v>
      </c>
      <c r="B11647" s="6" t="str">
        <f>"201304001817"</f>
        <v>201304001817</v>
      </c>
    </row>
    <row r="11648" spans="1:2" x14ac:dyDescent="0.25">
      <c r="A11648" s="6">
        <v>11645</v>
      </c>
      <c r="B11648" s="6" t="str">
        <f>"201304001823"</f>
        <v>201304001823</v>
      </c>
    </row>
    <row r="11649" spans="1:2" x14ac:dyDescent="0.25">
      <c r="A11649" s="6">
        <v>11646</v>
      </c>
      <c r="B11649" s="6" t="str">
        <f>"201304001829"</f>
        <v>201304001829</v>
      </c>
    </row>
    <row r="11650" spans="1:2" x14ac:dyDescent="0.25">
      <c r="A11650" s="6">
        <v>11647</v>
      </c>
      <c r="B11650" s="6" t="str">
        <f>"201304001850"</f>
        <v>201304001850</v>
      </c>
    </row>
    <row r="11651" spans="1:2" x14ac:dyDescent="0.25">
      <c r="A11651" s="6">
        <v>11648</v>
      </c>
      <c r="B11651" s="6" t="str">
        <f>"201304001852"</f>
        <v>201304001852</v>
      </c>
    </row>
    <row r="11652" spans="1:2" x14ac:dyDescent="0.25">
      <c r="A11652" s="6">
        <v>11649</v>
      </c>
      <c r="B11652" s="6" t="str">
        <f>"201304001869"</f>
        <v>201304001869</v>
      </c>
    </row>
    <row r="11653" spans="1:2" x14ac:dyDescent="0.25">
      <c r="A11653" s="6">
        <v>11650</v>
      </c>
      <c r="B11653" s="6" t="str">
        <f>"201304001888"</f>
        <v>201304001888</v>
      </c>
    </row>
    <row r="11654" spans="1:2" x14ac:dyDescent="0.25">
      <c r="A11654" s="6">
        <v>11651</v>
      </c>
      <c r="B11654" s="6" t="str">
        <f>"201304001907"</f>
        <v>201304001907</v>
      </c>
    </row>
    <row r="11655" spans="1:2" x14ac:dyDescent="0.25">
      <c r="A11655" s="6">
        <v>11652</v>
      </c>
      <c r="B11655" s="6" t="str">
        <f>"201304001944"</f>
        <v>201304001944</v>
      </c>
    </row>
    <row r="11656" spans="1:2" x14ac:dyDescent="0.25">
      <c r="A11656" s="6">
        <v>11653</v>
      </c>
      <c r="B11656" s="6" t="str">
        <f>"201304001952"</f>
        <v>201304001952</v>
      </c>
    </row>
    <row r="11657" spans="1:2" x14ac:dyDescent="0.25">
      <c r="A11657" s="6">
        <v>11654</v>
      </c>
      <c r="B11657" s="6" t="str">
        <f>"201304001953"</f>
        <v>201304001953</v>
      </c>
    </row>
    <row r="11658" spans="1:2" x14ac:dyDescent="0.25">
      <c r="A11658" s="6">
        <v>11655</v>
      </c>
      <c r="B11658" s="6" t="str">
        <f>"201304001957"</f>
        <v>201304001957</v>
      </c>
    </row>
    <row r="11659" spans="1:2" x14ac:dyDescent="0.25">
      <c r="A11659" s="6">
        <v>11656</v>
      </c>
      <c r="B11659" s="6" t="str">
        <f>"201304001962"</f>
        <v>201304001962</v>
      </c>
    </row>
    <row r="11660" spans="1:2" x14ac:dyDescent="0.25">
      <c r="A11660" s="6">
        <v>11657</v>
      </c>
      <c r="B11660" s="6" t="str">
        <f>"201304001966"</f>
        <v>201304001966</v>
      </c>
    </row>
    <row r="11661" spans="1:2" x14ac:dyDescent="0.25">
      <c r="A11661" s="6">
        <v>11658</v>
      </c>
      <c r="B11661" s="6" t="str">
        <f>"201304001967"</f>
        <v>201304001967</v>
      </c>
    </row>
    <row r="11662" spans="1:2" x14ac:dyDescent="0.25">
      <c r="A11662" s="6">
        <v>11659</v>
      </c>
      <c r="B11662" s="6" t="str">
        <f>"201304001989"</f>
        <v>201304001989</v>
      </c>
    </row>
    <row r="11663" spans="1:2" x14ac:dyDescent="0.25">
      <c r="A11663" s="6">
        <v>11660</v>
      </c>
      <c r="B11663" s="6" t="str">
        <f>"201304002009"</f>
        <v>201304002009</v>
      </c>
    </row>
    <row r="11664" spans="1:2" x14ac:dyDescent="0.25">
      <c r="A11664" s="6">
        <v>11661</v>
      </c>
      <c r="B11664" s="6" t="str">
        <f>"201304002045"</f>
        <v>201304002045</v>
      </c>
    </row>
    <row r="11665" spans="1:2" x14ac:dyDescent="0.25">
      <c r="A11665" s="6">
        <v>11662</v>
      </c>
      <c r="B11665" s="6" t="str">
        <f>"201304002048"</f>
        <v>201304002048</v>
      </c>
    </row>
    <row r="11666" spans="1:2" x14ac:dyDescent="0.25">
      <c r="A11666" s="6">
        <v>11663</v>
      </c>
      <c r="B11666" s="6" t="str">
        <f>"201304002057"</f>
        <v>201304002057</v>
      </c>
    </row>
    <row r="11667" spans="1:2" x14ac:dyDescent="0.25">
      <c r="A11667" s="6">
        <v>11664</v>
      </c>
      <c r="B11667" s="6" t="str">
        <f>"201304002075"</f>
        <v>201304002075</v>
      </c>
    </row>
    <row r="11668" spans="1:2" x14ac:dyDescent="0.25">
      <c r="A11668" s="6">
        <v>11665</v>
      </c>
      <c r="B11668" s="6" t="str">
        <f>"201304002131"</f>
        <v>201304002131</v>
      </c>
    </row>
    <row r="11669" spans="1:2" x14ac:dyDescent="0.25">
      <c r="A11669" s="6">
        <v>11666</v>
      </c>
      <c r="B11669" s="6" t="str">
        <f>"201304002141"</f>
        <v>201304002141</v>
      </c>
    </row>
    <row r="11670" spans="1:2" x14ac:dyDescent="0.25">
      <c r="A11670" s="6">
        <v>11667</v>
      </c>
      <c r="B11670" s="6" t="str">
        <f>"201304002171"</f>
        <v>201304002171</v>
      </c>
    </row>
    <row r="11671" spans="1:2" x14ac:dyDescent="0.25">
      <c r="A11671" s="6">
        <v>11668</v>
      </c>
      <c r="B11671" s="6" t="str">
        <f>"201304002177"</f>
        <v>201304002177</v>
      </c>
    </row>
    <row r="11672" spans="1:2" x14ac:dyDescent="0.25">
      <c r="A11672" s="6">
        <v>11669</v>
      </c>
      <c r="B11672" s="6" t="str">
        <f>"201304002184"</f>
        <v>201304002184</v>
      </c>
    </row>
    <row r="11673" spans="1:2" x14ac:dyDescent="0.25">
      <c r="A11673" s="6">
        <v>11670</v>
      </c>
      <c r="B11673" s="6" t="str">
        <f>"201304002203"</f>
        <v>201304002203</v>
      </c>
    </row>
    <row r="11674" spans="1:2" x14ac:dyDescent="0.25">
      <c r="A11674" s="6">
        <v>11671</v>
      </c>
      <c r="B11674" s="6" t="str">
        <f>"201304002244"</f>
        <v>201304002244</v>
      </c>
    </row>
    <row r="11675" spans="1:2" x14ac:dyDescent="0.25">
      <c r="A11675" s="6">
        <v>11672</v>
      </c>
      <c r="B11675" s="6" t="str">
        <f>"201304002265"</f>
        <v>201304002265</v>
      </c>
    </row>
    <row r="11676" spans="1:2" x14ac:dyDescent="0.25">
      <c r="A11676" s="6">
        <v>11673</v>
      </c>
      <c r="B11676" s="6" t="str">
        <f>"201304002271"</f>
        <v>201304002271</v>
      </c>
    </row>
    <row r="11677" spans="1:2" x14ac:dyDescent="0.25">
      <c r="A11677" s="6">
        <v>11674</v>
      </c>
      <c r="B11677" s="6" t="str">
        <f>"201304002294"</f>
        <v>201304002294</v>
      </c>
    </row>
    <row r="11678" spans="1:2" x14ac:dyDescent="0.25">
      <c r="A11678" s="6">
        <v>11675</v>
      </c>
      <c r="B11678" s="6" t="str">
        <f>"201304002312"</f>
        <v>201304002312</v>
      </c>
    </row>
    <row r="11679" spans="1:2" x14ac:dyDescent="0.25">
      <c r="A11679" s="6">
        <v>11676</v>
      </c>
      <c r="B11679" s="6" t="str">
        <f>"201304002332"</f>
        <v>201304002332</v>
      </c>
    </row>
    <row r="11680" spans="1:2" x14ac:dyDescent="0.25">
      <c r="A11680" s="6">
        <v>11677</v>
      </c>
      <c r="B11680" s="6" t="str">
        <f>"201304002335"</f>
        <v>201304002335</v>
      </c>
    </row>
    <row r="11681" spans="1:2" x14ac:dyDescent="0.25">
      <c r="A11681" s="6">
        <v>11678</v>
      </c>
      <c r="B11681" s="6" t="str">
        <f>"201304002351"</f>
        <v>201304002351</v>
      </c>
    </row>
    <row r="11682" spans="1:2" x14ac:dyDescent="0.25">
      <c r="A11682" s="6">
        <v>11679</v>
      </c>
      <c r="B11682" s="6" t="str">
        <f>"201304002363"</f>
        <v>201304002363</v>
      </c>
    </row>
    <row r="11683" spans="1:2" x14ac:dyDescent="0.25">
      <c r="A11683" s="6">
        <v>11680</v>
      </c>
      <c r="B11683" s="6" t="str">
        <f>"201304002368"</f>
        <v>201304002368</v>
      </c>
    </row>
    <row r="11684" spans="1:2" x14ac:dyDescent="0.25">
      <c r="A11684" s="6">
        <v>11681</v>
      </c>
      <c r="B11684" s="6" t="str">
        <f>"201304002389"</f>
        <v>201304002389</v>
      </c>
    </row>
    <row r="11685" spans="1:2" x14ac:dyDescent="0.25">
      <c r="A11685" s="6">
        <v>11682</v>
      </c>
      <c r="B11685" s="6" t="str">
        <f>"201304002394"</f>
        <v>201304002394</v>
      </c>
    </row>
    <row r="11686" spans="1:2" x14ac:dyDescent="0.25">
      <c r="A11686" s="6">
        <v>11683</v>
      </c>
      <c r="B11686" s="6" t="str">
        <f>"201304002408"</f>
        <v>201304002408</v>
      </c>
    </row>
    <row r="11687" spans="1:2" x14ac:dyDescent="0.25">
      <c r="A11687" s="6">
        <v>11684</v>
      </c>
      <c r="B11687" s="6" t="str">
        <f>"201304002421"</f>
        <v>201304002421</v>
      </c>
    </row>
    <row r="11688" spans="1:2" x14ac:dyDescent="0.25">
      <c r="A11688" s="6">
        <v>11685</v>
      </c>
      <c r="B11688" s="6" t="str">
        <f>"201304002428"</f>
        <v>201304002428</v>
      </c>
    </row>
    <row r="11689" spans="1:2" x14ac:dyDescent="0.25">
      <c r="A11689" s="6">
        <v>11686</v>
      </c>
      <c r="B11689" s="6" t="str">
        <f>"201304002440"</f>
        <v>201304002440</v>
      </c>
    </row>
    <row r="11690" spans="1:2" x14ac:dyDescent="0.25">
      <c r="A11690" s="6">
        <v>11687</v>
      </c>
      <c r="B11690" s="6" t="str">
        <f>"201304002472"</f>
        <v>201304002472</v>
      </c>
    </row>
    <row r="11691" spans="1:2" x14ac:dyDescent="0.25">
      <c r="A11691" s="6">
        <v>11688</v>
      </c>
      <c r="B11691" s="6" t="str">
        <f>"201304002484"</f>
        <v>201304002484</v>
      </c>
    </row>
    <row r="11692" spans="1:2" x14ac:dyDescent="0.25">
      <c r="A11692" s="6">
        <v>11689</v>
      </c>
      <c r="B11692" s="6" t="str">
        <f>"201304002489"</f>
        <v>201304002489</v>
      </c>
    </row>
    <row r="11693" spans="1:2" x14ac:dyDescent="0.25">
      <c r="A11693" s="6">
        <v>11690</v>
      </c>
      <c r="B11693" s="6" t="str">
        <f>"201304002490"</f>
        <v>201304002490</v>
      </c>
    </row>
    <row r="11694" spans="1:2" x14ac:dyDescent="0.25">
      <c r="A11694" s="6">
        <v>11691</v>
      </c>
      <c r="B11694" s="6" t="str">
        <f>"201304002507"</f>
        <v>201304002507</v>
      </c>
    </row>
    <row r="11695" spans="1:2" x14ac:dyDescent="0.25">
      <c r="A11695" s="6">
        <v>11692</v>
      </c>
      <c r="B11695" s="6" t="str">
        <f>"201304002532"</f>
        <v>201304002532</v>
      </c>
    </row>
    <row r="11696" spans="1:2" x14ac:dyDescent="0.25">
      <c r="A11696" s="6">
        <v>11693</v>
      </c>
      <c r="B11696" s="6" t="str">
        <f>"201304002548"</f>
        <v>201304002548</v>
      </c>
    </row>
    <row r="11697" spans="1:2" x14ac:dyDescent="0.25">
      <c r="A11697" s="6">
        <v>11694</v>
      </c>
      <c r="B11697" s="6" t="str">
        <f>"201304002590"</f>
        <v>201304002590</v>
      </c>
    </row>
    <row r="11698" spans="1:2" x14ac:dyDescent="0.25">
      <c r="A11698" s="6">
        <v>11695</v>
      </c>
      <c r="B11698" s="6" t="str">
        <f>"201304002592"</f>
        <v>201304002592</v>
      </c>
    </row>
    <row r="11699" spans="1:2" x14ac:dyDescent="0.25">
      <c r="A11699" s="6">
        <v>11696</v>
      </c>
      <c r="B11699" s="6" t="str">
        <f>"201304002655"</f>
        <v>201304002655</v>
      </c>
    </row>
    <row r="11700" spans="1:2" x14ac:dyDescent="0.25">
      <c r="A11700" s="6">
        <v>11697</v>
      </c>
      <c r="B11700" s="6" t="str">
        <f>"201304002671"</f>
        <v>201304002671</v>
      </c>
    </row>
    <row r="11701" spans="1:2" x14ac:dyDescent="0.25">
      <c r="A11701" s="6">
        <v>11698</v>
      </c>
      <c r="B11701" s="6" t="str">
        <f>"201304002675"</f>
        <v>201304002675</v>
      </c>
    </row>
    <row r="11702" spans="1:2" x14ac:dyDescent="0.25">
      <c r="A11702" s="6">
        <v>11699</v>
      </c>
      <c r="B11702" s="6" t="str">
        <f>"201304002676"</f>
        <v>201304002676</v>
      </c>
    </row>
    <row r="11703" spans="1:2" x14ac:dyDescent="0.25">
      <c r="A11703" s="6">
        <v>11700</v>
      </c>
      <c r="B11703" s="6" t="str">
        <f>"201304002687"</f>
        <v>201304002687</v>
      </c>
    </row>
    <row r="11704" spans="1:2" x14ac:dyDescent="0.25">
      <c r="A11704" s="6">
        <v>11701</v>
      </c>
      <c r="B11704" s="6" t="str">
        <f>"201304002689"</f>
        <v>201304002689</v>
      </c>
    </row>
    <row r="11705" spans="1:2" x14ac:dyDescent="0.25">
      <c r="A11705" s="6">
        <v>11702</v>
      </c>
      <c r="B11705" s="6" t="str">
        <f>"201304002713"</f>
        <v>201304002713</v>
      </c>
    </row>
    <row r="11706" spans="1:2" x14ac:dyDescent="0.25">
      <c r="A11706" s="6">
        <v>11703</v>
      </c>
      <c r="B11706" s="6" t="str">
        <f>"201304002717"</f>
        <v>201304002717</v>
      </c>
    </row>
    <row r="11707" spans="1:2" x14ac:dyDescent="0.25">
      <c r="A11707" s="6">
        <v>11704</v>
      </c>
      <c r="B11707" s="6" t="str">
        <f>"201304002733"</f>
        <v>201304002733</v>
      </c>
    </row>
    <row r="11708" spans="1:2" x14ac:dyDescent="0.25">
      <c r="A11708" s="6">
        <v>11705</v>
      </c>
      <c r="B11708" s="6" t="str">
        <f>"201304002748"</f>
        <v>201304002748</v>
      </c>
    </row>
    <row r="11709" spans="1:2" x14ac:dyDescent="0.25">
      <c r="A11709" s="6">
        <v>11706</v>
      </c>
      <c r="B11709" s="6" t="str">
        <f>"201304002757"</f>
        <v>201304002757</v>
      </c>
    </row>
    <row r="11710" spans="1:2" x14ac:dyDescent="0.25">
      <c r="A11710" s="6">
        <v>11707</v>
      </c>
      <c r="B11710" s="6" t="str">
        <f>"201304002765"</f>
        <v>201304002765</v>
      </c>
    </row>
    <row r="11711" spans="1:2" x14ac:dyDescent="0.25">
      <c r="A11711" s="6">
        <v>11708</v>
      </c>
      <c r="B11711" s="6" t="str">
        <f>"201304002787"</f>
        <v>201304002787</v>
      </c>
    </row>
    <row r="11712" spans="1:2" x14ac:dyDescent="0.25">
      <c r="A11712" s="6">
        <v>11709</v>
      </c>
      <c r="B11712" s="6" t="str">
        <f>"201304002794"</f>
        <v>201304002794</v>
      </c>
    </row>
    <row r="11713" spans="1:2" x14ac:dyDescent="0.25">
      <c r="A11713" s="6">
        <v>11710</v>
      </c>
      <c r="B11713" s="6" t="str">
        <f>"201304002803"</f>
        <v>201304002803</v>
      </c>
    </row>
    <row r="11714" spans="1:2" x14ac:dyDescent="0.25">
      <c r="A11714" s="6">
        <v>11711</v>
      </c>
      <c r="B11714" s="6" t="str">
        <f>"201304002822"</f>
        <v>201304002822</v>
      </c>
    </row>
    <row r="11715" spans="1:2" x14ac:dyDescent="0.25">
      <c r="A11715" s="6">
        <v>11712</v>
      </c>
      <c r="B11715" s="6" t="str">
        <f>"201304002833"</f>
        <v>201304002833</v>
      </c>
    </row>
    <row r="11716" spans="1:2" x14ac:dyDescent="0.25">
      <c r="A11716" s="6">
        <v>11713</v>
      </c>
      <c r="B11716" s="6" t="str">
        <f>"201304002860"</f>
        <v>201304002860</v>
      </c>
    </row>
    <row r="11717" spans="1:2" x14ac:dyDescent="0.25">
      <c r="A11717" s="6">
        <v>11714</v>
      </c>
      <c r="B11717" s="6" t="str">
        <f>"201304002873"</f>
        <v>201304002873</v>
      </c>
    </row>
    <row r="11718" spans="1:2" x14ac:dyDescent="0.25">
      <c r="A11718" s="6">
        <v>11715</v>
      </c>
      <c r="B11718" s="6" t="str">
        <f>"201304002874"</f>
        <v>201304002874</v>
      </c>
    </row>
    <row r="11719" spans="1:2" x14ac:dyDescent="0.25">
      <c r="A11719" s="6">
        <v>11716</v>
      </c>
      <c r="B11719" s="6" t="str">
        <f>"201304002906"</f>
        <v>201304002906</v>
      </c>
    </row>
    <row r="11720" spans="1:2" x14ac:dyDescent="0.25">
      <c r="A11720" s="6">
        <v>11717</v>
      </c>
      <c r="B11720" s="6" t="str">
        <f>"201304002933"</f>
        <v>201304002933</v>
      </c>
    </row>
    <row r="11721" spans="1:2" x14ac:dyDescent="0.25">
      <c r="A11721" s="6">
        <v>11718</v>
      </c>
      <c r="B11721" s="6" t="str">
        <f>"201304002937"</f>
        <v>201304002937</v>
      </c>
    </row>
    <row r="11722" spans="1:2" x14ac:dyDescent="0.25">
      <c r="A11722" s="6">
        <v>11719</v>
      </c>
      <c r="B11722" s="6" t="str">
        <f>"201304002947"</f>
        <v>201304002947</v>
      </c>
    </row>
    <row r="11723" spans="1:2" x14ac:dyDescent="0.25">
      <c r="A11723" s="6">
        <v>11720</v>
      </c>
      <c r="B11723" s="6" t="str">
        <f>"201304002951"</f>
        <v>201304002951</v>
      </c>
    </row>
    <row r="11724" spans="1:2" x14ac:dyDescent="0.25">
      <c r="A11724" s="6">
        <v>11721</v>
      </c>
      <c r="B11724" s="6" t="str">
        <f>"201304002958"</f>
        <v>201304002958</v>
      </c>
    </row>
    <row r="11725" spans="1:2" x14ac:dyDescent="0.25">
      <c r="A11725" s="6">
        <v>11722</v>
      </c>
      <c r="B11725" s="6" t="str">
        <f>"201304002978"</f>
        <v>201304002978</v>
      </c>
    </row>
    <row r="11726" spans="1:2" x14ac:dyDescent="0.25">
      <c r="A11726" s="6">
        <v>11723</v>
      </c>
      <c r="B11726" s="6" t="str">
        <f>"201304003003"</f>
        <v>201304003003</v>
      </c>
    </row>
    <row r="11727" spans="1:2" x14ac:dyDescent="0.25">
      <c r="A11727" s="6">
        <v>11724</v>
      </c>
      <c r="B11727" s="6" t="str">
        <f>"201304003010"</f>
        <v>201304003010</v>
      </c>
    </row>
    <row r="11728" spans="1:2" x14ac:dyDescent="0.25">
      <c r="A11728" s="6">
        <v>11725</v>
      </c>
      <c r="B11728" s="6" t="str">
        <f>"201304003054"</f>
        <v>201304003054</v>
      </c>
    </row>
    <row r="11729" spans="1:2" x14ac:dyDescent="0.25">
      <c r="A11729" s="6">
        <v>11726</v>
      </c>
      <c r="B11729" s="6" t="str">
        <f>"201304003058"</f>
        <v>201304003058</v>
      </c>
    </row>
    <row r="11730" spans="1:2" x14ac:dyDescent="0.25">
      <c r="A11730" s="6">
        <v>11727</v>
      </c>
      <c r="B11730" s="6" t="str">
        <f>"201304003069"</f>
        <v>201304003069</v>
      </c>
    </row>
    <row r="11731" spans="1:2" x14ac:dyDescent="0.25">
      <c r="A11731" s="6">
        <v>11728</v>
      </c>
      <c r="B11731" s="6" t="str">
        <f>"201304003078"</f>
        <v>201304003078</v>
      </c>
    </row>
    <row r="11732" spans="1:2" x14ac:dyDescent="0.25">
      <c r="A11732" s="6">
        <v>11729</v>
      </c>
      <c r="B11732" s="6" t="str">
        <f>"201304003083"</f>
        <v>201304003083</v>
      </c>
    </row>
    <row r="11733" spans="1:2" x14ac:dyDescent="0.25">
      <c r="A11733" s="6">
        <v>11730</v>
      </c>
      <c r="B11733" s="6" t="str">
        <f>"201304003119"</f>
        <v>201304003119</v>
      </c>
    </row>
    <row r="11734" spans="1:2" x14ac:dyDescent="0.25">
      <c r="A11734" s="6">
        <v>11731</v>
      </c>
      <c r="B11734" s="6" t="str">
        <f>"201304003120"</f>
        <v>201304003120</v>
      </c>
    </row>
    <row r="11735" spans="1:2" x14ac:dyDescent="0.25">
      <c r="A11735" s="6">
        <v>11732</v>
      </c>
      <c r="B11735" s="6" t="str">
        <f>"201304003131"</f>
        <v>201304003131</v>
      </c>
    </row>
    <row r="11736" spans="1:2" x14ac:dyDescent="0.25">
      <c r="A11736" s="6">
        <v>11733</v>
      </c>
      <c r="B11736" s="6" t="str">
        <f>"201304003134"</f>
        <v>201304003134</v>
      </c>
    </row>
    <row r="11737" spans="1:2" x14ac:dyDescent="0.25">
      <c r="A11737" s="6">
        <v>11734</v>
      </c>
      <c r="B11737" s="6" t="str">
        <f>"201304003174"</f>
        <v>201304003174</v>
      </c>
    </row>
    <row r="11738" spans="1:2" x14ac:dyDescent="0.25">
      <c r="A11738" s="6">
        <v>11735</v>
      </c>
      <c r="B11738" s="6" t="str">
        <f>"201304003218"</f>
        <v>201304003218</v>
      </c>
    </row>
    <row r="11739" spans="1:2" x14ac:dyDescent="0.25">
      <c r="A11739" s="6">
        <v>11736</v>
      </c>
      <c r="B11739" s="6" t="str">
        <f>"201304003240"</f>
        <v>201304003240</v>
      </c>
    </row>
    <row r="11740" spans="1:2" x14ac:dyDescent="0.25">
      <c r="A11740" s="6">
        <v>11737</v>
      </c>
      <c r="B11740" s="6" t="str">
        <f>"201304003257"</f>
        <v>201304003257</v>
      </c>
    </row>
    <row r="11741" spans="1:2" x14ac:dyDescent="0.25">
      <c r="A11741" s="6">
        <v>11738</v>
      </c>
      <c r="B11741" s="6" t="str">
        <f>"201304003325"</f>
        <v>201304003325</v>
      </c>
    </row>
    <row r="11742" spans="1:2" x14ac:dyDescent="0.25">
      <c r="A11742" s="6">
        <v>11739</v>
      </c>
      <c r="B11742" s="6" t="str">
        <f>"201304003335"</f>
        <v>201304003335</v>
      </c>
    </row>
    <row r="11743" spans="1:2" x14ac:dyDescent="0.25">
      <c r="A11743" s="6">
        <v>11740</v>
      </c>
      <c r="B11743" s="6" t="str">
        <f>"201304003358"</f>
        <v>201304003358</v>
      </c>
    </row>
    <row r="11744" spans="1:2" x14ac:dyDescent="0.25">
      <c r="A11744" s="6">
        <v>11741</v>
      </c>
      <c r="B11744" s="6" t="str">
        <f>"201304003365"</f>
        <v>201304003365</v>
      </c>
    </row>
    <row r="11745" spans="1:2" x14ac:dyDescent="0.25">
      <c r="A11745" s="6">
        <v>11742</v>
      </c>
      <c r="B11745" s="6" t="str">
        <f>"201304003371"</f>
        <v>201304003371</v>
      </c>
    </row>
    <row r="11746" spans="1:2" x14ac:dyDescent="0.25">
      <c r="A11746" s="6">
        <v>11743</v>
      </c>
      <c r="B11746" s="6" t="str">
        <f>"201304003375"</f>
        <v>201304003375</v>
      </c>
    </row>
    <row r="11747" spans="1:2" x14ac:dyDescent="0.25">
      <c r="A11747" s="6">
        <v>11744</v>
      </c>
      <c r="B11747" s="6" t="str">
        <f>"201304003381"</f>
        <v>201304003381</v>
      </c>
    </row>
    <row r="11748" spans="1:2" x14ac:dyDescent="0.25">
      <c r="A11748" s="6">
        <v>11745</v>
      </c>
      <c r="B11748" s="6" t="str">
        <f>"201304003391"</f>
        <v>201304003391</v>
      </c>
    </row>
    <row r="11749" spans="1:2" x14ac:dyDescent="0.25">
      <c r="A11749" s="6">
        <v>11746</v>
      </c>
      <c r="B11749" s="6" t="str">
        <f>"201304003415"</f>
        <v>201304003415</v>
      </c>
    </row>
    <row r="11750" spans="1:2" x14ac:dyDescent="0.25">
      <c r="A11750" s="6">
        <v>11747</v>
      </c>
      <c r="B11750" s="6" t="str">
        <f>"201304003416"</f>
        <v>201304003416</v>
      </c>
    </row>
    <row r="11751" spans="1:2" x14ac:dyDescent="0.25">
      <c r="A11751" s="6">
        <v>11748</v>
      </c>
      <c r="B11751" s="6" t="str">
        <f>"201304003433"</f>
        <v>201304003433</v>
      </c>
    </row>
    <row r="11752" spans="1:2" x14ac:dyDescent="0.25">
      <c r="A11752" s="6">
        <v>11749</v>
      </c>
      <c r="B11752" s="6" t="str">
        <f>"201304003441"</f>
        <v>201304003441</v>
      </c>
    </row>
    <row r="11753" spans="1:2" x14ac:dyDescent="0.25">
      <c r="A11753" s="6">
        <v>11750</v>
      </c>
      <c r="B11753" s="6" t="str">
        <f>"201304003463"</f>
        <v>201304003463</v>
      </c>
    </row>
    <row r="11754" spans="1:2" x14ac:dyDescent="0.25">
      <c r="A11754" s="6">
        <v>11751</v>
      </c>
      <c r="B11754" s="6" t="str">
        <f>"201304003465"</f>
        <v>201304003465</v>
      </c>
    </row>
    <row r="11755" spans="1:2" x14ac:dyDescent="0.25">
      <c r="A11755" s="6">
        <v>11752</v>
      </c>
      <c r="B11755" s="6" t="str">
        <f>"201304003486"</f>
        <v>201304003486</v>
      </c>
    </row>
    <row r="11756" spans="1:2" x14ac:dyDescent="0.25">
      <c r="A11756" s="6">
        <v>11753</v>
      </c>
      <c r="B11756" s="6" t="str">
        <f>"201304003510"</f>
        <v>201304003510</v>
      </c>
    </row>
    <row r="11757" spans="1:2" x14ac:dyDescent="0.25">
      <c r="A11757" s="6">
        <v>11754</v>
      </c>
      <c r="B11757" s="6" t="str">
        <f>"201304003518"</f>
        <v>201304003518</v>
      </c>
    </row>
    <row r="11758" spans="1:2" x14ac:dyDescent="0.25">
      <c r="A11758" s="6">
        <v>11755</v>
      </c>
      <c r="B11758" s="6" t="str">
        <f>"201304003531"</f>
        <v>201304003531</v>
      </c>
    </row>
    <row r="11759" spans="1:2" x14ac:dyDescent="0.25">
      <c r="A11759" s="6">
        <v>11756</v>
      </c>
      <c r="B11759" s="6" t="str">
        <f>"201304003548"</f>
        <v>201304003548</v>
      </c>
    </row>
    <row r="11760" spans="1:2" x14ac:dyDescent="0.25">
      <c r="A11760" s="6">
        <v>11757</v>
      </c>
      <c r="B11760" s="6" t="str">
        <f>"201304003606"</f>
        <v>201304003606</v>
      </c>
    </row>
    <row r="11761" spans="1:2" x14ac:dyDescent="0.25">
      <c r="A11761" s="6">
        <v>11758</v>
      </c>
      <c r="B11761" s="6" t="str">
        <f>"201304003609"</f>
        <v>201304003609</v>
      </c>
    </row>
    <row r="11762" spans="1:2" x14ac:dyDescent="0.25">
      <c r="A11762" s="6">
        <v>11759</v>
      </c>
      <c r="B11762" s="6" t="str">
        <f>"201304003616"</f>
        <v>201304003616</v>
      </c>
    </row>
    <row r="11763" spans="1:2" x14ac:dyDescent="0.25">
      <c r="A11763" s="6">
        <v>11760</v>
      </c>
      <c r="B11763" s="6" t="str">
        <f>"201304003635"</f>
        <v>201304003635</v>
      </c>
    </row>
    <row r="11764" spans="1:2" x14ac:dyDescent="0.25">
      <c r="A11764" s="6">
        <v>11761</v>
      </c>
      <c r="B11764" s="6" t="str">
        <f>"201304003639"</f>
        <v>201304003639</v>
      </c>
    </row>
    <row r="11765" spans="1:2" x14ac:dyDescent="0.25">
      <c r="A11765" s="6">
        <v>11762</v>
      </c>
      <c r="B11765" s="6" t="str">
        <f>"201304003642"</f>
        <v>201304003642</v>
      </c>
    </row>
    <row r="11766" spans="1:2" x14ac:dyDescent="0.25">
      <c r="A11766" s="6">
        <v>11763</v>
      </c>
      <c r="B11766" s="6" t="str">
        <f>"201304003660"</f>
        <v>201304003660</v>
      </c>
    </row>
    <row r="11767" spans="1:2" x14ac:dyDescent="0.25">
      <c r="A11767" s="6">
        <v>11764</v>
      </c>
      <c r="B11767" s="6" t="str">
        <f>"201304003680"</f>
        <v>201304003680</v>
      </c>
    </row>
    <row r="11768" spans="1:2" x14ac:dyDescent="0.25">
      <c r="A11768" s="6">
        <v>11765</v>
      </c>
      <c r="B11768" s="6" t="str">
        <f>"201304003699"</f>
        <v>201304003699</v>
      </c>
    </row>
    <row r="11769" spans="1:2" x14ac:dyDescent="0.25">
      <c r="A11769" s="6">
        <v>11766</v>
      </c>
      <c r="B11769" s="6" t="str">
        <f>"201304003733"</f>
        <v>201304003733</v>
      </c>
    </row>
    <row r="11770" spans="1:2" x14ac:dyDescent="0.25">
      <c r="A11770" s="6">
        <v>11767</v>
      </c>
      <c r="B11770" s="6" t="str">
        <f>"201304003739"</f>
        <v>201304003739</v>
      </c>
    </row>
    <row r="11771" spans="1:2" x14ac:dyDescent="0.25">
      <c r="A11771" s="6">
        <v>11768</v>
      </c>
      <c r="B11771" s="6" t="str">
        <f>"201304003776"</f>
        <v>201304003776</v>
      </c>
    </row>
    <row r="11772" spans="1:2" x14ac:dyDescent="0.25">
      <c r="A11772" s="6">
        <v>11769</v>
      </c>
      <c r="B11772" s="6" t="str">
        <f>"201304003804"</f>
        <v>201304003804</v>
      </c>
    </row>
    <row r="11773" spans="1:2" x14ac:dyDescent="0.25">
      <c r="A11773" s="6">
        <v>11770</v>
      </c>
      <c r="B11773" s="6" t="str">
        <f>"201304003806"</f>
        <v>201304003806</v>
      </c>
    </row>
    <row r="11774" spans="1:2" x14ac:dyDescent="0.25">
      <c r="A11774" s="6">
        <v>11771</v>
      </c>
      <c r="B11774" s="6" t="str">
        <f>"201304003842"</f>
        <v>201304003842</v>
      </c>
    </row>
    <row r="11775" spans="1:2" x14ac:dyDescent="0.25">
      <c r="A11775" s="6">
        <v>11772</v>
      </c>
      <c r="B11775" s="6" t="str">
        <f>"201304003879"</f>
        <v>201304003879</v>
      </c>
    </row>
    <row r="11776" spans="1:2" x14ac:dyDescent="0.25">
      <c r="A11776" s="6">
        <v>11773</v>
      </c>
      <c r="B11776" s="6" t="str">
        <f>"201304003913"</f>
        <v>201304003913</v>
      </c>
    </row>
    <row r="11777" spans="1:2" x14ac:dyDescent="0.25">
      <c r="A11777" s="6">
        <v>11774</v>
      </c>
      <c r="B11777" s="6" t="str">
        <f>"201304003943"</f>
        <v>201304003943</v>
      </c>
    </row>
    <row r="11778" spans="1:2" x14ac:dyDescent="0.25">
      <c r="A11778" s="6">
        <v>11775</v>
      </c>
      <c r="B11778" s="6" t="str">
        <f>"201304003970"</f>
        <v>201304003970</v>
      </c>
    </row>
    <row r="11779" spans="1:2" x14ac:dyDescent="0.25">
      <c r="A11779" s="6">
        <v>11776</v>
      </c>
      <c r="B11779" s="6" t="str">
        <f>"201304004019"</f>
        <v>201304004019</v>
      </c>
    </row>
    <row r="11780" spans="1:2" x14ac:dyDescent="0.25">
      <c r="A11780" s="6">
        <v>11777</v>
      </c>
      <c r="B11780" s="6" t="str">
        <f>"201304004024"</f>
        <v>201304004024</v>
      </c>
    </row>
    <row r="11781" spans="1:2" x14ac:dyDescent="0.25">
      <c r="A11781" s="6">
        <v>11778</v>
      </c>
      <c r="B11781" s="6" t="str">
        <f>"201304004049"</f>
        <v>201304004049</v>
      </c>
    </row>
    <row r="11782" spans="1:2" x14ac:dyDescent="0.25">
      <c r="A11782" s="6">
        <v>11779</v>
      </c>
      <c r="B11782" s="6" t="str">
        <f>"201304004061"</f>
        <v>201304004061</v>
      </c>
    </row>
    <row r="11783" spans="1:2" x14ac:dyDescent="0.25">
      <c r="A11783" s="6">
        <v>11780</v>
      </c>
      <c r="B11783" s="6" t="str">
        <f>"201304004066"</f>
        <v>201304004066</v>
      </c>
    </row>
    <row r="11784" spans="1:2" x14ac:dyDescent="0.25">
      <c r="A11784" s="6">
        <v>11781</v>
      </c>
      <c r="B11784" s="6" t="str">
        <f>"201304004071"</f>
        <v>201304004071</v>
      </c>
    </row>
    <row r="11785" spans="1:2" x14ac:dyDescent="0.25">
      <c r="A11785" s="6">
        <v>11782</v>
      </c>
      <c r="B11785" s="6" t="str">
        <f>"201304004081"</f>
        <v>201304004081</v>
      </c>
    </row>
    <row r="11786" spans="1:2" x14ac:dyDescent="0.25">
      <c r="A11786" s="6">
        <v>11783</v>
      </c>
      <c r="B11786" s="6" t="str">
        <f>"201304004085"</f>
        <v>201304004085</v>
      </c>
    </row>
    <row r="11787" spans="1:2" x14ac:dyDescent="0.25">
      <c r="A11787" s="6">
        <v>11784</v>
      </c>
      <c r="B11787" s="6" t="str">
        <f>"201304004116"</f>
        <v>201304004116</v>
      </c>
    </row>
    <row r="11788" spans="1:2" x14ac:dyDescent="0.25">
      <c r="A11788" s="6">
        <v>11785</v>
      </c>
      <c r="B11788" s="6" t="str">
        <f>"201304004120"</f>
        <v>201304004120</v>
      </c>
    </row>
    <row r="11789" spans="1:2" x14ac:dyDescent="0.25">
      <c r="A11789" s="6">
        <v>11786</v>
      </c>
      <c r="B11789" s="6" t="str">
        <f>"201304004125"</f>
        <v>201304004125</v>
      </c>
    </row>
    <row r="11790" spans="1:2" x14ac:dyDescent="0.25">
      <c r="A11790" s="6">
        <v>11787</v>
      </c>
      <c r="B11790" s="6" t="str">
        <f>"201304004151"</f>
        <v>201304004151</v>
      </c>
    </row>
    <row r="11791" spans="1:2" x14ac:dyDescent="0.25">
      <c r="A11791" s="6">
        <v>11788</v>
      </c>
      <c r="B11791" s="6" t="str">
        <f>"201304004169"</f>
        <v>201304004169</v>
      </c>
    </row>
    <row r="11792" spans="1:2" x14ac:dyDescent="0.25">
      <c r="A11792" s="6">
        <v>11789</v>
      </c>
      <c r="B11792" s="6" t="str">
        <f>"201304004183"</f>
        <v>201304004183</v>
      </c>
    </row>
    <row r="11793" spans="1:2" x14ac:dyDescent="0.25">
      <c r="A11793" s="6">
        <v>11790</v>
      </c>
      <c r="B11793" s="6" t="str">
        <f>"201304004205"</f>
        <v>201304004205</v>
      </c>
    </row>
    <row r="11794" spans="1:2" x14ac:dyDescent="0.25">
      <c r="A11794" s="6">
        <v>11791</v>
      </c>
      <c r="B11794" s="6" t="str">
        <f>"201304004215"</f>
        <v>201304004215</v>
      </c>
    </row>
    <row r="11795" spans="1:2" x14ac:dyDescent="0.25">
      <c r="A11795" s="6">
        <v>11792</v>
      </c>
      <c r="B11795" s="6" t="str">
        <f>"201304004222"</f>
        <v>201304004222</v>
      </c>
    </row>
    <row r="11796" spans="1:2" x14ac:dyDescent="0.25">
      <c r="A11796" s="6">
        <v>11793</v>
      </c>
      <c r="B11796" s="6" t="str">
        <f>"201304004243"</f>
        <v>201304004243</v>
      </c>
    </row>
    <row r="11797" spans="1:2" x14ac:dyDescent="0.25">
      <c r="A11797" s="6">
        <v>11794</v>
      </c>
      <c r="B11797" s="6" t="str">
        <f>"201304004246"</f>
        <v>201304004246</v>
      </c>
    </row>
    <row r="11798" spans="1:2" x14ac:dyDescent="0.25">
      <c r="A11798" s="6">
        <v>11795</v>
      </c>
      <c r="B11798" s="6" t="str">
        <f>"201304004278"</f>
        <v>201304004278</v>
      </c>
    </row>
    <row r="11799" spans="1:2" x14ac:dyDescent="0.25">
      <c r="A11799" s="6">
        <v>11796</v>
      </c>
      <c r="B11799" s="6" t="str">
        <f>"201304004294"</f>
        <v>201304004294</v>
      </c>
    </row>
    <row r="11800" spans="1:2" x14ac:dyDescent="0.25">
      <c r="A11800" s="6">
        <v>11797</v>
      </c>
      <c r="B11800" s="6" t="str">
        <f>"201304004342"</f>
        <v>201304004342</v>
      </c>
    </row>
    <row r="11801" spans="1:2" x14ac:dyDescent="0.25">
      <c r="A11801" s="6">
        <v>11798</v>
      </c>
      <c r="B11801" s="6" t="str">
        <f>"201304004358"</f>
        <v>201304004358</v>
      </c>
    </row>
    <row r="11802" spans="1:2" x14ac:dyDescent="0.25">
      <c r="A11802" s="6">
        <v>11799</v>
      </c>
      <c r="B11802" s="6" t="str">
        <f>"201304004384"</f>
        <v>201304004384</v>
      </c>
    </row>
    <row r="11803" spans="1:2" x14ac:dyDescent="0.25">
      <c r="A11803" s="6">
        <v>11800</v>
      </c>
      <c r="B11803" s="6" t="str">
        <f>"201304004422"</f>
        <v>201304004422</v>
      </c>
    </row>
    <row r="11804" spans="1:2" x14ac:dyDescent="0.25">
      <c r="A11804" s="6">
        <v>11801</v>
      </c>
      <c r="B11804" s="6" t="str">
        <f>"201304004443"</f>
        <v>201304004443</v>
      </c>
    </row>
    <row r="11805" spans="1:2" x14ac:dyDescent="0.25">
      <c r="A11805" s="6">
        <v>11802</v>
      </c>
      <c r="B11805" s="6" t="str">
        <f>"201304004446"</f>
        <v>201304004446</v>
      </c>
    </row>
    <row r="11806" spans="1:2" x14ac:dyDescent="0.25">
      <c r="A11806" s="6">
        <v>11803</v>
      </c>
      <c r="B11806" s="6" t="str">
        <f>"201304004476"</f>
        <v>201304004476</v>
      </c>
    </row>
    <row r="11807" spans="1:2" x14ac:dyDescent="0.25">
      <c r="A11807" s="6">
        <v>11804</v>
      </c>
      <c r="B11807" s="6" t="str">
        <f>"201304004489"</f>
        <v>201304004489</v>
      </c>
    </row>
    <row r="11808" spans="1:2" x14ac:dyDescent="0.25">
      <c r="A11808" s="6">
        <v>11805</v>
      </c>
      <c r="B11808" s="6" t="str">
        <f>"201304004495"</f>
        <v>201304004495</v>
      </c>
    </row>
    <row r="11809" spans="1:2" x14ac:dyDescent="0.25">
      <c r="A11809" s="6">
        <v>11806</v>
      </c>
      <c r="B11809" s="6" t="str">
        <f>"201304004502"</f>
        <v>201304004502</v>
      </c>
    </row>
    <row r="11810" spans="1:2" x14ac:dyDescent="0.25">
      <c r="A11810" s="6">
        <v>11807</v>
      </c>
      <c r="B11810" s="6" t="str">
        <f>"201304004511"</f>
        <v>201304004511</v>
      </c>
    </row>
    <row r="11811" spans="1:2" x14ac:dyDescent="0.25">
      <c r="A11811" s="6">
        <v>11808</v>
      </c>
      <c r="B11811" s="6" t="str">
        <f>"201304004512"</f>
        <v>201304004512</v>
      </c>
    </row>
    <row r="11812" spans="1:2" x14ac:dyDescent="0.25">
      <c r="A11812" s="6">
        <v>11809</v>
      </c>
      <c r="B11812" s="6" t="str">
        <f>"201304004515"</f>
        <v>201304004515</v>
      </c>
    </row>
    <row r="11813" spans="1:2" x14ac:dyDescent="0.25">
      <c r="A11813" s="6">
        <v>11810</v>
      </c>
      <c r="B11813" s="6" t="str">
        <f>"201304004518"</f>
        <v>201304004518</v>
      </c>
    </row>
    <row r="11814" spans="1:2" x14ac:dyDescent="0.25">
      <c r="A11814" s="6">
        <v>11811</v>
      </c>
      <c r="B11814" s="6" t="str">
        <f>"201304004532"</f>
        <v>201304004532</v>
      </c>
    </row>
    <row r="11815" spans="1:2" x14ac:dyDescent="0.25">
      <c r="A11815" s="6">
        <v>11812</v>
      </c>
      <c r="B11815" s="6" t="str">
        <f>"201304004540"</f>
        <v>201304004540</v>
      </c>
    </row>
    <row r="11816" spans="1:2" x14ac:dyDescent="0.25">
      <c r="A11816" s="6">
        <v>11813</v>
      </c>
      <c r="B11816" s="6" t="str">
        <f>"201304004564"</f>
        <v>201304004564</v>
      </c>
    </row>
    <row r="11817" spans="1:2" x14ac:dyDescent="0.25">
      <c r="A11817" s="6">
        <v>11814</v>
      </c>
      <c r="B11817" s="6" t="str">
        <f>"201304004567"</f>
        <v>201304004567</v>
      </c>
    </row>
    <row r="11818" spans="1:2" x14ac:dyDescent="0.25">
      <c r="A11818" s="6">
        <v>11815</v>
      </c>
      <c r="B11818" s="6" t="str">
        <f>"201304004571"</f>
        <v>201304004571</v>
      </c>
    </row>
    <row r="11819" spans="1:2" x14ac:dyDescent="0.25">
      <c r="A11819" s="6">
        <v>11816</v>
      </c>
      <c r="B11819" s="6" t="str">
        <f>"201304004584"</f>
        <v>201304004584</v>
      </c>
    </row>
    <row r="11820" spans="1:2" x14ac:dyDescent="0.25">
      <c r="A11820" s="6">
        <v>11817</v>
      </c>
      <c r="B11820" s="6" t="str">
        <f>"201304004610"</f>
        <v>201304004610</v>
      </c>
    </row>
    <row r="11821" spans="1:2" x14ac:dyDescent="0.25">
      <c r="A11821" s="6">
        <v>11818</v>
      </c>
      <c r="B11821" s="6" t="str">
        <f>"201304004611"</f>
        <v>201304004611</v>
      </c>
    </row>
    <row r="11822" spans="1:2" x14ac:dyDescent="0.25">
      <c r="A11822" s="6">
        <v>11819</v>
      </c>
      <c r="B11822" s="6" t="str">
        <f>"201304004623"</f>
        <v>201304004623</v>
      </c>
    </row>
    <row r="11823" spans="1:2" x14ac:dyDescent="0.25">
      <c r="A11823" s="6">
        <v>11820</v>
      </c>
      <c r="B11823" s="6" t="str">
        <f>"201304004633"</f>
        <v>201304004633</v>
      </c>
    </row>
    <row r="11824" spans="1:2" x14ac:dyDescent="0.25">
      <c r="A11824" s="6">
        <v>11821</v>
      </c>
      <c r="B11824" s="6" t="str">
        <f>"201304004638"</f>
        <v>201304004638</v>
      </c>
    </row>
    <row r="11825" spans="1:2" x14ac:dyDescent="0.25">
      <c r="A11825" s="6">
        <v>11822</v>
      </c>
      <c r="B11825" s="6" t="str">
        <f>"201304004650"</f>
        <v>201304004650</v>
      </c>
    </row>
    <row r="11826" spans="1:2" x14ac:dyDescent="0.25">
      <c r="A11826" s="6">
        <v>11823</v>
      </c>
      <c r="B11826" s="6" t="str">
        <f>"201304004663"</f>
        <v>201304004663</v>
      </c>
    </row>
    <row r="11827" spans="1:2" x14ac:dyDescent="0.25">
      <c r="A11827" s="6">
        <v>11824</v>
      </c>
      <c r="B11827" s="6" t="str">
        <f>"201304004676"</f>
        <v>201304004676</v>
      </c>
    </row>
    <row r="11828" spans="1:2" x14ac:dyDescent="0.25">
      <c r="A11828" s="6">
        <v>11825</v>
      </c>
      <c r="B11828" s="6" t="str">
        <f>"201304004693"</f>
        <v>201304004693</v>
      </c>
    </row>
    <row r="11829" spans="1:2" x14ac:dyDescent="0.25">
      <c r="A11829" s="6">
        <v>11826</v>
      </c>
      <c r="B11829" s="6" t="str">
        <f>"201304004697"</f>
        <v>201304004697</v>
      </c>
    </row>
    <row r="11830" spans="1:2" x14ac:dyDescent="0.25">
      <c r="A11830" s="6">
        <v>11827</v>
      </c>
      <c r="B11830" s="6" t="str">
        <f>"201304004710"</f>
        <v>201304004710</v>
      </c>
    </row>
    <row r="11831" spans="1:2" x14ac:dyDescent="0.25">
      <c r="A11831" s="6">
        <v>11828</v>
      </c>
      <c r="B11831" s="6" t="str">
        <f>"201304004719"</f>
        <v>201304004719</v>
      </c>
    </row>
    <row r="11832" spans="1:2" x14ac:dyDescent="0.25">
      <c r="A11832" s="6">
        <v>11829</v>
      </c>
      <c r="B11832" s="6" t="str">
        <f>"201304004721"</f>
        <v>201304004721</v>
      </c>
    </row>
    <row r="11833" spans="1:2" x14ac:dyDescent="0.25">
      <c r="A11833" s="6">
        <v>11830</v>
      </c>
      <c r="B11833" s="6" t="str">
        <f>"201304004735"</f>
        <v>201304004735</v>
      </c>
    </row>
    <row r="11834" spans="1:2" x14ac:dyDescent="0.25">
      <c r="A11834" s="6">
        <v>11831</v>
      </c>
      <c r="B11834" s="6" t="str">
        <f>"201304004737"</f>
        <v>201304004737</v>
      </c>
    </row>
    <row r="11835" spans="1:2" x14ac:dyDescent="0.25">
      <c r="A11835" s="6">
        <v>11832</v>
      </c>
      <c r="B11835" s="6" t="str">
        <f>"201304004739"</f>
        <v>201304004739</v>
      </c>
    </row>
    <row r="11836" spans="1:2" x14ac:dyDescent="0.25">
      <c r="A11836" s="6">
        <v>11833</v>
      </c>
      <c r="B11836" s="6" t="str">
        <f>"201304004745"</f>
        <v>201304004745</v>
      </c>
    </row>
    <row r="11837" spans="1:2" x14ac:dyDescent="0.25">
      <c r="A11837" s="6">
        <v>11834</v>
      </c>
      <c r="B11837" s="6" t="str">
        <f>"201304004757"</f>
        <v>201304004757</v>
      </c>
    </row>
    <row r="11838" spans="1:2" x14ac:dyDescent="0.25">
      <c r="A11838" s="6">
        <v>11835</v>
      </c>
      <c r="B11838" s="6" t="str">
        <f>"201304004763"</f>
        <v>201304004763</v>
      </c>
    </row>
    <row r="11839" spans="1:2" x14ac:dyDescent="0.25">
      <c r="A11839" s="6">
        <v>11836</v>
      </c>
      <c r="B11839" s="6" t="str">
        <f>"201304004795"</f>
        <v>201304004795</v>
      </c>
    </row>
    <row r="11840" spans="1:2" x14ac:dyDescent="0.25">
      <c r="A11840" s="6">
        <v>11837</v>
      </c>
      <c r="B11840" s="6" t="str">
        <f>"201304004815"</f>
        <v>201304004815</v>
      </c>
    </row>
    <row r="11841" spans="1:2" x14ac:dyDescent="0.25">
      <c r="A11841" s="6">
        <v>11838</v>
      </c>
      <c r="B11841" s="6" t="str">
        <f>"201304004829"</f>
        <v>201304004829</v>
      </c>
    </row>
    <row r="11842" spans="1:2" x14ac:dyDescent="0.25">
      <c r="A11842" s="6">
        <v>11839</v>
      </c>
      <c r="B11842" s="6" t="str">
        <f>"201304004851"</f>
        <v>201304004851</v>
      </c>
    </row>
    <row r="11843" spans="1:2" x14ac:dyDescent="0.25">
      <c r="A11843" s="6">
        <v>11840</v>
      </c>
      <c r="B11843" s="6" t="str">
        <f>"201304004900"</f>
        <v>201304004900</v>
      </c>
    </row>
    <row r="11844" spans="1:2" x14ac:dyDescent="0.25">
      <c r="A11844" s="6">
        <v>11841</v>
      </c>
      <c r="B11844" s="6" t="str">
        <f>"201304004922"</f>
        <v>201304004922</v>
      </c>
    </row>
    <row r="11845" spans="1:2" x14ac:dyDescent="0.25">
      <c r="A11845" s="6">
        <v>11842</v>
      </c>
      <c r="B11845" s="6" t="str">
        <f>"201304004963"</f>
        <v>201304004963</v>
      </c>
    </row>
    <row r="11846" spans="1:2" x14ac:dyDescent="0.25">
      <c r="A11846" s="6">
        <v>11843</v>
      </c>
      <c r="B11846" s="6" t="str">
        <f>"201304004987"</f>
        <v>201304004987</v>
      </c>
    </row>
    <row r="11847" spans="1:2" x14ac:dyDescent="0.25">
      <c r="A11847" s="6">
        <v>11844</v>
      </c>
      <c r="B11847" s="6" t="str">
        <f>"201304005055"</f>
        <v>201304005055</v>
      </c>
    </row>
    <row r="11848" spans="1:2" x14ac:dyDescent="0.25">
      <c r="A11848" s="6">
        <v>11845</v>
      </c>
      <c r="B11848" s="6" t="str">
        <f>"201304005068"</f>
        <v>201304005068</v>
      </c>
    </row>
    <row r="11849" spans="1:2" x14ac:dyDescent="0.25">
      <c r="A11849" s="6">
        <v>11846</v>
      </c>
      <c r="B11849" s="6" t="str">
        <f>"201304005069"</f>
        <v>201304005069</v>
      </c>
    </row>
    <row r="11850" spans="1:2" x14ac:dyDescent="0.25">
      <c r="A11850" s="6">
        <v>11847</v>
      </c>
      <c r="B11850" s="6" t="str">
        <f>"201304005079"</f>
        <v>201304005079</v>
      </c>
    </row>
    <row r="11851" spans="1:2" x14ac:dyDescent="0.25">
      <c r="A11851" s="6">
        <v>11848</v>
      </c>
      <c r="B11851" s="6" t="str">
        <f>"201304005134"</f>
        <v>201304005134</v>
      </c>
    </row>
    <row r="11852" spans="1:2" x14ac:dyDescent="0.25">
      <c r="A11852" s="6">
        <v>11849</v>
      </c>
      <c r="B11852" s="6" t="str">
        <f>"201304005174"</f>
        <v>201304005174</v>
      </c>
    </row>
    <row r="11853" spans="1:2" x14ac:dyDescent="0.25">
      <c r="A11853" s="6">
        <v>11850</v>
      </c>
      <c r="B11853" s="6" t="str">
        <f>"201304005233"</f>
        <v>201304005233</v>
      </c>
    </row>
    <row r="11854" spans="1:2" x14ac:dyDescent="0.25">
      <c r="A11854" s="6">
        <v>11851</v>
      </c>
      <c r="B11854" s="6" t="str">
        <f>"201304005361"</f>
        <v>201304005361</v>
      </c>
    </row>
    <row r="11855" spans="1:2" x14ac:dyDescent="0.25">
      <c r="A11855" s="6">
        <v>11852</v>
      </c>
      <c r="B11855" s="6" t="str">
        <f>"201304005374"</f>
        <v>201304005374</v>
      </c>
    </row>
    <row r="11856" spans="1:2" x14ac:dyDescent="0.25">
      <c r="A11856" s="6">
        <v>11853</v>
      </c>
      <c r="B11856" s="6" t="str">
        <f>"201304005390"</f>
        <v>201304005390</v>
      </c>
    </row>
    <row r="11857" spans="1:2" x14ac:dyDescent="0.25">
      <c r="A11857" s="6">
        <v>11854</v>
      </c>
      <c r="B11857" s="6" t="str">
        <f>"201304005441"</f>
        <v>201304005441</v>
      </c>
    </row>
    <row r="11858" spans="1:2" x14ac:dyDescent="0.25">
      <c r="A11858" s="6">
        <v>11855</v>
      </c>
      <c r="B11858" s="6" t="str">
        <f>"201304005446"</f>
        <v>201304005446</v>
      </c>
    </row>
    <row r="11859" spans="1:2" x14ac:dyDescent="0.25">
      <c r="A11859" s="6">
        <v>11856</v>
      </c>
      <c r="B11859" s="6" t="str">
        <f>"201304005486"</f>
        <v>201304005486</v>
      </c>
    </row>
    <row r="11860" spans="1:2" x14ac:dyDescent="0.25">
      <c r="A11860" s="6">
        <v>11857</v>
      </c>
      <c r="B11860" s="6" t="str">
        <f>"201304005522"</f>
        <v>201304005522</v>
      </c>
    </row>
    <row r="11861" spans="1:2" x14ac:dyDescent="0.25">
      <c r="A11861" s="6">
        <v>11858</v>
      </c>
      <c r="B11861" s="6" t="str">
        <f>"201304005540"</f>
        <v>201304005540</v>
      </c>
    </row>
    <row r="11862" spans="1:2" x14ac:dyDescent="0.25">
      <c r="A11862" s="6">
        <v>11859</v>
      </c>
      <c r="B11862" s="6" t="str">
        <f>"201304005568"</f>
        <v>201304005568</v>
      </c>
    </row>
    <row r="11863" spans="1:2" x14ac:dyDescent="0.25">
      <c r="A11863" s="6">
        <v>11860</v>
      </c>
      <c r="B11863" s="6" t="str">
        <f>"201304005635"</f>
        <v>201304005635</v>
      </c>
    </row>
    <row r="11864" spans="1:2" x14ac:dyDescent="0.25">
      <c r="A11864" s="6">
        <v>11861</v>
      </c>
      <c r="B11864" s="6" t="str">
        <f>"201304005723"</f>
        <v>201304005723</v>
      </c>
    </row>
    <row r="11865" spans="1:2" x14ac:dyDescent="0.25">
      <c r="A11865" s="6">
        <v>11862</v>
      </c>
      <c r="B11865" s="6" t="str">
        <f>"201304005729"</f>
        <v>201304005729</v>
      </c>
    </row>
    <row r="11866" spans="1:2" x14ac:dyDescent="0.25">
      <c r="A11866" s="6">
        <v>11863</v>
      </c>
      <c r="B11866" s="6" t="str">
        <f>"201304005734"</f>
        <v>201304005734</v>
      </c>
    </row>
    <row r="11867" spans="1:2" x14ac:dyDescent="0.25">
      <c r="A11867" s="6">
        <v>11864</v>
      </c>
      <c r="B11867" s="6" t="str">
        <f>"201304005741"</f>
        <v>201304005741</v>
      </c>
    </row>
    <row r="11868" spans="1:2" x14ac:dyDescent="0.25">
      <c r="A11868" s="6">
        <v>11865</v>
      </c>
      <c r="B11868" s="6" t="str">
        <f>"201304005757"</f>
        <v>201304005757</v>
      </c>
    </row>
    <row r="11869" spans="1:2" x14ac:dyDescent="0.25">
      <c r="A11869" s="6">
        <v>11866</v>
      </c>
      <c r="B11869" s="6" t="str">
        <f>"201304005786"</f>
        <v>201304005786</v>
      </c>
    </row>
    <row r="11870" spans="1:2" x14ac:dyDescent="0.25">
      <c r="A11870" s="6">
        <v>11867</v>
      </c>
      <c r="B11870" s="6" t="str">
        <f>"201304005789"</f>
        <v>201304005789</v>
      </c>
    </row>
    <row r="11871" spans="1:2" x14ac:dyDescent="0.25">
      <c r="A11871" s="6">
        <v>11868</v>
      </c>
      <c r="B11871" s="6" t="str">
        <f>"201304005799"</f>
        <v>201304005799</v>
      </c>
    </row>
    <row r="11872" spans="1:2" x14ac:dyDescent="0.25">
      <c r="A11872" s="6">
        <v>11869</v>
      </c>
      <c r="B11872" s="6" t="str">
        <f>"201304005804"</f>
        <v>201304005804</v>
      </c>
    </row>
    <row r="11873" spans="1:2" x14ac:dyDescent="0.25">
      <c r="A11873" s="6">
        <v>11870</v>
      </c>
      <c r="B11873" s="6" t="str">
        <f>"201304005824"</f>
        <v>201304005824</v>
      </c>
    </row>
    <row r="11874" spans="1:2" x14ac:dyDescent="0.25">
      <c r="A11874" s="6">
        <v>11871</v>
      </c>
      <c r="B11874" s="6" t="str">
        <f>"201304005860"</f>
        <v>201304005860</v>
      </c>
    </row>
    <row r="11875" spans="1:2" x14ac:dyDescent="0.25">
      <c r="A11875" s="6">
        <v>11872</v>
      </c>
      <c r="B11875" s="6" t="str">
        <f>"201304005862"</f>
        <v>201304005862</v>
      </c>
    </row>
    <row r="11876" spans="1:2" x14ac:dyDescent="0.25">
      <c r="A11876" s="6">
        <v>11873</v>
      </c>
      <c r="B11876" s="6" t="str">
        <f>"201304005872"</f>
        <v>201304005872</v>
      </c>
    </row>
    <row r="11877" spans="1:2" x14ac:dyDescent="0.25">
      <c r="A11877" s="6">
        <v>11874</v>
      </c>
      <c r="B11877" s="6" t="str">
        <f>"201304005883"</f>
        <v>201304005883</v>
      </c>
    </row>
    <row r="11878" spans="1:2" x14ac:dyDescent="0.25">
      <c r="A11878" s="6">
        <v>11875</v>
      </c>
      <c r="B11878" s="6" t="str">
        <f>"201304005907"</f>
        <v>201304005907</v>
      </c>
    </row>
    <row r="11879" spans="1:2" x14ac:dyDescent="0.25">
      <c r="A11879" s="6">
        <v>11876</v>
      </c>
      <c r="B11879" s="6" t="str">
        <f>"201304005921"</f>
        <v>201304005921</v>
      </c>
    </row>
    <row r="11880" spans="1:2" x14ac:dyDescent="0.25">
      <c r="A11880" s="6">
        <v>11877</v>
      </c>
      <c r="B11880" s="6" t="str">
        <f>"201304005991"</f>
        <v>201304005991</v>
      </c>
    </row>
    <row r="11881" spans="1:2" x14ac:dyDescent="0.25">
      <c r="A11881" s="6">
        <v>11878</v>
      </c>
      <c r="B11881" s="6" t="str">
        <f>"201304006009"</f>
        <v>201304006009</v>
      </c>
    </row>
    <row r="11882" spans="1:2" x14ac:dyDescent="0.25">
      <c r="A11882" s="6">
        <v>11879</v>
      </c>
      <c r="B11882" s="6" t="str">
        <f>"201304006026"</f>
        <v>201304006026</v>
      </c>
    </row>
    <row r="11883" spans="1:2" x14ac:dyDescent="0.25">
      <c r="A11883" s="6">
        <v>11880</v>
      </c>
      <c r="B11883" s="6" t="str">
        <f>"201304006069"</f>
        <v>201304006069</v>
      </c>
    </row>
    <row r="11884" spans="1:2" x14ac:dyDescent="0.25">
      <c r="A11884" s="6">
        <v>11881</v>
      </c>
      <c r="B11884" s="6" t="str">
        <f>"201304006088"</f>
        <v>201304006088</v>
      </c>
    </row>
    <row r="11885" spans="1:2" x14ac:dyDescent="0.25">
      <c r="A11885" s="6">
        <v>11882</v>
      </c>
      <c r="B11885" s="6" t="str">
        <f>"201304006092"</f>
        <v>201304006092</v>
      </c>
    </row>
    <row r="11886" spans="1:2" x14ac:dyDescent="0.25">
      <c r="A11886" s="6">
        <v>11883</v>
      </c>
      <c r="B11886" s="6" t="str">
        <f>"201304006093"</f>
        <v>201304006093</v>
      </c>
    </row>
    <row r="11887" spans="1:2" x14ac:dyDescent="0.25">
      <c r="A11887" s="6">
        <v>11884</v>
      </c>
      <c r="B11887" s="6" t="str">
        <f>"201304006106"</f>
        <v>201304006106</v>
      </c>
    </row>
    <row r="11888" spans="1:2" x14ac:dyDescent="0.25">
      <c r="A11888" s="6">
        <v>11885</v>
      </c>
      <c r="B11888" s="6" t="str">
        <f>"201304006126"</f>
        <v>201304006126</v>
      </c>
    </row>
    <row r="11889" spans="1:2" x14ac:dyDescent="0.25">
      <c r="A11889" s="6">
        <v>11886</v>
      </c>
      <c r="B11889" s="6" t="str">
        <f>"201304006156"</f>
        <v>201304006156</v>
      </c>
    </row>
    <row r="11890" spans="1:2" x14ac:dyDescent="0.25">
      <c r="A11890" s="6">
        <v>11887</v>
      </c>
      <c r="B11890" s="6" t="str">
        <f>"201304006193"</f>
        <v>201304006193</v>
      </c>
    </row>
    <row r="11891" spans="1:2" x14ac:dyDescent="0.25">
      <c r="A11891" s="6">
        <v>11888</v>
      </c>
      <c r="B11891" s="6" t="str">
        <f>"201304006212"</f>
        <v>201304006212</v>
      </c>
    </row>
    <row r="11892" spans="1:2" x14ac:dyDescent="0.25">
      <c r="A11892" s="6">
        <v>11889</v>
      </c>
      <c r="B11892" s="6" t="str">
        <f>"201304006213"</f>
        <v>201304006213</v>
      </c>
    </row>
    <row r="11893" spans="1:2" x14ac:dyDescent="0.25">
      <c r="A11893" s="6">
        <v>11890</v>
      </c>
      <c r="B11893" s="6" t="str">
        <f>"201304006218"</f>
        <v>201304006218</v>
      </c>
    </row>
    <row r="11894" spans="1:2" x14ac:dyDescent="0.25">
      <c r="A11894" s="6">
        <v>11891</v>
      </c>
      <c r="B11894" s="6" t="str">
        <f>"201304006219"</f>
        <v>201304006219</v>
      </c>
    </row>
    <row r="11895" spans="1:2" x14ac:dyDescent="0.25">
      <c r="A11895" s="6">
        <v>11892</v>
      </c>
      <c r="B11895" s="6" t="str">
        <f>"201304006226"</f>
        <v>201304006226</v>
      </c>
    </row>
    <row r="11896" spans="1:2" x14ac:dyDescent="0.25">
      <c r="A11896" s="6">
        <v>11893</v>
      </c>
      <c r="B11896" s="6" t="str">
        <f>"201304006228"</f>
        <v>201304006228</v>
      </c>
    </row>
    <row r="11897" spans="1:2" x14ac:dyDescent="0.25">
      <c r="A11897" s="6">
        <v>11894</v>
      </c>
      <c r="B11897" s="6" t="str">
        <f>"201304006233"</f>
        <v>201304006233</v>
      </c>
    </row>
    <row r="11898" spans="1:2" x14ac:dyDescent="0.25">
      <c r="A11898" s="6">
        <v>11895</v>
      </c>
      <c r="B11898" s="6" t="str">
        <f>"201304006243"</f>
        <v>201304006243</v>
      </c>
    </row>
    <row r="11899" spans="1:2" x14ac:dyDescent="0.25">
      <c r="A11899" s="6">
        <v>11896</v>
      </c>
      <c r="B11899" s="6" t="str">
        <f>"201304006248"</f>
        <v>201304006248</v>
      </c>
    </row>
    <row r="11900" spans="1:2" x14ac:dyDescent="0.25">
      <c r="A11900" s="6">
        <v>11897</v>
      </c>
      <c r="B11900" s="6" t="str">
        <f>"201304006258"</f>
        <v>201304006258</v>
      </c>
    </row>
    <row r="11901" spans="1:2" x14ac:dyDescent="0.25">
      <c r="A11901" s="6">
        <v>11898</v>
      </c>
      <c r="B11901" s="6" t="str">
        <f>"201304006273"</f>
        <v>201304006273</v>
      </c>
    </row>
    <row r="11902" spans="1:2" x14ac:dyDescent="0.25">
      <c r="A11902" s="6">
        <v>11899</v>
      </c>
      <c r="B11902" s="6" t="str">
        <f>"201304006290"</f>
        <v>201304006290</v>
      </c>
    </row>
    <row r="11903" spans="1:2" x14ac:dyDescent="0.25">
      <c r="A11903" s="6">
        <v>11900</v>
      </c>
      <c r="B11903" s="6" t="str">
        <f>"201304006311"</f>
        <v>201304006311</v>
      </c>
    </row>
    <row r="11904" spans="1:2" x14ac:dyDescent="0.25">
      <c r="A11904" s="6">
        <v>11901</v>
      </c>
      <c r="B11904" s="6" t="str">
        <f>"201304006342"</f>
        <v>201304006342</v>
      </c>
    </row>
    <row r="11905" spans="1:2" x14ac:dyDescent="0.25">
      <c r="A11905" s="6">
        <v>11902</v>
      </c>
      <c r="B11905" s="6" t="str">
        <f>"201304006354"</f>
        <v>201304006354</v>
      </c>
    </row>
    <row r="11906" spans="1:2" x14ac:dyDescent="0.25">
      <c r="A11906" s="6">
        <v>11903</v>
      </c>
      <c r="B11906" s="6" t="str">
        <f>"201304006378"</f>
        <v>201304006378</v>
      </c>
    </row>
    <row r="11907" spans="1:2" x14ac:dyDescent="0.25">
      <c r="A11907" s="6">
        <v>11904</v>
      </c>
      <c r="B11907" s="6" t="str">
        <f>"201304006379"</f>
        <v>201304006379</v>
      </c>
    </row>
    <row r="11908" spans="1:2" x14ac:dyDescent="0.25">
      <c r="A11908" s="6">
        <v>11905</v>
      </c>
      <c r="B11908" s="6" t="str">
        <f>"201304006394"</f>
        <v>201304006394</v>
      </c>
    </row>
    <row r="11909" spans="1:2" x14ac:dyDescent="0.25">
      <c r="A11909" s="6">
        <v>11906</v>
      </c>
      <c r="B11909" s="6" t="str">
        <f>"201304006409"</f>
        <v>201304006409</v>
      </c>
    </row>
    <row r="11910" spans="1:2" x14ac:dyDescent="0.25">
      <c r="A11910" s="6">
        <v>11907</v>
      </c>
      <c r="B11910" s="6" t="str">
        <f>"201304006433"</f>
        <v>201304006433</v>
      </c>
    </row>
    <row r="11911" spans="1:2" x14ac:dyDescent="0.25">
      <c r="A11911" s="6">
        <v>11908</v>
      </c>
      <c r="B11911" s="6" t="str">
        <f>"201304006441"</f>
        <v>201304006441</v>
      </c>
    </row>
    <row r="11912" spans="1:2" x14ac:dyDescent="0.25">
      <c r="A11912" s="6">
        <v>11909</v>
      </c>
      <c r="B11912" s="6" t="str">
        <f>"201304006454"</f>
        <v>201304006454</v>
      </c>
    </row>
    <row r="11913" spans="1:2" x14ac:dyDescent="0.25">
      <c r="A11913" s="6">
        <v>11910</v>
      </c>
      <c r="B11913" s="6" t="str">
        <f>"201304006475"</f>
        <v>201304006475</v>
      </c>
    </row>
    <row r="11914" spans="1:2" x14ac:dyDescent="0.25">
      <c r="A11914" s="6">
        <v>11911</v>
      </c>
      <c r="B11914" s="6" t="str">
        <f>"201304006501"</f>
        <v>201304006501</v>
      </c>
    </row>
    <row r="11915" spans="1:2" x14ac:dyDescent="0.25">
      <c r="A11915" s="6">
        <v>11912</v>
      </c>
      <c r="B11915" s="6" t="str">
        <f>"201304006510"</f>
        <v>201304006510</v>
      </c>
    </row>
    <row r="11916" spans="1:2" x14ac:dyDescent="0.25">
      <c r="A11916" s="6">
        <v>11913</v>
      </c>
      <c r="B11916" s="6" t="str">
        <f>"201304006545"</f>
        <v>201304006545</v>
      </c>
    </row>
    <row r="11917" spans="1:2" x14ac:dyDescent="0.25">
      <c r="A11917" s="6">
        <v>11914</v>
      </c>
      <c r="B11917" s="6" t="str">
        <f>"201304006552"</f>
        <v>201304006552</v>
      </c>
    </row>
    <row r="11918" spans="1:2" x14ac:dyDescent="0.25">
      <c r="A11918" s="6">
        <v>11915</v>
      </c>
      <c r="B11918" s="6" t="str">
        <f>"201304006569"</f>
        <v>201304006569</v>
      </c>
    </row>
    <row r="11919" spans="1:2" x14ac:dyDescent="0.25">
      <c r="A11919" s="6">
        <v>11916</v>
      </c>
      <c r="B11919" s="6" t="str">
        <f>"201304006572"</f>
        <v>201304006572</v>
      </c>
    </row>
    <row r="11920" spans="1:2" x14ac:dyDescent="0.25">
      <c r="A11920" s="6">
        <v>11917</v>
      </c>
      <c r="B11920" s="6" t="str">
        <f>"201304006602"</f>
        <v>201304006602</v>
      </c>
    </row>
    <row r="11921" spans="1:2" x14ac:dyDescent="0.25">
      <c r="A11921" s="6">
        <v>11918</v>
      </c>
      <c r="B11921" s="6" t="str">
        <f>"201304006611"</f>
        <v>201304006611</v>
      </c>
    </row>
    <row r="11922" spans="1:2" x14ac:dyDescent="0.25">
      <c r="A11922" s="6">
        <v>11919</v>
      </c>
      <c r="B11922" s="6" t="str">
        <f>"201305000032"</f>
        <v>201305000032</v>
      </c>
    </row>
    <row r="11923" spans="1:2" x14ac:dyDescent="0.25">
      <c r="A11923" s="6">
        <v>11920</v>
      </c>
      <c r="B11923" s="6" t="str">
        <f>"201305000035"</f>
        <v>201305000035</v>
      </c>
    </row>
    <row r="11924" spans="1:2" x14ac:dyDescent="0.25">
      <c r="A11924" s="6">
        <v>11921</v>
      </c>
      <c r="B11924" s="6" t="str">
        <f>"201305000081"</f>
        <v>201305000081</v>
      </c>
    </row>
    <row r="11925" spans="1:2" x14ac:dyDescent="0.25">
      <c r="A11925" s="6">
        <v>11922</v>
      </c>
      <c r="B11925" s="6" t="str">
        <f>"201305000101"</f>
        <v>201305000101</v>
      </c>
    </row>
    <row r="11926" spans="1:2" x14ac:dyDescent="0.25">
      <c r="A11926" s="6">
        <v>11923</v>
      </c>
      <c r="B11926" s="6" t="str">
        <f>"201308000011"</f>
        <v>201308000011</v>
      </c>
    </row>
    <row r="11927" spans="1:2" x14ac:dyDescent="0.25">
      <c r="A11927" s="6">
        <v>11924</v>
      </c>
      <c r="B11927" s="6" t="str">
        <f>"201308000025"</f>
        <v>201308000025</v>
      </c>
    </row>
    <row r="11928" spans="1:2" x14ac:dyDescent="0.25">
      <c r="A11928" s="6">
        <v>11925</v>
      </c>
      <c r="B11928" s="6" t="str">
        <f>"201308000076"</f>
        <v>201308000076</v>
      </c>
    </row>
    <row r="11929" spans="1:2" x14ac:dyDescent="0.25">
      <c r="A11929" s="6">
        <v>11926</v>
      </c>
      <c r="B11929" s="6" t="str">
        <f>"201308000108"</f>
        <v>201308000108</v>
      </c>
    </row>
    <row r="11930" spans="1:2" x14ac:dyDescent="0.25">
      <c r="A11930" s="6">
        <v>11927</v>
      </c>
      <c r="B11930" s="6" t="str">
        <f>"201311000146"</f>
        <v>201311000146</v>
      </c>
    </row>
    <row r="11931" spans="1:2" x14ac:dyDescent="0.25">
      <c r="A11931" s="6">
        <v>11928</v>
      </c>
      <c r="B11931" s="6" t="str">
        <f>"201312000032"</f>
        <v>201312000032</v>
      </c>
    </row>
    <row r="11932" spans="1:2" x14ac:dyDescent="0.25">
      <c r="A11932" s="6">
        <v>11929</v>
      </c>
      <c r="B11932" s="6" t="str">
        <f>"201401000065"</f>
        <v>201401000065</v>
      </c>
    </row>
    <row r="11933" spans="1:2" x14ac:dyDescent="0.25">
      <c r="A11933" s="6">
        <v>11930</v>
      </c>
      <c r="B11933" s="6" t="str">
        <f>"201401000226"</f>
        <v>201401000226</v>
      </c>
    </row>
    <row r="11934" spans="1:2" x14ac:dyDescent="0.25">
      <c r="A11934" s="6">
        <v>11931</v>
      </c>
      <c r="B11934" s="6" t="str">
        <f>"201401000245"</f>
        <v>201401000245</v>
      </c>
    </row>
    <row r="11935" spans="1:2" x14ac:dyDescent="0.25">
      <c r="A11935" s="6">
        <v>11932</v>
      </c>
      <c r="B11935" s="6" t="str">
        <f>"201401000347"</f>
        <v>201401000347</v>
      </c>
    </row>
    <row r="11936" spans="1:2" x14ac:dyDescent="0.25">
      <c r="A11936" s="6">
        <v>11933</v>
      </c>
      <c r="B11936" s="6" t="str">
        <f>"201401000352"</f>
        <v>201401000352</v>
      </c>
    </row>
    <row r="11937" spans="1:2" x14ac:dyDescent="0.25">
      <c r="A11937" s="6">
        <v>11934</v>
      </c>
      <c r="B11937" s="6" t="str">
        <f>"201401000416"</f>
        <v>201401000416</v>
      </c>
    </row>
    <row r="11938" spans="1:2" x14ac:dyDescent="0.25">
      <c r="A11938" s="6">
        <v>11935</v>
      </c>
      <c r="B11938" s="6" t="str">
        <f>"201401000433"</f>
        <v>201401000433</v>
      </c>
    </row>
    <row r="11939" spans="1:2" x14ac:dyDescent="0.25">
      <c r="A11939" s="6">
        <v>11936</v>
      </c>
      <c r="B11939" s="6" t="str">
        <f>"201401000511"</f>
        <v>201401000511</v>
      </c>
    </row>
    <row r="11940" spans="1:2" x14ac:dyDescent="0.25">
      <c r="A11940" s="6">
        <v>11937</v>
      </c>
      <c r="B11940" s="6" t="str">
        <f>"201401000520"</f>
        <v>201401000520</v>
      </c>
    </row>
    <row r="11941" spans="1:2" x14ac:dyDescent="0.25">
      <c r="A11941" s="6">
        <v>11938</v>
      </c>
      <c r="B11941" s="6" t="str">
        <f>"201401000569"</f>
        <v>201401000569</v>
      </c>
    </row>
    <row r="11942" spans="1:2" x14ac:dyDescent="0.25">
      <c r="A11942" s="6">
        <v>11939</v>
      </c>
      <c r="B11942" s="6" t="str">
        <f>"201401000582"</f>
        <v>201401000582</v>
      </c>
    </row>
    <row r="11943" spans="1:2" x14ac:dyDescent="0.25">
      <c r="A11943" s="6">
        <v>11940</v>
      </c>
      <c r="B11943" s="6" t="str">
        <f>"201401000632"</f>
        <v>201401000632</v>
      </c>
    </row>
    <row r="11944" spans="1:2" x14ac:dyDescent="0.25">
      <c r="A11944" s="6">
        <v>11941</v>
      </c>
      <c r="B11944" s="6" t="str">
        <f>"201401000668"</f>
        <v>201401000668</v>
      </c>
    </row>
    <row r="11945" spans="1:2" x14ac:dyDescent="0.25">
      <c r="A11945" s="6">
        <v>11942</v>
      </c>
      <c r="B11945" s="6" t="str">
        <f>"201401000714"</f>
        <v>201401000714</v>
      </c>
    </row>
    <row r="11946" spans="1:2" x14ac:dyDescent="0.25">
      <c r="A11946" s="6">
        <v>11943</v>
      </c>
      <c r="B11946" s="6" t="str">
        <f>"201401000717"</f>
        <v>201401000717</v>
      </c>
    </row>
    <row r="11947" spans="1:2" x14ac:dyDescent="0.25">
      <c r="A11947" s="6">
        <v>11944</v>
      </c>
      <c r="B11947" s="6" t="str">
        <f>"201401000726"</f>
        <v>201401000726</v>
      </c>
    </row>
    <row r="11948" spans="1:2" x14ac:dyDescent="0.25">
      <c r="A11948" s="6">
        <v>11945</v>
      </c>
      <c r="B11948" s="6" t="str">
        <f>"201401000767"</f>
        <v>201401000767</v>
      </c>
    </row>
    <row r="11949" spans="1:2" x14ac:dyDescent="0.25">
      <c r="A11949" s="6">
        <v>11946</v>
      </c>
      <c r="B11949" s="6" t="str">
        <f>"201401000795"</f>
        <v>201401000795</v>
      </c>
    </row>
    <row r="11950" spans="1:2" x14ac:dyDescent="0.25">
      <c r="A11950" s="6">
        <v>11947</v>
      </c>
      <c r="B11950" s="6" t="str">
        <f>"201401000809"</f>
        <v>201401000809</v>
      </c>
    </row>
    <row r="11951" spans="1:2" x14ac:dyDescent="0.25">
      <c r="A11951" s="6">
        <v>11948</v>
      </c>
      <c r="B11951" s="6" t="str">
        <f>"201401000817"</f>
        <v>201401000817</v>
      </c>
    </row>
    <row r="11952" spans="1:2" x14ac:dyDescent="0.25">
      <c r="A11952" s="6">
        <v>11949</v>
      </c>
      <c r="B11952" s="6" t="str">
        <f>"201401000818"</f>
        <v>201401000818</v>
      </c>
    </row>
    <row r="11953" spans="1:2" x14ac:dyDescent="0.25">
      <c r="A11953" s="6">
        <v>11950</v>
      </c>
      <c r="B11953" s="6" t="str">
        <f>"201401000922"</f>
        <v>201401000922</v>
      </c>
    </row>
    <row r="11954" spans="1:2" x14ac:dyDescent="0.25">
      <c r="A11954" s="6">
        <v>11951</v>
      </c>
      <c r="B11954" s="6" t="str">
        <f>"201401001020"</f>
        <v>201401001020</v>
      </c>
    </row>
    <row r="11955" spans="1:2" x14ac:dyDescent="0.25">
      <c r="A11955" s="6">
        <v>11952</v>
      </c>
      <c r="B11955" s="6" t="str">
        <f>"201401001111"</f>
        <v>201401001111</v>
      </c>
    </row>
    <row r="11956" spans="1:2" x14ac:dyDescent="0.25">
      <c r="A11956" s="6">
        <v>11953</v>
      </c>
      <c r="B11956" s="6" t="str">
        <f>"201401001142"</f>
        <v>201401001142</v>
      </c>
    </row>
    <row r="11957" spans="1:2" x14ac:dyDescent="0.25">
      <c r="A11957" s="6">
        <v>11954</v>
      </c>
      <c r="B11957" s="6" t="str">
        <f>"201401001157"</f>
        <v>201401001157</v>
      </c>
    </row>
    <row r="11958" spans="1:2" x14ac:dyDescent="0.25">
      <c r="A11958" s="6">
        <v>11955</v>
      </c>
      <c r="B11958" s="6" t="str">
        <f>"201401001204"</f>
        <v>201401001204</v>
      </c>
    </row>
    <row r="11959" spans="1:2" x14ac:dyDescent="0.25">
      <c r="A11959" s="6">
        <v>11956</v>
      </c>
      <c r="B11959" s="6" t="str">
        <f>"201401001205"</f>
        <v>201401001205</v>
      </c>
    </row>
    <row r="11960" spans="1:2" x14ac:dyDescent="0.25">
      <c r="A11960" s="6">
        <v>11957</v>
      </c>
      <c r="B11960" s="6" t="str">
        <f>"201401001213"</f>
        <v>201401001213</v>
      </c>
    </row>
    <row r="11961" spans="1:2" x14ac:dyDescent="0.25">
      <c r="A11961" s="6">
        <v>11958</v>
      </c>
      <c r="B11961" s="6" t="str">
        <f>"201401001240"</f>
        <v>201401001240</v>
      </c>
    </row>
    <row r="11962" spans="1:2" x14ac:dyDescent="0.25">
      <c r="A11962" s="6">
        <v>11959</v>
      </c>
      <c r="B11962" s="6" t="str">
        <f>"201401001256"</f>
        <v>201401001256</v>
      </c>
    </row>
    <row r="11963" spans="1:2" x14ac:dyDescent="0.25">
      <c r="A11963" s="6">
        <v>11960</v>
      </c>
      <c r="B11963" s="6" t="str">
        <f>"201401001293"</f>
        <v>201401001293</v>
      </c>
    </row>
    <row r="11964" spans="1:2" x14ac:dyDescent="0.25">
      <c r="A11964" s="6">
        <v>11961</v>
      </c>
      <c r="B11964" s="6" t="str">
        <f>"201401001359"</f>
        <v>201401001359</v>
      </c>
    </row>
    <row r="11965" spans="1:2" x14ac:dyDescent="0.25">
      <c r="A11965" s="6">
        <v>11962</v>
      </c>
      <c r="B11965" s="6" t="str">
        <f>"201401001369"</f>
        <v>201401001369</v>
      </c>
    </row>
    <row r="11966" spans="1:2" x14ac:dyDescent="0.25">
      <c r="A11966" s="6">
        <v>11963</v>
      </c>
      <c r="B11966" s="6" t="str">
        <f>"201401001490"</f>
        <v>201401001490</v>
      </c>
    </row>
    <row r="11967" spans="1:2" x14ac:dyDescent="0.25">
      <c r="A11967" s="6">
        <v>11964</v>
      </c>
      <c r="B11967" s="6" t="str">
        <f>"201401001522"</f>
        <v>201401001522</v>
      </c>
    </row>
    <row r="11968" spans="1:2" x14ac:dyDescent="0.25">
      <c r="A11968" s="6">
        <v>11965</v>
      </c>
      <c r="B11968" s="6" t="str">
        <f>"201401001562"</f>
        <v>201401001562</v>
      </c>
    </row>
    <row r="11969" spans="1:2" x14ac:dyDescent="0.25">
      <c r="A11969" s="6">
        <v>11966</v>
      </c>
      <c r="B11969" s="6" t="str">
        <f>"201401001579"</f>
        <v>201401001579</v>
      </c>
    </row>
    <row r="11970" spans="1:2" x14ac:dyDescent="0.25">
      <c r="A11970" s="6">
        <v>11967</v>
      </c>
      <c r="B11970" s="6" t="str">
        <f>"201401001591"</f>
        <v>201401001591</v>
      </c>
    </row>
    <row r="11971" spans="1:2" x14ac:dyDescent="0.25">
      <c r="A11971" s="6">
        <v>11968</v>
      </c>
      <c r="B11971" s="6" t="str">
        <f>"201401001809"</f>
        <v>201401001809</v>
      </c>
    </row>
    <row r="11972" spans="1:2" x14ac:dyDescent="0.25">
      <c r="A11972" s="6">
        <v>11969</v>
      </c>
      <c r="B11972" s="6" t="str">
        <f>"201401001824"</f>
        <v>201401001824</v>
      </c>
    </row>
    <row r="11973" spans="1:2" x14ac:dyDescent="0.25">
      <c r="A11973" s="6">
        <v>11970</v>
      </c>
      <c r="B11973" s="6" t="str">
        <f>"201401001845"</f>
        <v>201401001845</v>
      </c>
    </row>
    <row r="11974" spans="1:2" x14ac:dyDescent="0.25">
      <c r="A11974" s="6">
        <v>11971</v>
      </c>
      <c r="B11974" s="6" t="str">
        <f>"201401001942"</f>
        <v>201401001942</v>
      </c>
    </row>
    <row r="11975" spans="1:2" x14ac:dyDescent="0.25">
      <c r="A11975" s="6">
        <v>11972</v>
      </c>
      <c r="B11975" s="6" t="str">
        <f>"201401001996"</f>
        <v>201401001996</v>
      </c>
    </row>
    <row r="11976" spans="1:2" x14ac:dyDescent="0.25">
      <c r="A11976" s="6">
        <v>11973</v>
      </c>
      <c r="B11976" s="6" t="str">
        <f>"201401002005"</f>
        <v>201401002005</v>
      </c>
    </row>
    <row r="11977" spans="1:2" x14ac:dyDescent="0.25">
      <c r="A11977" s="6">
        <v>11974</v>
      </c>
      <c r="B11977" s="6" t="str">
        <f>"201401002026"</f>
        <v>201401002026</v>
      </c>
    </row>
    <row r="11978" spans="1:2" x14ac:dyDescent="0.25">
      <c r="A11978" s="6">
        <v>11975</v>
      </c>
      <c r="B11978" s="6" t="str">
        <f>"201401002028"</f>
        <v>201401002028</v>
      </c>
    </row>
    <row r="11979" spans="1:2" x14ac:dyDescent="0.25">
      <c r="A11979" s="6">
        <v>11976</v>
      </c>
      <c r="B11979" s="6" t="str">
        <f>"201401002076"</f>
        <v>201401002076</v>
      </c>
    </row>
    <row r="11980" spans="1:2" x14ac:dyDescent="0.25">
      <c r="A11980" s="6">
        <v>11977</v>
      </c>
      <c r="B11980" s="6" t="str">
        <f>"201401002165"</f>
        <v>201401002165</v>
      </c>
    </row>
    <row r="11981" spans="1:2" x14ac:dyDescent="0.25">
      <c r="A11981" s="6">
        <v>11978</v>
      </c>
      <c r="B11981" s="6" t="str">
        <f>"201401002173"</f>
        <v>201401002173</v>
      </c>
    </row>
    <row r="11982" spans="1:2" x14ac:dyDescent="0.25">
      <c r="A11982" s="6">
        <v>11979</v>
      </c>
      <c r="B11982" s="6" t="str">
        <f>"201401002435"</f>
        <v>201401002435</v>
      </c>
    </row>
    <row r="11983" spans="1:2" x14ac:dyDescent="0.25">
      <c r="A11983" s="6">
        <v>11980</v>
      </c>
      <c r="B11983" s="6" t="str">
        <f>"201401002438"</f>
        <v>201401002438</v>
      </c>
    </row>
    <row r="11984" spans="1:2" x14ac:dyDescent="0.25">
      <c r="A11984" s="6">
        <v>11981</v>
      </c>
      <c r="B11984" s="6" t="str">
        <f>"201401002462"</f>
        <v>201401002462</v>
      </c>
    </row>
    <row r="11985" spans="1:2" x14ac:dyDescent="0.25">
      <c r="A11985" s="6">
        <v>11982</v>
      </c>
      <c r="B11985" s="6" t="str">
        <f>"201401002498"</f>
        <v>201401002498</v>
      </c>
    </row>
    <row r="11986" spans="1:2" x14ac:dyDescent="0.25">
      <c r="A11986" s="6">
        <v>11983</v>
      </c>
      <c r="B11986" s="6" t="str">
        <f>"201401002544"</f>
        <v>201401002544</v>
      </c>
    </row>
    <row r="11987" spans="1:2" x14ac:dyDescent="0.25">
      <c r="A11987" s="6">
        <v>11984</v>
      </c>
      <c r="B11987" s="6" t="str">
        <f>"201401002553"</f>
        <v>201401002553</v>
      </c>
    </row>
    <row r="11988" spans="1:2" x14ac:dyDescent="0.25">
      <c r="A11988" s="6">
        <v>11985</v>
      </c>
      <c r="B11988" s="6" t="str">
        <f>"201402000023"</f>
        <v>201402000023</v>
      </c>
    </row>
    <row r="11989" spans="1:2" x14ac:dyDescent="0.25">
      <c r="A11989" s="6">
        <v>11986</v>
      </c>
      <c r="B11989" s="6" t="str">
        <f>"201402000085"</f>
        <v>201402000085</v>
      </c>
    </row>
    <row r="11990" spans="1:2" x14ac:dyDescent="0.25">
      <c r="A11990" s="6">
        <v>11987</v>
      </c>
      <c r="B11990" s="6" t="str">
        <f>"201402000156"</f>
        <v>201402000156</v>
      </c>
    </row>
    <row r="11991" spans="1:2" x14ac:dyDescent="0.25">
      <c r="A11991" s="6">
        <v>11988</v>
      </c>
      <c r="B11991" s="6" t="str">
        <f>"201402000162"</f>
        <v>201402000162</v>
      </c>
    </row>
    <row r="11992" spans="1:2" x14ac:dyDescent="0.25">
      <c r="A11992" s="6">
        <v>11989</v>
      </c>
      <c r="B11992" s="6" t="str">
        <f>"201402000259"</f>
        <v>201402000259</v>
      </c>
    </row>
    <row r="11993" spans="1:2" x14ac:dyDescent="0.25">
      <c r="A11993" s="6">
        <v>11990</v>
      </c>
      <c r="B11993" s="6" t="str">
        <f>"201402000266"</f>
        <v>201402000266</v>
      </c>
    </row>
    <row r="11994" spans="1:2" x14ac:dyDescent="0.25">
      <c r="A11994" s="6">
        <v>11991</v>
      </c>
      <c r="B11994" s="6" t="str">
        <f>"201402000405"</f>
        <v>201402000405</v>
      </c>
    </row>
    <row r="11995" spans="1:2" x14ac:dyDescent="0.25">
      <c r="A11995" s="6">
        <v>11992</v>
      </c>
      <c r="B11995" s="6" t="str">
        <f>"201402000428"</f>
        <v>201402000428</v>
      </c>
    </row>
    <row r="11996" spans="1:2" x14ac:dyDescent="0.25">
      <c r="A11996" s="6">
        <v>11993</v>
      </c>
      <c r="B11996" s="6" t="str">
        <f>"201402000526"</f>
        <v>201402000526</v>
      </c>
    </row>
    <row r="11997" spans="1:2" x14ac:dyDescent="0.25">
      <c r="A11997" s="6">
        <v>11994</v>
      </c>
      <c r="B11997" s="6" t="str">
        <f>"201402000590"</f>
        <v>201402000590</v>
      </c>
    </row>
    <row r="11998" spans="1:2" x14ac:dyDescent="0.25">
      <c r="A11998" s="6">
        <v>11995</v>
      </c>
      <c r="B11998" s="6" t="str">
        <f>"201402000652"</f>
        <v>201402000652</v>
      </c>
    </row>
    <row r="11999" spans="1:2" x14ac:dyDescent="0.25">
      <c r="A11999" s="6">
        <v>11996</v>
      </c>
      <c r="B11999" s="6" t="str">
        <f>"201402000662"</f>
        <v>201402000662</v>
      </c>
    </row>
    <row r="12000" spans="1:2" x14ac:dyDescent="0.25">
      <c r="A12000" s="6">
        <v>11997</v>
      </c>
      <c r="B12000" s="6" t="str">
        <f>"201402000791"</f>
        <v>201402000791</v>
      </c>
    </row>
    <row r="12001" spans="1:2" x14ac:dyDescent="0.25">
      <c r="A12001" s="6">
        <v>11998</v>
      </c>
      <c r="B12001" s="6" t="str">
        <f>"201402000836"</f>
        <v>201402000836</v>
      </c>
    </row>
    <row r="12002" spans="1:2" x14ac:dyDescent="0.25">
      <c r="A12002" s="6">
        <v>11999</v>
      </c>
      <c r="B12002" s="6" t="str">
        <f>"201402000861"</f>
        <v>201402000861</v>
      </c>
    </row>
    <row r="12003" spans="1:2" x14ac:dyDescent="0.25">
      <c r="A12003" s="6">
        <v>12000</v>
      </c>
      <c r="B12003" s="6" t="str">
        <f>"201402000949"</f>
        <v>201402000949</v>
      </c>
    </row>
    <row r="12004" spans="1:2" x14ac:dyDescent="0.25">
      <c r="A12004" s="6">
        <v>12001</v>
      </c>
      <c r="B12004" s="6" t="str">
        <f>"201402000955"</f>
        <v>201402000955</v>
      </c>
    </row>
    <row r="12005" spans="1:2" x14ac:dyDescent="0.25">
      <c r="A12005" s="6">
        <v>12002</v>
      </c>
      <c r="B12005" s="6" t="str">
        <f>"201402001187"</f>
        <v>201402001187</v>
      </c>
    </row>
    <row r="12006" spans="1:2" x14ac:dyDescent="0.25">
      <c r="A12006" s="6">
        <v>12003</v>
      </c>
      <c r="B12006" s="6" t="str">
        <f>"201402001230"</f>
        <v>201402001230</v>
      </c>
    </row>
    <row r="12007" spans="1:2" x14ac:dyDescent="0.25">
      <c r="A12007" s="6">
        <v>12004</v>
      </c>
      <c r="B12007" s="6" t="str">
        <f>"201402001278"</f>
        <v>201402001278</v>
      </c>
    </row>
    <row r="12008" spans="1:2" x14ac:dyDescent="0.25">
      <c r="A12008" s="6">
        <v>12005</v>
      </c>
      <c r="B12008" s="6" t="str">
        <f>"201402001381"</f>
        <v>201402001381</v>
      </c>
    </row>
    <row r="12009" spans="1:2" x14ac:dyDescent="0.25">
      <c r="A12009" s="6">
        <v>12006</v>
      </c>
      <c r="B12009" s="6" t="str">
        <f>"201402001396"</f>
        <v>201402001396</v>
      </c>
    </row>
    <row r="12010" spans="1:2" x14ac:dyDescent="0.25">
      <c r="A12010" s="6">
        <v>12007</v>
      </c>
      <c r="B12010" s="6" t="str">
        <f>"201402001463"</f>
        <v>201402001463</v>
      </c>
    </row>
    <row r="12011" spans="1:2" x14ac:dyDescent="0.25">
      <c r="A12011" s="6">
        <v>12008</v>
      </c>
      <c r="B12011" s="6" t="str">
        <f>"201402001474"</f>
        <v>201402001474</v>
      </c>
    </row>
    <row r="12012" spans="1:2" x14ac:dyDescent="0.25">
      <c r="A12012" s="6">
        <v>12009</v>
      </c>
      <c r="B12012" s="6" t="str">
        <f>"201402001510"</f>
        <v>201402001510</v>
      </c>
    </row>
    <row r="12013" spans="1:2" x14ac:dyDescent="0.25">
      <c r="A12013" s="6">
        <v>12010</v>
      </c>
      <c r="B12013" s="6" t="str">
        <f>"201402001515"</f>
        <v>201402001515</v>
      </c>
    </row>
    <row r="12014" spans="1:2" x14ac:dyDescent="0.25">
      <c r="A12014" s="6">
        <v>12011</v>
      </c>
      <c r="B12014" s="6" t="str">
        <f>"201402001604"</f>
        <v>201402001604</v>
      </c>
    </row>
    <row r="12015" spans="1:2" x14ac:dyDescent="0.25">
      <c r="A12015" s="6">
        <v>12012</v>
      </c>
      <c r="B12015" s="6" t="str">
        <f>"201402001607"</f>
        <v>201402001607</v>
      </c>
    </row>
    <row r="12016" spans="1:2" x14ac:dyDescent="0.25">
      <c r="A12016" s="6">
        <v>12013</v>
      </c>
      <c r="B12016" s="6" t="str">
        <f>"201402001612"</f>
        <v>201402001612</v>
      </c>
    </row>
    <row r="12017" spans="1:2" x14ac:dyDescent="0.25">
      <c r="A12017" s="6">
        <v>12014</v>
      </c>
      <c r="B12017" s="6" t="str">
        <f>"201402001615"</f>
        <v>201402001615</v>
      </c>
    </row>
    <row r="12018" spans="1:2" x14ac:dyDescent="0.25">
      <c r="A12018" s="6">
        <v>12015</v>
      </c>
      <c r="B12018" s="6" t="str">
        <f>"201402001670"</f>
        <v>201402001670</v>
      </c>
    </row>
    <row r="12019" spans="1:2" x14ac:dyDescent="0.25">
      <c r="A12019" s="6">
        <v>12016</v>
      </c>
      <c r="B12019" s="6" t="str">
        <f>"201402001704"</f>
        <v>201402001704</v>
      </c>
    </row>
    <row r="12020" spans="1:2" x14ac:dyDescent="0.25">
      <c r="A12020" s="6">
        <v>12017</v>
      </c>
      <c r="B12020" s="6" t="str">
        <f>"201402001726"</f>
        <v>201402001726</v>
      </c>
    </row>
    <row r="12021" spans="1:2" x14ac:dyDescent="0.25">
      <c r="A12021" s="6">
        <v>12018</v>
      </c>
      <c r="B12021" s="6" t="str">
        <f>"201402001752"</f>
        <v>201402001752</v>
      </c>
    </row>
    <row r="12022" spans="1:2" x14ac:dyDescent="0.25">
      <c r="A12022" s="6">
        <v>12019</v>
      </c>
      <c r="B12022" s="6" t="str">
        <f>"201402001780"</f>
        <v>201402001780</v>
      </c>
    </row>
    <row r="12023" spans="1:2" x14ac:dyDescent="0.25">
      <c r="A12023" s="6">
        <v>12020</v>
      </c>
      <c r="B12023" s="6" t="str">
        <f>"201402001847"</f>
        <v>201402001847</v>
      </c>
    </row>
    <row r="12024" spans="1:2" x14ac:dyDescent="0.25">
      <c r="A12024" s="6">
        <v>12021</v>
      </c>
      <c r="B12024" s="6" t="str">
        <f>"201402001877"</f>
        <v>201402001877</v>
      </c>
    </row>
    <row r="12025" spans="1:2" x14ac:dyDescent="0.25">
      <c r="A12025" s="6">
        <v>12022</v>
      </c>
      <c r="B12025" s="6" t="str">
        <f>"201402001893"</f>
        <v>201402001893</v>
      </c>
    </row>
    <row r="12026" spans="1:2" x14ac:dyDescent="0.25">
      <c r="A12026" s="6">
        <v>12023</v>
      </c>
      <c r="B12026" s="6" t="str">
        <f>"201402002004"</f>
        <v>201402002004</v>
      </c>
    </row>
    <row r="12027" spans="1:2" x14ac:dyDescent="0.25">
      <c r="A12027" s="6">
        <v>12024</v>
      </c>
      <c r="B12027" s="6" t="str">
        <f>"201402002017"</f>
        <v>201402002017</v>
      </c>
    </row>
    <row r="12028" spans="1:2" x14ac:dyDescent="0.25">
      <c r="A12028" s="6">
        <v>12025</v>
      </c>
      <c r="B12028" s="6" t="str">
        <f>"201402002029"</f>
        <v>201402002029</v>
      </c>
    </row>
    <row r="12029" spans="1:2" x14ac:dyDescent="0.25">
      <c r="A12029" s="6">
        <v>12026</v>
      </c>
      <c r="B12029" s="6" t="str">
        <f>"201402002033"</f>
        <v>201402002033</v>
      </c>
    </row>
    <row r="12030" spans="1:2" x14ac:dyDescent="0.25">
      <c r="A12030" s="6">
        <v>12027</v>
      </c>
      <c r="B12030" s="6" t="str">
        <f>"201402002057"</f>
        <v>201402002057</v>
      </c>
    </row>
    <row r="12031" spans="1:2" x14ac:dyDescent="0.25">
      <c r="A12031" s="6">
        <v>12028</v>
      </c>
      <c r="B12031" s="6" t="str">
        <f>"201402002075"</f>
        <v>201402002075</v>
      </c>
    </row>
    <row r="12032" spans="1:2" x14ac:dyDescent="0.25">
      <c r="A12032" s="6">
        <v>12029</v>
      </c>
      <c r="B12032" s="6" t="str">
        <f>"201402002225"</f>
        <v>201402002225</v>
      </c>
    </row>
    <row r="12033" spans="1:2" x14ac:dyDescent="0.25">
      <c r="A12033" s="6">
        <v>12030</v>
      </c>
      <c r="B12033" s="6" t="str">
        <f>"201402002259"</f>
        <v>201402002259</v>
      </c>
    </row>
    <row r="12034" spans="1:2" x14ac:dyDescent="0.25">
      <c r="A12034" s="6">
        <v>12031</v>
      </c>
      <c r="B12034" s="6" t="str">
        <f>"201402002300"</f>
        <v>201402002300</v>
      </c>
    </row>
    <row r="12035" spans="1:2" x14ac:dyDescent="0.25">
      <c r="A12035" s="6">
        <v>12032</v>
      </c>
      <c r="B12035" s="6" t="str">
        <f>"201402002372"</f>
        <v>201402002372</v>
      </c>
    </row>
    <row r="12036" spans="1:2" x14ac:dyDescent="0.25">
      <c r="A12036" s="6">
        <v>12033</v>
      </c>
      <c r="B12036" s="6" t="str">
        <f>"201402002389"</f>
        <v>201402002389</v>
      </c>
    </row>
    <row r="12037" spans="1:2" x14ac:dyDescent="0.25">
      <c r="A12037" s="6">
        <v>12034</v>
      </c>
      <c r="B12037" s="6" t="str">
        <f>"201402002396"</f>
        <v>201402002396</v>
      </c>
    </row>
    <row r="12038" spans="1:2" x14ac:dyDescent="0.25">
      <c r="A12038" s="6">
        <v>12035</v>
      </c>
      <c r="B12038" s="6" t="str">
        <f>"201402002400"</f>
        <v>201402002400</v>
      </c>
    </row>
    <row r="12039" spans="1:2" x14ac:dyDescent="0.25">
      <c r="A12039" s="6">
        <v>12036</v>
      </c>
      <c r="B12039" s="6" t="str">
        <f>"201402002512"</f>
        <v>201402002512</v>
      </c>
    </row>
    <row r="12040" spans="1:2" x14ac:dyDescent="0.25">
      <c r="A12040" s="6">
        <v>12037</v>
      </c>
      <c r="B12040" s="6" t="str">
        <f>"201402002575"</f>
        <v>201402002575</v>
      </c>
    </row>
    <row r="12041" spans="1:2" x14ac:dyDescent="0.25">
      <c r="A12041" s="6">
        <v>12038</v>
      </c>
      <c r="B12041" s="6" t="str">
        <f>"201402002634"</f>
        <v>201402002634</v>
      </c>
    </row>
    <row r="12042" spans="1:2" x14ac:dyDescent="0.25">
      <c r="A12042" s="6">
        <v>12039</v>
      </c>
      <c r="B12042" s="6" t="str">
        <f>"201402002656"</f>
        <v>201402002656</v>
      </c>
    </row>
    <row r="12043" spans="1:2" x14ac:dyDescent="0.25">
      <c r="A12043" s="6">
        <v>12040</v>
      </c>
      <c r="B12043" s="6" t="str">
        <f>"201402002683"</f>
        <v>201402002683</v>
      </c>
    </row>
    <row r="12044" spans="1:2" x14ac:dyDescent="0.25">
      <c r="A12044" s="6">
        <v>12041</v>
      </c>
      <c r="B12044" s="6" t="str">
        <f>"201402002709"</f>
        <v>201402002709</v>
      </c>
    </row>
    <row r="12045" spans="1:2" x14ac:dyDescent="0.25">
      <c r="A12045" s="6">
        <v>12042</v>
      </c>
      <c r="B12045" s="6" t="str">
        <f>"201402002778"</f>
        <v>201402002778</v>
      </c>
    </row>
    <row r="12046" spans="1:2" x14ac:dyDescent="0.25">
      <c r="A12046" s="6">
        <v>12043</v>
      </c>
      <c r="B12046" s="6" t="str">
        <f>"201402002833"</f>
        <v>201402002833</v>
      </c>
    </row>
    <row r="12047" spans="1:2" x14ac:dyDescent="0.25">
      <c r="A12047" s="6">
        <v>12044</v>
      </c>
      <c r="B12047" s="6" t="str">
        <f>"201402002843"</f>
        <v>201402002843</v>
      </c>
    </row>
    <row r="12048" spans="1:2" x14ac:dyDescent="0.25">
      <c r="A12048" s="6">
        <v>12045</v>
      </c>
      <c r="B12048" s="6" t="str">
        <f>"201402002851"</f>
        <v>201402002851</v>
      </c>
    </row>
    <row r="12049" spans="1:2" x14ac:dyDescent="0.25">
      <c r="A12049" s="6">
        <v>12046</v>
      </c>
      <c r="B12049" s="6" t="str">
        <f>"201402002875"</f>
        <v>201402002875</v>
      </c>
    </row>
    <row r="12050" spans="1:2" x14ac:dyDescent="0.25">
      <c r="A12050" s="6">
        <v>12047</v>
      </c>
      <c r="B12050" s="6" t="str">
        <f>"201402002923"</f>
        <v>201402002923</v>
      </c>
    </row>
    <row r="12051" spans="1:2" x14ac:dyDescent="0.25">
      <c r="A12051" s="6">
        <v>12048</v>
      </c>
      <c r="B12051" s="6" t="str">
        <f>"201402002926"</f>
        <v>201402002926</v>
      </c>
    </row>
    <row r="12052" spans="1:2" x14ac:dyDescent="0.25">
      <c r="A12052" s="6">
        <v>12049</v>
      </c>
      <c r="B12052" s="6" t="str">
        <f>"201402002932"</f>
        <v>201402002932</v>
      </c>
    </row>
    <row r="12053" spans="1:2" x14ac:dyDescent="0.25">
      <c r="A12053" s="6">
        <v>12050</v>
      </c>
      <c r="B12053" s="6" t="str">
        <f>"201402002989"</f>
        <v>201402002989</v>
      </c>
    </row>
    <row r="12054" spans="1:2" x14ac:dyDescent="0.25">
      <c r="A12054" s="6">
        <v>12051</v>
      </c>
      <c r="B12054" s="6" t="str">
        <f>"201402002997"</f>
        <v>201402002997</v>
      </c>
    </row>
    <row r="12055" spans="1:2" x14ac:dyDescent="0.25">
      <c r="A12055" s="6">
        <v>12052</v>
      </c>
      <c r="B12055" s="6" t="str">
        <f>"201402003056"</f>
        <v>201402003056</v>
      </c>
    </row>
    <row r="12056" spans="1:2" x14ac:dyDescent="0.25">
      <c r="A12056" s="6">
        <v>12053</v>
      </c>
      <c r="B12056" s="6" t="str">
        <f>"201402003140"</f>
        <v>201402003140</v>
      </c>
    </row>
    <row r="12057" spans="1:2" x14ac:dyDescent="0.25">
      <c r="A12057" s="6">
        <v>12054</v>
      </c>
      <c r="B12057" s="6" t="str">
        <f>"201402003210"</f>
        <v>201402003210</v>
      </c>
    </row>
    <row r="12058" spans="1:2" x14ac:dyDescent="0.25">
      <c r="A12058" s="6">
        <v>12055</v>
      </c>
      <c r="B12058" s="6" t="str">
        <f>"201402003213"</f>
        <v>201402003213</v>
      </c>
    </row>
    <row r="12059" spans="1:2" x14ac:dyDescent="0.25">
      <c r="A12059" s="6">
        <v>12056</v>
      </c>
      <c r="B12059" s="6" t="str">
        <f>"201402003216"</f>
        <v>201402003216</v>
      </c>
    </row>
    <row r="12060" spans="1:2" x14ac:dyDescent="0.25">
      <c r="A12060" s="6">
        <v>12057</v>
      </c>
      <c r="B12060" s="6" t="str">
        <f>"201402003242"</f>
        <v>201402003242</v>
      </c>
    </row>
    <row r="12061" spans="1:2" x14ac:dyDescent="0.25">
      <c r="A12061" s="6">
        <v>12058</v>
      </c>
      <c r="B12061" s="6" t="str">
        <f>"201402003296"</f>
        <v>201402003296</v>
      </c>
    </row>
    <row r="12062" spans="1:2" x14ac:dyDescent="0.25">
      <c r="A12062" s="6">
        <v>12059</v>
      </c>
      <c r="B12062" s="6" t="str">
        <f>"201402003376"</f>
        <v>201402003376</v>
      </c>
    </row>
    <row r="12063" spans="1:2" x14ac:dyDescent="0.25">
      <c r="A12063" s="6">
        <v>12060</v>
      </c>
      <c r="B12063" s="6" t="str">
        <f>"201402003449"</f>
        <v>201402003449</v>
      </c>
    </row>
    <row r="12064" spans="1:2" x14ac:dyDescent="0.25">
      <c r="A12064" s="6">
        <v>12061</v>
      </c>
      <c r="B12064" s="6" t="str">
        <f>"201402003576"</f>
        <v>201402003576</v>
      </c>
    </row>
    <row r="12065" spans="1:2" x14ac:dyDescent="0.25">
      <c r="A12065" s="6">
        <v>12062</v>
      </c>
      <c r="B12065" s="6" t="str">
        <f>"201402003655"</f>
        <v>201402003655</v>
      </c>
    </row>
    <row r="12066" spans="1:2" x14ac:dyDescent="0.25">
      <c r="A12066" s="6">
        <v>12063</v>
      </c>
      <c r="B12066" s="6" t="str">
        <f>"201402003672"</f>
        <v>201402003672</v>
      </c>
    </row>
    <row r="12067" spans="1:2" x14ac:dyDescent="0.25">
      <c r="A12067" s="6">
        <v>12064</v>
      </c>
      <c r="B12067" s="6" t="str">
        <f>"201402003764"</f>
        <v>201402003764</v>
      </c>
    </row>
    <row r="12068" spans="1:2" x14ac:dyDescent="0.25">
      <c r="A12068" s="6">
        <v>12065</v>
      </c>
      <c r="B12068" s="6" t="str">
        <f>"201402003809"</f>
        <v>201402003809</v>
      </c>
    </row>
    <row r="12069" spans="1:2" x14ac:dyDescent="0.25">
      <c r="A12069" s="6">
        <v>12066</v>
      </c>
      <c r="B12069" s="6" t="str">
        <f>"201402003811"</f>
        <v>201402003811</v>
      </c>
    </row>
    <row r="12070" spans="1:2" x14ac:dyDescent="0.25">
      <c r="A12070" s="6">
        <v>12067</v>
      </c>
      <c r="B12070" s="6" t="str">
        <f>"201402003986"</f>
        <v>201402003986</v>
      </c>
    </row>
    <row r="12071" spans="1:2" x14ac:dyDescent="0.25">
      <c r="A12071" s="6">
        <v>12068</v>
      </c>
      <c r="B12071" s="6" t="str">
        <f>"201402004005"</f>
        <v>201402004005</v>
      </c>
    </row>
    <row r="12072" spans="1:2" x14ac:dyDescent="0.25">
      <c r="A12072" s="6">
        <v>12069</v>
      </c>
      <c r="B12072" s="6" t="str">
        <f>"201402004010"</f>
        <v>201402004010</v>
      </c>
    </row>
    <row r="12073" spans="1:2" x14ac:dyDescent="0.25">
      <c r="A12073" s="6">
        <v>12070</v>
      </c>
      <c r="B12073" s="6" t="str">
        <f>"201402004026"</f>
        <v>201402004026</v>
      </c>
    </row>
    <row r="12074" spans="1:2" x14ac:dyDescent="0.25">
      <c r="A12074" s="6">
        <v>12071</v>
      </c>
      <c r="B12074" s="6" t="str">
        <f>"201402004038"</f>
        <v>201402004038</v>
      </c>
    </row>
    <row r="12075" spans="1:2" x14ac:dyDescent="0.25">
      <c r="A12075" s="6">
        <v>12072</v>
      </c>
      <c r="B12075" s="6" t="str">
        <f>"201402004040"</f>
        <v>201402004040</v>
      </c>
    </row>
    <row r="12076" spans="1:2" x14ac:dyDescent="0.25">
      <c r="A12076" s="6">
        <v>12073</v>
      </c>
      <c r="B12076" s="6" t="str">
        <f>"201402004109"</f>
        <v>201402004109</v>
      </c>
    </row>
    <row r="12077" spans="1:2" x14ac:dyDescent="0.25">
      <c r="A12077" s="6">
        <v>12074</v>
      </c>
      <c r="B12077" s="6" t="str">
        <f>"201402004113"</f>
        <v>201402004113</v>
      </c>
    </row>
    <row r="12078" spans="1:2" x14ac:dyDescent="0.25">
      <c r="A12078" s="6">
        <v>12075</v>
      </c>
      <c r="B12078" s="6" t="str">
        <f>"201402004117"</f>
        <v>201402004117</v>
      </c>
    </row>
    <row r="12079" spans="1:2" x14ac:dyDescent="0.25">
      <c r="A12079" s="6">
        <v>12076</v>
      </c>
      <c r="B12079" s="6" t="str">
        <f>"201402004187"</f>
        <v>201402004187</v>
      </c>
    </row>
    <row r="12080" spans="1:2" x14ac:dyDescent="0.25">
      <c r="A12080" s="6">
        <v>12077</v>
      </c>
      <c r="B12080" s="6" t="str">
        <f>"201402004353"</f>
        <v>201402004353</v>
      </c>
    </row>
    <row r="12081" spans="1:2" x14ac:dyDescent="0.25">
      <c r="A12081" s="6">
        <v>12078</v>
      </c>
      <c r="B12081" s="6" t="str">
        <f>"201402004380"</f>
        <v>201402004380</v>
      </c>
    </row>
    <row r="12082" spans="1:2" x14ac:dyDescent="0.25">
      <c r="A12082" s="6">
        <v>12079</v>
      </c>
      <c r="B12082" s="6" t="str">
        <f>"201402004396"</f>
        <v>201402004396</v>
      </c>
    </row>
    <row r="12083" spans="1:2" x14ac:dyDescent="0.25">
      <c r="A12083" s="6">
        <v>12080</v>
      </c>
      <c r="B12083" s="6" t="str">
        <f>"201402004423"</f>
        <v>201402004423</v>
      </c>
    </row>
    <row r="12084" spans="1:2" x14ac:dyDescent="0.25">
      <c r="A12084" s="6">
        <v>12081</v>
      </c>
      <c r="B12084" s="6" t="str">
        <f>"201402004436"</f>
        <v>201402004436</v>
      </c>
    </row>
    <row r="12085" spans="1:2" x14ac:dyDescent="0.25">
      <c r="A12085" s="6">
        <v>12082</v>
      </c>
      <c r="B12085" s="6" t="str">
        <f>"201402004472"</f>
        <v>201402004472</v>
      </c>
    </row>
    <row r="12086" spans="1:2" x14ac:dyDescent="0.25">
      <c r="A12086" s="6">
        <v>12083</v>
      </c>
      <c r="B12086" s="6" t="str">
        <f>"201402004479"</f>
        <v>201402004479</v>
      </c>
    </row>
    <row r="12087" spans="1:2" x14ac:dyDescent="0.25">
      <c r="A12087" s="6">
        <v>12084</v>
      </c>
      <c r="B12087" s="6" t="str">
        <f>"201402004500"</f>
        <v>201402004500</v>
      </c>
    </row>
    <row r="12088" spans="1:2" x14ac:dyDescent="0.25">
      <c r="A12088" s="6">
        <v>12085</v>
      </c>
      <c r="B12088" s="6" t="str">
        <f>"201402004502"</f>
        <v>201402004502</v>
      </c>
    </row>
    <row r="12089" spans="1:2" x14ac:dyDescent="0.25">
      <c r="A12089" s="6">
        <v>12086</v>
      </c>
      <c r="B12089" s="6" t="str">
        <f>"201402004518"</f>
        <v>201402004518</v>
      </c>
    </row>
    <row r="12090" spans="1:2" x14ac:dyDescent="0.25">
      <c r="A12090" s="6">
        <v>12087</v>
      </c>
      <c r="B12090" s="6" t="str">
        <f>"201402004519"</f>
        <v>201402004519</v>
      </c>
    </row>
    <row r="12091" spans="1:2" x14ac:dyDescent="0.25">
      <c r="A12091" s="6">
        <v>12088</v>
      </c>
      <c r="B12091" s="6" t="str">
        <f>"201402004624"</f>
        <v>201402004624</v>
      </c>
    </row>
    <row r="12092" spans="1:2" x14ac:dyDescent="0.25">
      <c r="A12092" s="6">
        <v>12089</v>
      </c>
      <c r="B12092" s="6" t="str">
        <f>"201402004642"</f>
        <v>201402004642</v>
      </c>
    </row>
    <row r="12093" spans="1:2" x14ac:dyDescent="0.25">
      <c r="A12093" s="6">
        <v>12090</v>
      </c>
      <c r="B12093" s="6" t="str">
        <f>"201402004686"</f>
        <v>201402004686</v>
      </c>
    </row>
    <row r="12094" spans="1:2" x14ac:dyDescent="0.25">
      <c r="A12094" s="6">
        <v>12091</v>
      </c>
      <c r="B12094" s="6" t="str">
        <f>"201402005009"</f>
        <v>201402005009</v>
      </c>
    </row>
    <row r="12095" spans="1:2" x14ac:dyDescent="0.25">
      <c r="A12095" s="6">
        <v>12092</v>
      </c>
      <c r="B12095" s="6" t="str">
        <f>"201402005010"</f>
        <v>201402005010</v>
      </c>
    </row>
    <row r="12096" spans="1:2" x14ac:dyDescent="0.25">
      <c r="A12096" s="6">
        <v>12093</v>
      </c>
      <c r="B12096" s="6" t="str">
        <f>"201402005046"</f>
        <v>201402005046</v>
      </c>
    </row>
    <row r="12097" spans="1:2" x14ac:dyDescent="0.25">
      <c r="A12097" s="6">
        <v>12094</v>
      </c>
      <c r="B12097" s="6" t="str">
        <f>"201402005050"</f>
        <v>201402005050</v>
      </c>
    </row>
    <row r="12098" spans="1:2" x14ac:dyDescent="0.25">
      <c r="A12098" s="6">
        <v>12095</v>
      </c>
      <c r="B12098" s="6" t="str">
        <f>"201402005173"</f>
        <v>201402005173</v>
      </c>
    </row>
    <row r="12099" spans="1:2" x14ac:dyDescent="0.25">
      <c r="A12099" s="6">
        <v>12096</v>
      </c>
      <c r="B12099" s="6" t="str">
        <f>"201402005174"</f>
        <v>201402005174</v>
      </c>
    </row>
    <row r="12100" spans="1:2" x14ac:dyDescent="0.25">
      <c r="A12100" s="6">
        <v>12097</v>
      </c>
      <c r="B12100" s="6" t="str">
        <f>"201402005182"</f>
        <v>201402005182</v>
      </c>
    </row>
    <row r="12101" spans="1:2" x14ac:dyDescent="0.25">
      <c r="A12101" s="6">
        <v>12098</v>
      </c>
      <c r="B12101" s="6" t="str">
        <f>"201402005210"</f>
        <v>201402005210</v>
      </c>
    </row>
    <row r="12102" spans="1:2" x14ac:dyDescent="0.25">
      <c r="A12102" s="6">
        <v>12099</v>
      </c>
      <c r="B12102" s="6" t="str">
        <f>"201402005289"</f>
        <v>201402005289</v>
      </c>
    </row>
    <row r="12103" spans="1:2" x14ac:dyDescent="0.25">
      <c r="A12103" s="6">
        <v>12100</v>
      </c>
      <c r="B12103" s="6" t="str">
        <f>"201402005305"</f>
        <v>201402005305</v>
      </c>
    </row>
    <row r="12104" spans="1:2" x14ac:dyDescent="0.25">
      <c r="A12104" s="6">
        <v>12101</v>
      </c>
      <c r="B12104" s="6" t="str">
        <f>"201402005321"</f>
        <v>201402005321</v>
      </c>
    </row>
    <row r="12105" spans="1:2" x14ac:dyDescent="0.25">
      <c r="A12105" s="6">
        <v>12102</v>
      </c>
      <c r="B12105" s="6" t="str">
        <f>"201402005324"</f>
        <v>201402005324</v>
      </c>
    </row>
    <row r="12106" spans="1:2" x14ac:dyDescent="0.25">
      <c r="A12106" s="6">
        <v>12103</v>
      </c>
      <c r="B12106" s="6" t="str">
        <f>"201402005427"</f>
        <v>201402005427</v>
      </c>
    </row>
    <row r="12107" spans="1:2" x14ac:dyDescent="0.25">
      <c r="A12107" s="6">
        <v>12104</v>
      </c>
      <c r="B12107" s="6" t="str">
        <f>"201402005434"</f>
        <v>201402005434</v>
      </c>
    </row>
    <row r="12108" spans="1:2" x14ac:dyDescent="0.25">
      <c r="A12108" s="6">
        <v>12105</v>
      </c>
      <c r="B12108" s="6" t="str">
        <f>"201402005435"</f>
        <v>201402005435</v>
      </c>
    </row>
    <row r="12109" spans="1:2" x14ac:dyDescent="0.25">
      <c r="A12109" s="6">
        <v>12106</v>
      </c>
      <c r="B12109" s="6" t="str">
        <f>"201402005494"</f>
        <v>201402005494</v>
      </c>
    </row>
    <row r="12110" spans="1:2" x14ac:dyDescent="0.25">
      <c r="A12110" s="6">
        <v>12107</v>
      </c>
      <c r="B12110" s="6" t="str">
        <f>"201402005553"</f>
        <v>201402005553</v>
      </c>
    </row>
    <row r="12111" spans="1:2" x14ac:dyDescent="0.25">
      <c r="A12111" s="6">
        <v>12108</v>
      </c>
      <c r="B12111" s="6" t="str">
        <f>"201402005577"</f>
        <v>201402005577</v>
      </c>
    </row>
    <row r="12112" spans="1:2" x14ac:dyDescent="0.25">
      <c r="A12112" s="6">
        <v>12109</v>
      </c>
      <c r="B12112" s="6" t="str">
        <f>"201402005604"</f>
        <v>201402005604</v>
      </c>
    </row>
    <row r="12113" spans="1:2" x14ac:dyDescent="0.25">
      <c r="A12113" s="6">
        <v>12110</v>
      </c>
      <c r="B12113" s="6" t="str">
        <f>"201402005635"</f>
        <v>201402005635</v>
      </c>
    </row>
    <row r="12114" spans="1:2" x14ac:dyDescent="0.25">
      <c r="A12114" s="6">
        <v>12111</v>
      </c>
      <c r="B12114" s="6" t="str">
        <f>"201402005659"</f>
        <v>201402005659</v>
      </c>
    </row>
    <row r="12115" spans="1:2" x14ac:dyDescent="0.25">
      <c r="A12115" s="6">
        <v>12112</v>
      </c>
      <c r="B12115" s="6" t="str">
        <f>"201402005702"</f>
        <v>201402005702</v>
      </c>
    </row>
    <row r="12116" spans="1:2" x14ac:dyDescent="0.25">
      <c r="A12116" s="6">
        <v>12113</v>
      </c>
      <c r="B12116" s="6" t="str">
        <f>"201402005715"</f>
        <v>201402005715</v>
      </c>
    </row>
    <row r="12117" spans="1:2" x14ac:dyDescent="0.25">
      <c r="A12117" s="6">
        <v>12114</v>
      </c>
      <c r="B12117" s="6" t="str">
        <f>"201402005751"</f>
        <v>201402005751</v>
      </c>
    </row>
    <row r="12118" spans="1:2" x14ac:dyDescent="0.25">
      <c r="A12118" s="6">
        <v>12115</v>
      </c>
      <c r="B12118" s="6" t="str">
        <f>"201402005805"</f>
        <v>201402005805</v>
      </c>
    </row>
    <row r="12119" spans="1:2" x14ac:dyDescent="0.25">
      <c r="A12119" s="6">
        <v>12116</v>
      </c>
      <c r="B12119" s="6" t="str">
        <f>"201402005816"</f>
        <v>201402005816</v>
      </c>
    </row>
    <row r="12120" spans="1:2" x14ac:dyDescent="0.25">
      <c r="A12120" s="6">
        <v>12117</v>
      </c>
      <c r="B12120" s="6" t="str">
        <f>"201402005927"</f>
        <v>201402005927</v>
      </c>
    </row>
    <row r="12121" spans="1:2" x14ac:dyDescent="0.25">
      <c r="A12121" s="6">
        <v>12118</v>
      </c>
      <c r="B12121" s="6" t="str">
        <f>"201402005950"</f>
        <v>201402005950</v>
      </c>
    </row>
    <row r="12122" spans="1:2" x14ac:dyDescent="0.25">
      <c r="A12122" s="6">
        <v>12119</v>
      </c>
      <c r="B12122" s="6" t="str">
        <f>"201402005952"</f>
        <v>201402005952</v>
      </c>
    </row>
    <row r="12123" spans="1:2" x14ac:dyDescent="0.25">
      <c r="A12123" s="6">
        <v>12120</v>
      </c>
      <c r="B12123" s="6" t="str">
        <f>"201402006070"</f>
        <v>201402006070</v>
      </c>
    </row>
    <row r="12124" spans="1:2" x14ac:dyDescent="0.25">
      <c r="A12124" s="6">
        <v>12121</v>
      </c>
      <c r="B12124" s="6" t="str">
        <f>"201402006099"</f>
        <v>201402006099</v>
      </c>
    </row>
    <row r="12125" spans="1:2" x14ac:dyDescent="0.25">
      <c r="A12125" s="6">
        <v>12122</v>
      </c>
      <c r="B12125" s="6" t="str">
        <f>"201402006167"</f>
        <v>201402006167</v>
      </c>
    </row>
    <row r="12126" spans="1:2" x14ac:dyDescent="0.25">
      <c r="A12126" s="6">
        <v>12123</v>
      </c>
      <c r="B12126" s="6" t="str">
        <f>"201402006168"</f>
        <v>201402006168</v>
      </c>
    </row>
    <row r="12127" spans="1:2" x14ac:dyDescent="0.25">
      <c r="A12127" s="6">
        <v>12124</v>
      </c>
      <c r="B12127" s="6" t="str">
        <f>"201402006264"</f>
        <v>201402006264</v>
      </c>
    </row>
    <row r="12128" spans="1:2" x14ac:dyDescent="0.25">
      <c r="A12128" s="6">
        <v>12125</v>
      </c>
      <c r="B12128" s="6" t="str">
        <f>"201402006267"</f>
        <v>201402006267</v>
      </c>
    </row>
    <row r="12129" spans="1:2" x14ac:dyDescent="0.25">
      <c r="A12129" s="6">
        <v>12126</v>
      </c>
      <c r="B12129" s="6" t="str">
        <f>"201402006275"</f>
        <v>201402006275</v>
      </c>
    </row>
    <row r="12130" spans="1:2" x14ac:dyDescent="0.25">
      <c r="A12130" s="6">
        <v>12127</v>
      </c>
      <c r="B12130" s="6" t="str">
        <f>"201402006281"</f>
        <v>201402006281</v>
      </c>
    </row>
    <row r="12131" spans="1:2" x14ac:dyDescent="0.25">
      <c r="A12131" s="6">
        <v>12128</v>
      </c>
      <c r="B12131" s="6" t="str">
        <f>"201402006316"</f>
        <v>201402006316</v>
      </c>
    </row>
    <row r="12132" spans="1:2" x14ac:dyDescent="0.25">
      <c r="A12132" s="6">
        <v>12129</v>
      </c>
      <c r="B12132" s="6" t="str">
        <f>"201402006319"</f>
        <v>201402006319</v>
      </c>
    </row>
    <row r="12133" spans="1:2" x14ac:dyDescent="0.25">
      <c r="A12133" s="6">
        <v>12130</v>
      </c>
      <c r="B12133" s="6" t="str">
        <f>"201402006336"</f>
        <v>201402006336</v>
      </c>
    </row>
    <row r="12134" spans="1:2" x14ac:dyDescent="0.25">
      <c r="A12134" s="6">
        <v>12131</v>
      </c>
      <c r="B12134" s="6" t="str">
        <f>"201402006469"</f>
        <v>201402006469</v>
      </c>
    </row>
    <row r="12135" spans="1:2" x14ac:dyDescent="0.25">
      <c r="A12135" s="6">
        <v>12132</v>
      </c>
      <c r="B12135" s="6" t="str">
        <f>"201402006658"</f>
        <v>201402006658</v>
      </c>
    </row>
    <row r="12136" spans="1:2" x14ac:dyDescent="0.25">
      <c r="A12136" s="6">
        <v>12133</v>
      </c>
      <c r="B12136" s="6" t="str">
        <f>"201402006662"</f>
        <v>201402006662</v>
      </c>
    </row>
    <row r="12137" spans="1:2" x14ac:dyDescent="0.25">
      <c r="A12137" s="6">
        <v>12134</v>
      </c>
      <c r="B12137" s="6" t="str">
        <f>"201402006685"</f>
        <v>201402006685</v>
      </c>
    </row>
    <row r="12138" spans="1:2" x14ac:dyDescent="0.25">
      <c r="A12138" s="6">
        <v>12135</v>
      </c>
      <c r="B12138" s="6" t="str">
        <f>"201402006858"</f>
        <v>201402006858</v>
      </c>
    </row>
    <row r="12139" spans="1:2" x14ac:dyDescent="0.25">
      <c r="A12139" s="6">
        <v>12136</v>
      </c>
      <c r="B12139" s="6" t="str">
        <f>"201402006866"</f>
        <v>201402006866</v>
      </c>
    </row>
    <row r="12140" spans="1:2" x14ac:dyDescent="0.25">
      <c r="A12140" s="6">
        <v>12137</v>
      </c>
      <c r="B12140" s="6" t="str">
        <f>"201402006877"</f>
        <v>201402006877</v>
      </c>
    </row>
    <row r="12141" spans="1:2" x14ac:dyDescent="0.25">
      <c r="A12141" s="6">
        <v>12138</v>
      </c>
      <c r="B12141" s="6" t="str">
        <f>"201402006894"</f>
        <v>201402006894</v>
      </c>
    </row>
    <row r="12142" spans="1:2" x14ac:dyDescent="0.25">
      <c r="A12142" s="6">
        <v>12139</v>
      </c>
      <c r="B12142" s="6" t="str">
        <f>"201402006907"</f>
        <v>201402006907</v>
      </c>
    </row>
    <row r="12143" spans="1:2" x14ac:dyDescent="0.25">
      <c r="A12143" s="6">
        <v>12140</v>
      </c>
      <c r="B12143" s="6" t="str">
        <f>"201402006914"</f>
        <v>201402006914</v>
      </c>
    </row>
    <row r="12144" spans="1:2" x14ac:dyDescent="0.25">
      <c r="A12144" s="6">
        <v>12141</v>
      </c>
      <c r="B12144" s="6" t="str">
        <f>"201402006927"</f>
        <v>201402006927</v>
      </c>
    </row>
    <row r="12145" spans="1:2" x14ac:dyDescent="0.25">
      <c r="A12145" s="6">
        <v>12142</v>
      </c>
      <c r="B12145" s="6" t="str">
        <f>"201402006947"</f>
        <v>201402006947</v>
      </c>
    </row>
    <row r="12146" spans="1:2" x14ac:dyDescent="0.25">
      <c r="A12146" s="6">
        <v>12143</v>
      </c>
      <c r="B12146" s="6" t="str">
        <f>"201402006995"</f>
        <v>201402006995</v>
      </c>
    </row>
    <row r="12147" spans="1:2" x14ac:dyDescent="0.25">
      <c r="A12147" s="6">
        <v>12144</v>
      </c>
      <c r="B12147" s="6" t="str">
        <f>"201402007020"</f>
        <v>201402007020</v>
      </c>
    </row>
    <row r="12148" spans="1:2" x14ac:dyDescent="0.25">
      <c r="A12148" s="6">
        <v>12145</v>
      </c>
      <c r="B12148" s="6" t="str">
        <f>"201402007039"</f>
        <v>201402007039</v>
      </c>
    </row>
    <row r="12149" spans="1:2" x14ac:dyDescent="0.25">
      <c r="A12149" s="6">
        <v>12146</v>
      </c>
      <c r="B12149" s="6" t="str">
        <f>"201402007041"</f>
        <v>201402007041</v>
      </c>
    </row>
    <row r="12150" spans="1:2" x14ac:dyDescent="0.25">
      <c r="A12150" s="6">
        <v>12147</v>
      </c>
      <c r="B12150" s="6" t="str">
        <f>"201402007081"</f>
        <v>201402007081</v>
      </c>
    </row>
    <row r="12151" spans="1:2" x14ac:dyDescent="0.25">
      <c r="A12151" s="6">
        <v>12148</v>
      </c>
      <c r="B12151" s="6" t="str">
        <f>"201402007107"</f>
        <v>201402007107</v>
      </c>
    </row>
    <row r="12152" spans="1:2" x14ac:dyDescent="0.25">
      <c r="A12152" s="6">
        <v>12149</v>
      </c>
      <c r="B12152" s="6" t="str">
        <f>"201402007119"</f>
        <v>201402007119</v>
      </c>
    </row>
    <row r="12153" spans="1:2" x14ac:dyDescent="0.25">
      <c r="A12153" s="6">
        <v>12150</v>
      </c>
      <c r="B12153" s="6" t="str">
        <f>"201402007180"</f>
        <v>201402007180</v>
      </c>
    </row>
    <row r="12154" spans="1:2" x14ac:dyDescent="0.25">
      <c r="A12154" s="6">
        <v>12151</v>
      </c>
      <c r="B12154" s="6" t="str">
        <f>"201402007190"</f>
        <v>201402007190</v>
      </c>
    </row>
    <row r="12155" spans="1:2" x14ac:dyDescent="0.25">
      <c r="A12155" s="6">
        <v>12152</v>
      </c>
      <c r="B12155" s="6" t="str">
        <f>"201402007195"</f>
        <v>201402007195</v>
      </c>
    </row>
    <row r="12156" spans="1:2" x14ac:dyDescent="0.25">
      <c r="A12156" s="6">
        <v>12153</v>
      </c>
      <c r="B12156" s="6" t="str">
        <f>"201402007255"</f>
        <v>201402007255</v>
      </c>
    </row>
    <row r="12157" spans="1:2" x14ac:dyDescent="0.25">
      <c r="A12157" s="6">
        <v>12154</v>
      </c>
      <c r="B12157" s="6" t="str">
        <f>"201402007294"</f>
        <v>201402007294</v>
      </c>
    </row>
    <row r="12158" spans="1:2" x14ac:dyDescent="0.25">
      <c r="A12158" s="6">
        <v>12155</v>
      </c>
      <c r="B12158" s="6" t="str">
        <f>"201402007413"</f>
        <v>201402007413</v>
      </c>
    </row>
    <row r="12159" spans="1:2" x14ac:dyDescent="0.25">
      <c r="A12159" s="6">
        <v>12156</v>
      </c>
      <c r="B12159" s="6" t="str">
        <f>"201402007418"</f>
        <v>201402007418</v>
      </c>
    </row>
    <row r="12160" spans="1:2" x14ac:dyDescent="0.25">
      <c r="A12160" s="6">
        <v>12157</v>
      </c>
      <c r="B12160" s="6" t="str">
        <f>"201402007436"</f>
        <v>201402007436</v>
      </c>
    </row>
    <row r="12161" spans="1:2" x14ac:dyDescent="0.25">
      <c r="A12161" s="6">
        <v>12158</v>
      </c>
      <c r="B12161" s="6" t="str">
        <f>"201402007495"</f>
        <v>201402007495</v>
      </c>
    </row>
    <row r="12162" spans="1:2" x14ac:dyDescent="0.25">
      <c r="A12162" s="6">
        <v>12159</v>
      </c>
      <c r="B12162" s="6" t="str">
        <f>"201402007525"</f>
        <v>201402007525</v>
      </c>
    </row>
    <row r="12163" spans="1:2" x14ac:dyDescent="0.25">
      <c r="A12163" s="6">
        <v>12160</v>
      </c>
      <c r="B12163" s="6" t="str">
        <f>"201402007572"</f>
        <v>201402007572</v>
      </c>
    </row>
    <row r="12164" spans="1:2" x14ac:dyDescent="0.25">
      <c r="A12164" s="6">
        <v>12161</v>
      </c>
      <c r="B12164" s="6" t="str">
        <f>"201402007576"</f>
        <v>201402007576</v>
      </c>
    </row>
    <row r="12165" spans="1:2" x14ac:dyDescent="0.25">
      <c r="A12165" s="6">
        <v>12162</v>
      </c>
      <c r="B12165" s="6" t="str">
        <f>"201402007609"</f>
        <v>201402007609</v>
      </c>
    </row>
    <row r="12166" spans="1:2" x14ac:dyDescent="0.25">
      <c r="A12166" s="6">
        <v>12163</v>
      </c>
      <c r="B12166" s="6" t="str">
        <f>"201402007628"</f>
        <v>201402007628</v>
      </c>
    </row>
    <row r="12167" spans="1:2" x14ac:dyDescent="0.25">
      <c r="A12167" s="6">
        <v>12164</v>
      </c>
      <c r="B12167" s="6" t="str">
        <f>"201402007682"</f>
        <v>201402007682</v>
      </c>
    </row>
    <row r="12168" spans="1:2" x14ac:dyDescent="0.25">
      <c r="A12168" s="6">
        <v>12165</v>
      </c>
      <c r="B12168" s="6" t="str">
        <f>"201402007705"</f>
        <v>201402007705</v>
      </c>
    </row>
    <row r="12169" spans="1:2" x14ac:dyDescent="0.25">
      <c r="A12169" s="6">
        <v>12166</v>
      </c>
      <c r="B12169" s="6" t="str">
        <f>"201402007715"</f>
        <v>201402007715</v>
      </c>
    </row>
    <row r="12170" spans="1:2" x14ac:dyDescent="0.25">
      <c r="A12170" s="6">
        <v>12167</v>
      </c>
      <c r="B12170" s="6" t="str">
        <f>"201402007726"</f>
        <v>201402007726</v>
      </c>
    </row>
    <row r="12171" spans="1:2" x14ac:dyDescent="0.25">
      <c r="A12171" s="6">
        <v>12168</v>
      </c>
      <c r="B12171" s="6" t="str">
        <f>"201402007733"</f>
        <v>201402007733</v>
      </c>
    </row>
    <row r="12172" spans="1:2" x14ac:dyDescent="0.25">
      <c r="A12172" s="6">
        <v>12169</v>
      </c>
      <c r="B12172" s="6" t="str">
        <f>"201402007742"</f>
        <v>201402007742</v>
      </c>
    </row>
    <row r="12173" spans="1:2" x14ac:dyDescent="0.25">
      <c r="A12173" s="6">
        <v>12170</v>
      </c>
      <c r="B12173" s="6" t="str">
        <f>"201402007774"</f>
        <v>201402007774</v>
      </c>
    </row>
    <row r="12174" spans="1:2" x14ac:dyDescent="0.25">
      <c r="A12174" s="6">
        <v>12171</v>
      </c>
      <c r="B12174" s="6" t="str">
        <f>"201402007805"</f>
        <v>201402007805</v>
      </c>
    </row>
    <row r="12175" spans="1:2" x14ac:dyDescent="0.25">
      <c r="A12175" s="6">
        <v>12172</v>
      </c>
      <c r="B12175" s="6" t="str">
        <f>"201402007818"</f>
        <v>201402007818</v>
      </c>
    </row>
    <row r="12176" spans="1:2" x14ac:dyDescent="0.25">
      <c r="A12176" s="6">
        <v>12173</v>
      </c>
      <c r="B12176" s="6" t="str">
        <f>"201402007853"</f>
        <v>201402007853</v>
      </c>
    </row>
    <row r="12177" spans="1:2" x14ac:dyDescent="0.25">
      <c r="A12177" s="6">
        <v>12174</v>
      </c>
      <c r="B12177" s="6" t="str">
        <f>"201402007884"</f>
        <v>201402007884</v>
      </c>
    </row>
    <row r="12178" spans="1:2" x14ac:dyDescent="0.25">
      <c r="A12178" s="6">
        <v>12175</v>
      </c>
      <c r="B12178" s="6" t="str">
        <f>"201402007926"</f>
        <v>201402007926</v>
      </c>
    </row>
    <row r="12179" spans="1:2" x14ac:dyDescent="0.25">
      <c r="A12179" s="6">
        <v>12176</v>
      </c>
      <c r="B12179" s="6" t="str">
        <f>"201402007962"</f>
        <v>201402007962</v>
      </c>
    </row>
    <row r="12180" spans="1:2" x14ac:dyDescent="0.25">
      <c r="A12180" s="6">
        <v>12177</v>
      </c>
      <c r="B12180" s="6" t="str">
        <f>"201402007996"</f>
        <v>201402007996</v>
      </c>
    </row>
    <row r="12181" spans="1:2" x14ac:dyDescent="0.25">
      <c r="A12181" s="6">
        <v>12178</v>
      </c>
      <c r="B12181" s="6" t="str">
        <f>"201402008038"</f>
        <v>201402008038</v>
      </c>
    </row>
    <row r="12182" spans="1:2" x14ac:dyDescent="0.25">
      <c r="A12182" s="6">
        <v>12179</v>
      </c>
      <c r="B12182" s="6" t="str">
        <f>"201402008092"</f>
        <v>201402008092</v>
      </c>
    </row>
    <row r="12183" spans="1:2" x14ac:dyDescent="0.25">
      <c r="A12183" s="6">
        <v>12180</v>
      </c>
      <c r="B12183" s="6" t="str">
        <f>"201402008115"</f>
        <v>201402008115</v>
      </c>
    </row>
    <row r="12184" spans="1:2" x14ac:dyDescent="0.25">
      <c r="A12184" s="6">
        <v>12181</v>
      </c>
      <c r="B12184" s="6" t="str">
        <f>"201402008120"</f>
        <v>201402008120</v>
      </c>
    </row>
    <row r="12185" spans="1:2" x14ac:dyDescent="0.25">
      <c r="A12185" s="6">
        <v>12182</v>
      </c>
      <c r="B12185" s="6" t="str">
        <f>"201402008129"</f>
        <v>201402008129</v>
      </c>
    </row>
    <row r="12186" spans="1:2" x14ac:dyDescent="0.25">
      <c r="A12186" s="6">
        <v>12183</v>
      </c>
      <c r="B12186" s="6" t="str">
        <f>"201402008152"</f>
        <v>201402008152</v>
      </c>
    </row>
    <row r="12187" spans="1:2" x14ac:dyDescent="0.25">
      <c r="A12187" s="6">
        <v>12184</v>
      </c>
      <c r="B12187" s="6" t="str">
        <f>"201402008221"</f>
        <v>201402008221</v>
      </c>
    </row>
    <row r="12188" spans="1:2" x14ac:dyDescent="0.25">
      <c r="A12188" s="6">
        <v>12185</v>
      </c>
      <c r="B12188" s="6" t="str">
        <f>"201402008255"</f>
        <v>201402008255</v>
      </c>
    </row>
    <row r="12189" spans="1:2" x14ac:dyDescent="0.25">
      <c r="A12189" s="6">
        <v>12186</v>
      </c>
      <c r="B12189" s="6" t="str">
        <f>"201402008321"</f>
        <v>201402008321</v>
      </c>
    </row>
    <row r="12190" spans="1:2" x14ac:dyDescent="0.25">
      <c r="A12190" s="6">
        <v>12187</v>
      </c>
      <c r="B12190" s="6" t="str">
        <f>"201402008397"</f>
        <v>201402008397</v>
      </c>
    </row>
    <row r="12191" spans="1:2" x14ac:dyDescent="0.25">
      <c r="A12191" s="6">
        <v>12188</v>
      </c>
      <c r="B12191" s="6" t="str">
        <f>"201402008515"</f>
        <v>201402008515</v>
      </c>
    </row>
    <row r="12192" spans="1:2" x14ac:dyDescent="0.25">
      <c r="A12192" s="6">
        <v>12189</v>
      </c>
      <c r="B12192" s="6" t="str">
        <f>"201402008580"</f>
        <v>201402008580</v>
      </c>
    </row>
    <row r="12193" spans="1:2" x14ac:dyDescent="0.25">
      <c r="A12193" s="6">
        <v>12190</v>
      </c>
      <c r="B12193" s="6" t="str">
        <f>"201402008586"</f>
        <v>201402008586</v>
      </c>
    </row>
    <row r="12194" spans="1:2" x14ac:dyDescent="0.25">
      <c r="A12194" s="6">
        <v>12191</v>
      </c>
      <c r="B12194" s="6" t="str">
        <f>"201402008594"</f>
        <v>201402008594</v>
      </c>
    </row>
    <row r="12195" spans="1:2" x14ac:dyDescent="0.25">
      <c r="A12195" s="6">
        <v>12192</v>
      </c>
      <c r="B12195" s="6" t="str">
        <f>"201402008680"</f>
        <v>201402008680</v>
      </c>
    </row>
    <row r="12196" spans="1:2" x14ac:dyDescent="0.25">
      <c r="A12196" s="6">
        <v>12193</v>
      </c>
      <c r="B12196" s="6" t="str">
        <f>"201402008681"</f>
        <v>201402008681</v>
      </c>
    </row>
    <row r="12197" spans="1:2" x14ac:dyDescent="0.25">
      <c r="A12197" s="6">
        <v>12194</v>
      </c>
      <c r="B12197" s="6" t="str">
        <f>"201402008766"</f>
        <v>201402008766</v>
      </c>
    </row>
    <row r="12198" spans="1:2" x14ac:dyDescent="0.25">
      <c r="A12198" s="6">
        <v>12195</v>
      </c>
      <c r="B12198" s="6" t="str">
        <f>"201402008790"</f>
        <v>201402008790</v>
      </c>
    </row>
    <row r="12199" spans="1:2" x14ac:dyDescent="0.25">
      <c r="A12199" s="6">
        <v>12196</v>
      </c>
      <c r="B12199" s="6" t="str">
        <f>"201402008800"</f>
        <v>201402008800</v>
      </c>
    </row>
    <row r="12200" spans="1:2" x14ac:dyDescent="0.25">
      <c r="A12200" s="6">
        <v>12197</v>
      </c>
      <c r="B12200" s="6" t="str">
        <f>"201402008803"</f>
        <v>201402008803</v>
      </c>
    </row>
    <row r="12201" spans="1:2" x14ac:dyDescent="0.25">
      <c r="A12201" s="6">
        <v>12198</v>
      </c>
      <c r="B12201" s="6" t="str">
        <f>"201402008823"</f>
        <v>201402008823</v>
      </c>
    </row>
    <row r="12202" spans="1:2" x14ac:dyDescent="0.25">
      <c r="A12202" s="6">
        <v>12199</v>
      </c>
      <c r="B12202" s="6" t="str">
        <f>"201402008890"</f>
        <v>201402008890</v>
      </c>
    </row>
    <row r="12203" spans="1:2" x14ac:dyDescent="0.25">
      <c r="A12203" s="6">
        <v>12200</v>
      </c>
      <c r="B12203" s="6" t="str">
        <f>"201402008938"</f>
        <v>201402008938</v>
      </c>
    </row>
    <row r="12204" spans="1:2" x14ac:dyDescent="0.25">
      <c r="A12204" s="6">
        <v>12201</v>
      </c>
      <c r="B12204" s="6" t="str">
        <f>"201402009011"</f>
        <v>201402009011</v>
      </c>
    </row>
    <row r="12205" spans="1:2" x14ac:dyDescent="0.25">
      <c r="A12205" s="6">
        <v>12202</v>
      </c>
      <c r="B12205" s="6" t="str">
        <f>"201402009015"</f>
        <v>201402009015</v>
      </c>
    </row>
    <row r="12206" spans="1:2" x14ac:dyDescent="0.25">
      <c r="A12206" s="6">
        <v>12203</v>
      </c>
      <c r="B12206" s="6" t="str">
        <f>"201402009027"</f>
        <v>201402009027</v>
      </c>
    </row>
    <row r="12207" spans="1:2" x14ac:dyDescent="0.25">
      <c r="A12207" s="6">
        <v>12204</v>
      </c>
      <c r="B12207" s="6" t="str">
        <f>"201402009047"</f>
        <v>201402009047</v>
      </c>
    </row>
    <row r="12208" spans="1:2" x14ac:dyDescent="0.25">
      <c r="A12208" s="6">
        <v>12205</v>
      </c>
      <c r="B12208" s="6" t="str">
        <f>"201402009059"</f>
        <v>201402009059</v>
      </c>
    </row>
    <row r="12209" spans="1:2" x14ac:dyDescent="0.25">
      <c r="A12209" s="6">
        <v>12206</v>
      </c>
      <c r="B12209" s="6" t="str">
        <f>"201402009071"</f>
        <v>201402009071</v>
      </c>
    </row>
    <row r="12210" spans="1:2" x14ac:dyDescent="0.25">
      <c r="A12210" s="6">
        <v>12207</v>
      </c>
      <c r="B12210" s="6" t="str">
        <f>"201402009088"</f>
        <v>201402009088</v>
      </c>
    </row>
    <row r="12211" spans="1:2" x14ac:dyDescent="0.25">
      <c r="A12211" s="6">
        <v>12208</v>
      </c>
      <c r="B12211" s="6" t="str">
        <f>"201402009093"</f>
        <v>201402009093</v>
      </c>
    </row>
    <row r="12212" spans="1:2" x14ac:dyDescent="0.25">
      <c r="A12212" s="6">
        <v>12209</v>
      </c>
      <c r="B12212" s="6" t="str">
        <f>"201402009095"</f>
        <v>201402009095</v>
      </c>
    </row>
    <row r="12213" spans="1:2" x14ac:dyDescent="0.25">
      <c r="A12213" s="6">
        <v>12210</v>
      </c>
      <c r="B12213" s="6" t="str">
        <f>"201402009124"</f>
        <v>201402009124</v>
      </c>
    </row>
    <row r="12214" spans="1:2" x14ac:dyDescent="0.25">
      <c r="A12214" s="6">
        <v>12211</v>
      </c>
      <c r="B12214" s="6" t="str">
        <f>"201402009170"</f>
        <v>201402009170</v>
      </c>
    </row>
    <row r="12215" spans="1:2" x14ac:dyDescent="0.25">
      <c r="A12215" s="6">
        <v>12212</v>
      </c>
      <c r="B12215" s="6" t="str">
        <f>"201402009190"</f>
        <v>201402009190</v>
      </c>
    </row>
    <row r="12216" spans="1:2" x14ac:dyDescent="0.25">
      <c r="A12216" s="6">
        <v>12213</v>
      </c>
      <c r="B12216" s="6" t="str">
        <f>"201402009214"</f>
        <v>201402009214</v>
      </c>
    </row>
    <row r="12217" spans="1:2" x14ac:dyDescent="0.25">
      <c r="A12217" s="6">
        <v>12214</v>
      </c>
      <c r="B12217" s="6" t="str">
        <f>"201402009251"</f>
        <v>201402009251</v>
      </c>
    </row>
    <row r="12218" spans="1:2" x14ac:dyDescent="0.25">
      <c r="A12218" s="6">
        <v>12215</v>
      </c>
      <c r="B12218" s="6" t="str">
        <f>"201402009264"</f>
        <v>201402009264</v>
      </c>
    </row>
    <row r="12219" spans="1:2" x14ac:dyDescent="0.25">
      <c r="A12219" s="6">
        <v>12216</v>
      </c>
      <c r="B12219" s="6" t="str">
        <f>"201402009284"</f>
        <v>201402009284</v>
      </c>
    </row>
    <row r="12220" spans="1:2" x14ac:dyDescent="0.25">
      <c r="A12220" s="6">
        <v>12217</v>
      </c>
      <c r="B12220" s="6" t="str">
        <f>"201402009343"</f>
        <v>201402009343</v>
      </c>
    </row>
    <row r="12221" spans="1:2" x14ac:dyDescent="0.25">
      <c r="A12221" s="6">
        <v>12218</v>
      </c>
      <c r="B12221" s="6" t="str">
        <f>"201402009365"</f>
        <v>201402009365</v>
      </c>
    </row>
    <row r="12222" spans="1:2" x14ac:dyDescent="0.25">
      <c r="A12222" s="6">
        <v>12219</v>
      </c>
      <c r="B12222" s="6" t="str">
        <f>"201402009432"</f>
        <v>201402009432</v>
      </c>
    </row>
    <row r="12223" spans="1:2" x14ac:dyDescent="0.25">
      <c r="A12223" s="6">
        <v>12220</v>
      </c>
      <c r="B12223" s="6" t="str">
        <f>"201402009443"</f>
        <v>201402009443</v>
      </c>
    </row>
    <row r="12224" spans="1:2" x14ac:dyDescent="0.25">
      <c r="A12224" s="6">
        <v>12221</v>
      </c>
      <c r="B12224" s="6" t="str">
        <f>"201402009499"</f>
        <v>201402009499</v>
      </c>
    </row>
    <row r="12225" spans="1:2" x14ac:dyDescent="0.25">
      <c r="A12225" s="6">
        <v>12222</v>
      </c>
      <c r="B12225" s="6" t="str">
        <f>"201402009500"</f>
        <v>201402009500</v>
      </c>
    </row>
    <row r="12226" spans="1:2" x14ac:dyDescent="0.25">
      <c r="A12226" s="6">
        <v>12223</v>
      </c>
      <c r="B12226" s="6" t="str">
        <f>"201402009512"</f>
        <v>201402009512</v>
      </c>
    </row>
    <row r="12227" spans="1:2" x14ac:dyDescent="0.25">
      <c r="A12227" s="6">
        <v>12224</v>
      </c>
      <c r="B12227" s="6" t="str">
        <f>"201402009536"</f>
        <v>201402009536</v>
      </c>
    </row>
    <row r="12228" spans="1:2" x14ac:dyDescent="0.25">
      <c r="A12228" s="6">
        <v>12225</v>
      </c>
      <c r="B12228" s="6" t="str">
        <f>"201402009566"</f>
        <v>201402009566</v>
      </c>
    </row>
    <row r="12229" spans="1:2" x14ac:dyDescent="0.25">
      <c r="A12229" s="6">
        <v>12226</v>
      </c>
      <c r="B12229" s="6" t="str">
        <f>"201402009578"</f>
        <v>201402009578</v>
      </c>
    </row>
    <row r="12230" spans="1:2" x14ac:dyDescent="0.25">
      <c r="A12230" s="6">
        <v>12227</v>
      </c>
      <c r="B12230" s="6" t="str">
        <f>"201402009624"</f>
        <v>201402009624</v>
      </c>
    </row>
    <row r="12231" spans="1:2" x14ac:dyDescent="0.25">
      <c r="A12231" s="6">
        <v>12228</v>
      </c>
      <c r="B12231" s="6" t="str">
        <f>"201402009646"</f>
        <v>201402009646</v>
      </c>
    </row>
    <row r="12232" spans="1:2" x14ac:dyDescent="0.25">
      <c r="A12232" s="6">
        <v>12229</v>
      </c>
      <c r="B12232" s="6" t="str">
        <f>"201402009673"</f>
        <v>201402009673</v>
      </c>
    </row>
    <row r="12233" spans="1:2" x14ac:dyDescent="0.25">
      <c r="A12233" s="6">
        <v>12230</v>
      </c>
      <c r="B12233" s="6" t="str">
        <f>"201402009693"</f>
        <v>201402009693</v>
      </c>
    </row>
    <row r="12234" spans="1:2" x14ac:dyDescent="0.25">
      <c r="A12234" s="6">
        <v>12231</v>
      </c>
      <c r="B12234" s="6" t="str">
        <f>"201402009741"</f>
        <v>201402009741</v>
      </c>
    </row>
    <row r="12235" spans="1:2" x14ac:dyDescent="0.25">
      <c r="A12235" s="6">
        <v>12232</v>
      </c>
      <c r="B12235" s="6" t="str">
        <f>"201402009767"</f>
        <v>201402009767</v>
      </c>
    </row>
    <row r="12236" spans="1:2" x14ac:dyDescent="0.25">
      <c r="A12236" s="6">
        <v>12233</v>
      </c>
      <c r="B12236" s="6" t="str">
        <f>"201402009788"</f>
        <v>201402009788</v>
      </c>
    </row>
    <row r="12237" spans="1:2" x14ac:dyDescent="0.25">
      <c r="A12237" s="6">
        <v>12234</v>
      </c>
      <c r="B12237" s="6" t="str">
        <f>"201402009796"</f>
        <v>201402009796</v>
      </c>
    </row>
    <row r="12238" spans="1:2" x14ac:dyDescent="0.25">
      <c r="A12238" s="6">
        <v>12235</v>
      </c>
      <c r="B12238" s="6" t="str">
        <f>"201402009807"</f>
        <v>201402009807</v>
      </c>
    </row>
    <row r="12239" spans="1:2" x14ac:dyDescent="0.25">
      <c r="A12239" s="6">
        <v>12236</v>
      </c>
      <c r="B12239" s="6" t="str">
        <f>"201402009842"</f>
        <v>201402009842</v>
      </c>
    </row>
    <row r="12240" spans="1:2" x14ac:dyDescent="0.25">
      <c r="A12240" s="6">
        <v>12237</v>
      </c>
      <c r="B12240" s="6" t="str">
        <f>"201402009932"</f>
        <v>201402009932</v>
      </c>
    </row>
    <row r="12241" spans="1:2" x14ac:dyDescent="0.25">
      <c r="A12241" s="6">
        <v>12238</v>
      </c>
      <c r="B12241" s="6" t="str">
        <f>"201402009939"</f>
        <v>201402009939</v>
      </c>
    </row>
    <row r="12242" spans="1:2" x14ac:dyDescent="0.25">
      <c r="A12242" s="6">
        <v>12239</v>
      </c>
      <c r="B12242" s="6" t="str">
        <f>"201402009958"</f>
        <v>201402009958</v>
      </c>
    </row>
    <row r="12243" spans="1:2" x14ac:dyDescent="0.25">
      <c r="A12243" s="6">
        <v>12240</v>
      </c>
      <c r="B12243" s="6" t="str">
        <f>"201402009960"</f>
        <v>201402009960</v>
      </c>
    </row>
    <row r="12244" spans="1:2" x14ac:dyDescent="0.25">
      <c r="A12244" s="6">
        <v>12241</v>
      </c>
      <c r="B12244" s="6" t="str">
        <f>"201402010000"</f>
        <v>201402010000</v>
      </c>
    </row>
    <row r="12245" spans="1:2" x14ac:dyDescent="0.25">
      <c r="A12245" s="6">
        <v>12242</v>
      </c>
      <c r="B12245" s="6" t="str">
        <f>"201402010020"</f>
        <v>201402010020</v>
      </c>
    </row>
    <row r="12246" spans="1:2" x14ac:dyDescent="0.25">
      <c r="A12246" s="6">
        <v>12243</v>
      </c>
      <c r="B12246" s="6" t="str">
        <f>"201402010044"</f>
        <v>201402010044</v>
      </c>
    </row>
    <row r="12247" spans="1:2" x14ac:dyDescent="0.25">
      <c r="A12247" s="6">
        <v>12244</v>
      </c>
      <c r="B12247" s="6" t="str">
        <f>"201402010078"</f>
        <v>201402010078</v>
      </c>
    </row>
    <row r="12248" spans="1:2" x14ac:dyDescent="0.25">
      <c r="A12248" s="6">
        <v>12245</v>
      </c>
      <c r="B12248" s="6" t="str">
        <f>"201402010121"</f>
        <v>201402010121</v>
      </c>
    </row>
    <row r="12249" spans="1:2" x14ac:dyDescent="0.25">
      <c r="A12249" s="6">
        <v>12246</v>
      </c>
      <c r="B12249" s="6" t="str">
        <f>"201402010171"</f>
        <v>201402010171</v>
      </c>
    </row>
    <row r="12250" spans="1:2" x14ac:dyDescent="0.25">
      <c r="A12250" s="6">
        <v>12247</v>
      </c>
      <c r="B12250" s="6" t="str">
        <f>"201402010212"</f>
        <v>201402010212</v>
      </c>
    </row>
    <row r="12251" spans="1:2" x14ac:dyDescent="0.25">
      <c r="A12251" s="6">
        <v>12248</v>
      </c>
      <c r="B12251" s="6" t="str">
        <f>"201402010246"</f>
        <v>201402010246</v>
      </c>
    </row>
    <row r="12252" spans="1:2" x14ac:dyDescent="0.25">
      <c r="A12252" s="6">
        <v>12249</v>
      </c>
      <c r="B12252" s="6" t="str">
        <f>"201402010281"</f>
        <v>201402010281</v>
      </c>
    </row>
    <row r="12253" spans="1:2" x14ac:dyDescent="0.25">
      <c r="A12253" s="6">
        <v>12250</v>
      </c>
      <c r="B12253" s="6" t="str">
        <f>"201402010305"</f>
        <v>201402010305</v>
      </c>
    </row>
    <row r="12254" spans="1:2" x14ac:dyDescent="0.25">
      <c r="A12254" s="6">
        <v>12251</v>
      </c>
      <c r="B12254" s="6" t="str">
        <f>"201402010371"</f>
        <v>201402010371</v>
      </c>
    </row>
    <row r="12255" spans="1:2" x14ac:dyDescent="0.25">
      <c r="A12255" s="6">
        <v>12252</v>
      </c>
      <c r="B12255" s="6" t="str">
        <f>"201402010449"</f>
        <v>201402010449</v>
      </c>
    </row>
    <row r="12256" spans="1:2" x14ac:dyDescent="0.25">
      <c r="A12256" s="6">
        <v>12253</v>
      </c>
      <c r="B12256" s="6" t="str">
        <f>"201402010454"</f>
        <v>201402010454</v>
      </c>
    </row>
    <row r="12257" spans="1:2" x14ac:dyDescent="0.25">
      <c r="A12257" s="6">
        <v>12254</v>
      </c>
      <c r="B12257" s="6" t="str">
        <f>"201402010490"</f>
        <v>201402010490</v>
      </c>
    </row>
    <row r="12258" spans="1:2" x14ac:dyDescent="0.25">
      <c r="A12258" s="6">
        <v>12255</v>
      </c>
      <c r="B12258" s="6" t="str">
        <f>"201402010611"</f>
        <v>201402010611</v>
      </c>
    </row>
    <row r="12259" spans="1:2" x14ac:dyDescent="0.25">
      <c r="A12259" s="6">
        <v>12256</v>
      </c>
      <c r="B12259" s="6" t="str">
        <f>"201402010612"</f>
        <v>201402010612</v>
      </c>
    </row>
    <row r="12260" spans="1:2" x14ac:dyDescent="0.25">
      <c r="A12260" s="6">
        <v>12257</v>
      </c>
      <c r="B12260" s="6" t="str">
        <f>"201402010616"</f>
        <v>201402010616</v>
      </c>
    </row>
    <row r="12261" spans="1:2" x14ac:dyDescent="0.25">
      <c r="A12261" s="6">
        <v>12258</v>
      </c>
      <c r="B12261" s="6" t="str">
        <f>"201402010646"</f>
        <v>201402010646</v>
      </c>
    </row>
    <row r="12262" spans="1:2" x14ac:dyDescent="0.25">
      <c r="A12262" s="6">
        <v>12259</v>
      </c>
      <c r="B12262" s="6" t="str">
        <f>"201402010651"</f>
        <v>201402010651</v>
      </c>
    </row>
    <row r="12263" spans="1:2" x14ac:dyDescent="0.25">
      <c r="A12263" s="6">
        <v>12260</v>
      </c>
      <c r="B12263" s="6" t="str">
        <f>"201402010671"</f>
        <v>201402010671</v>
      </c>
    </row>
    <row r="12264" spans="1:2" x14ac:dyDescent="0.25">
      <c r="A12264" s="6">
        <v>12261</v>
      </c>
      <c r="B12264" s="6" t="str">
        <f>"201402010760"</f>
        <v>201402010760</v>
      </c>
    </row>
    <row r="12265" spans="1:2" x14ac:dyDescent="0.25">
      <c r="A12265" s="6">
        <v>12262</v>
      </c>
      <c r="B12265" s="6" t="str">
        <f>"201402010823"</f>
        <v>201402010823</v>
      </c>
    </row>
    <row r="12266" spans="1:2" x14ac:dyDescent="0.25">
      <c r="A12266" s="6">
        <v>12263</v>
      </c>
      <c r="B12266" s="6" t="str">
        <f>"201402010828"</f>
        <v>201402010828</v>
      </c>
    </row>
    <row r="12267" spans="1:2" x14ac:dyDescent="0.25">
      <c r="A12267" s="6">
        <v>12264</v>
      </c>
      <c r="B12267" s="6" t="str">
        <f>"201402010841"</f>
        <v>201402010841</v>
      </c>
    </row>
    <row r="12268" spans="1:2" x14ac:dyDescent="0.25">
      <c r="A12268" s="6">
        <v>12265</v>
      </c>
      <c r="B12268" s="6" t="str">
        <f>"201402010843"</f>
        <v>201402010843</v>
      </c>
    </row>
    <row r="12269" spans="1:2" x14ac:dyDescent="0.25">
      <c r="A12269" s="6">
        <v>12266</v>
      </c>
      <c r="B12269" s="6" t="str">
        <f>"201402010849"</f>
        <v>201402010849</v>
      </c>
    </row>
    <row r="12270" spans="1:2" x14ac:dyDescent="0.25">
      <c r="A12270" s="6">
        <v>12267</v>
      </c>
      <c r="B12270" s="6" t="str">
        <f>"201402010872"</f>
        <v>201402010872</v>
      </c>
    </row>
    <row r="12271" spans="1:2" x14ac:dyDescent="0.25">
      <c r="A12271" s="6">
        <v>12268</v>
      </c>
      <c r="B12271" s="6" t="str">
        <f>"201402010957"</f>
        <v>201402010957</v>
      </c>
    </row>
    <row r="12272" spans="1:2" x14ac:dyDescent="0.25">
      <c r="A12272" s="6">
        <v>12269</v>
      </c>
      <c r="B12272" s="6" t="str">
        <f>"201402011017"</f>
        <v>201402011017</v>
      </c>
    </row>
    <row r="12273" spans="1:2" x14ac:dyDescent="0.25">
      <c r="A12273" s="6">
        <v>12270</v>
      </c>
      <c r="B12273" s="6" t="str">
        <f>"201402011038"</f>
        <v>201402011038</v>
      </c>
    </row>
    <row r="12274" spans="1:2" x14ac:dyDescent="0.25">
      <c r="A12274" s="6">
        <v>12271</v>
      </c>
      <c r="B12274" s="6" t="str">
        <f>"201402011053"</f>
        <v>201402011053</v>
      </c>
    </row>
    <row r="12275" spans="1:2" x14ac:dyDescent="0.25">
      <c r="A12275" s="6">
        <v>12272</v>
      </c>
      <c r="B12275" s="6" t="str">
        <f>"201402011056"</f>
        <v>201402011056</v>
      </c>
    </row>
    <row r="12276" spans="1:2" x14ac:dyDescent="0.25">
      <c r="A12276" s="6">
        <v>12273</v>
      </c>
      <c r="B12276" s="6" t="str">
        <f>"201402011151"</f>
        <v>201402011151</v>
      </c>
    </row>
    <row r="12277" spans="1:2" x14ac:dyDescent="0.25">
      <c r="A12277" s="6">
        <v>12274</v>
      </c>
      <c r="B12277" s="6" t="str">
        <f>"201402011203"</f>
        <v>201402011203</v>
      </c>
    </row>
    <row r="12278" spans="1:2" x14ac:dyDescent="0.25">
      <c r="A12278" s="6">
        <v>12275</v>
      </c>
      <c r="B12278" s="6" t="str">
        <f>"201402011283"</f>
        <v>201402011283</v>
      </c>
    </row>
    <row r="12279" spans="1:2" x14ac:dyDescent="0.25">
      <c r="A12279" s="6">
        <v>12276</v>
      </c>
      <c r="B12279" s="6" t="str">
        <f>"201402011339"</f>
        <v>201402011339</v>
      </c>
    </row>
    <row r="12280" spans="1:2" x14ac:dyDescent="0.25">
      <c r="A12280" s="6">
        <v>12277</v>
      </c>
      <c r="B12280" s="6" t="str">
        <f>"201402011367"</f>
        <v>201402011367</v>
      </c>
    </row>
    <row r="12281" spans="1:2" x14ac:dyDescent="0.25">
      <c r="A12281" s="6">
        <v>12278</v>
      </c>
      <c r="B12281" s="6" t="str">
        <f>"201402011377"</f>
        <v>201402011377</v>
      </c>
    </row>
    <row r="12282" spans="1:2" x14ac:dyDescent="0.25">
      <c r="A12282" s="6">
        <v>12279</v>
      </c>
      <c r="B12282" s="6" t="str">
        <f>"201402011379"</f>
        <v>201402011379</v>
      </c>
    </row>
    <row r="12283" spans="1:2" x14ac:dyDescent="0.25">
      <c r="A12283" s="6">
        <v>12280</v>
      </c>
      <c r="B12283" s="6" t="str">
        <f>"201402011391"</f>
        <v>201402011391</v>
      </c>
    </row>
    <row r="12284" spans="1:2" x14ac:dyDescent="0.25">
      <c r="A12284" s="6">
        <v>12281</v>
      </c>
      <c r="B12284" s="6" t="str">
        <f>"201402011464"</f>
        <v>201402011464</v>
      </c>
    </row>
    <row r="12285" spans="1:2" x14ac:dyDescent="0.25">
      <c r="A12285" s="6">
        <v>12282</v>
      </c>
      <c r="B12285" s="6" t="str">
        <f>"201402011503"</f>
        <v>201402011503</v>
      </c>
    </row>
    <row r="12286" spans="1:2" x14ac:dyDescent="0.25">
      <c r="A12286" s="6">
        <v>12283</v>
      </c>
      <c r="B12286" s="6" t="str">
        <f>"201402011561"</f>
        <v>201402011561</v>
      </c>
    </row>
    <row r="12287" spans="1:2" x14ac:dyDescent="0.25">
      <c r="A12287" s="6">
        <v>12284</v>
      </c>
      <c r="B12287" s="6" t="str">
        <f>"201402011617"</f>
        <v>201402011617</v>
      </c>
    </row>
    <row r="12288" spans="1:2" x14ac:dyDescent="0.25">
      <c r="A12288" s="6">
        <v>12285</v>
      </c>
      <c r="B12288" s="6" t="str">
        <f>"201402011647"</f>
        <v>201402011647</v>
      </c>
    </row>
    <row r="12289" spans="1:2" x14ac:dyDescent="0.25">
      <c r="A12289" s="6">
        <v>12286</v>
      </c>
      <c r="B12289" s="6" t="str">
        <f>"201402011666"</f>
        <v>201402011666</v>
      </c>
    </row>
    <row r="12290" spans="1:2" x14ac:dyDescent="0.25">
      <c r="A12290" s="6">
        <v>12287</v>
      </c>
      <c r="B12290" s="6" t="str">
        <f>"201402011764"</f>
        <v>201402011764</v>
      </c>
    </row>
    <row r="12291" spans="1:2" x14ac:dyDescent="0.25">
      <c r="A12291" s="6">
        <v>12288</v>
      </c>
      <c r="B12291" s="6" t="str">
        <f>"201402011772"</f>
        <v>201402011772</v>
      </c>
    </row>
    <row r="12292" spans="1:2" x14ac:dyDescent="0.25">
      <c r="A12292" s="6">
        <v>12289</v>
      </c>
      <c r="B12292" s="6" t="str">
        <f>"201402011780"</f>
        <v>201402011780</v>
      </c>
    </row>
    <row r="12293" spans="1:2" x14ac:dyDescent="0.25">
      <c r="A12293" s="6">
        <v>12290</v>
      </c>
      <c r="B12293" s="6" t="str">
        <f>"201402011799"</f>
        <v>201402011799</v>
      </c>
    </row>
    <row r="12294" spans="1:2" x14ac:dyDescent="0.25">
      <c r="A12294" s="6">
        <v>12291</v>
      </c>
      <c r="B12294" s="6" t="str">
        <f>"201402011811"</f>
        <v>201402011811</v>
      </c>
    </row>
    <row r="12295" spans="1:2" x14ac:dyDescent="0.25">
      <c r="A12295" s="6">
        <v>12292</v>
      </c>
      <c r="B12295" s="6" t="str">
        <f>"201402011827"</f>
        <v>201402011827</v>
      </c>
    </row>
    <row r="12296" spans="1:2" x14ac:dyDescent="0.25">
      <c r="A12296" s="6">
        <v>12293</v>
      </c>
      <c r="B12296" s="6" t="str">
        <f>"201402011865"</f>
        <v>201402011865</v>
      </c>
    </row>
    <row r="12297" spans="1:2" x14ac:dyDescent="0.25">
      <c r="A12297" s="6">
        <v>12294</v>
      </c>
      <c r="B12297" s="6" t="str">
        <f>"201402011899"</f>
        <v>201402011899</v>
      </c>
    </row>
    <row r="12298" spans="1:2" x14ac:dyDescent="0.25">
      <c r="A12298" s="6">
        <v>12295</v>
      </c>
      <c r="B12298" s="6" t="str">
        <f>"201402011949"</f>
        <v>201402011949</v>
      </c>
    </row>
    <row r="12299" spans="1:2" x14ac:dyDescent="0.25">
      <c r="A12299" s="6">
        <v>12296</v>
      </c>
      <c r="B12299" s="6" t="str">
        <f>"201402011997"</f>
        <v>201402011997</v>
      </c>
    </row>
    <row r="12300" spans="1:2" x14ac:dyDescent="0.25">
      <c r="A12300" s="6">
        <v>12297</v>
      </c>
      <c r="B12300" s="6" t="str">
        <f>"201402012023"</f>
        <v>201402012023</v>
      </c>
    </row>
    <row r="12301" spans="1:2" x14ac:dyDescent="0.25">
      <c r="A12301" s="6">
        <v>12298</v>
      </c>
      <c r="B12301" s="6" t="str">
        <f>"201402012030"</f>
        <v>201402012030</v>
      </c>
    </row>
    <row r="12302" spans="1:2" x14ac:dyDescent="0.25">
      <c r="A12302" s="6">
        <v>12299</v>
      </c>
      <c r="B12302" s="6" t="str">
        <f>"201402012055"</f>
        <v>201402012055</v>
      </c>
    </row>
    <row r="12303" spans="1:2" x14ac:dyDescent="0.25">
      <c r="A12303" s="6">
        <v>12300</v>
      </c>
      <c r="B12303" s="6" t="str">
        <f>"201402012062"</f>
        <v>201402012062</v>
      </c>
    </row>
    <row r="12304" spans="1:2" x14ac:dyDescent="0.25">
      <c r="A12304" s="6">
        <v>12301</v>
      </c>
      <c r="B12304" s="6" t="str">
        <f>"201402012078"</f>
        <v>201402012078</v>
      </c>
    </row>
    <row r="12305" spans="1:2" x14ac:dyDescent="0.25">
      <c r="A12305" s="6">
        <v>12302</v>
      </c>
      <c r="B12305" s="6" t="str">
        <f>"201402012085"</f>
        <v>201402012085</v>
      </c>
    </row>
    <row r="12306" spans="1:2" x14ac:dyDescent="0.25">
      <c r="A12306" s="6">
        <v>12303</v>
      </c>
      <c r="B12306" s="6" t="str">
        <f>"201402012088"</f>
        <v>201402012088</v>
      </c>
    </row>
    <row r="12307" spans="1:2" x14ac:dyDescent="0.25">
      <c r="A12307" s="6">
        <v>12304</v>
      </c>
      <c r="B12307" s="6" t="str">
        <f>"201402012101"</f>
        <v>201402012101</v>
      </c>
    </row>
    <row r="12308" spans="1:2" x14ac:dyDescent="0.25">
      <c r="A12308" s="6">
        <v>12305</v>
      </c>
      <c r="B12308" s="6" t="str">
        <f>"201402012116"</f>
        <v>201402012116</v>
      </c>
    </row>
    <row r="12309" spans="1:2" x14ac:dyDescent="0.25">
      <c r="A12309" s="6">
        <v>12306</v>
      </c>
      <c r="B12309" s="6" t="str">
        <f>"201402012117"</f>
        <v>201402012117</v>
      </c>
    </row>
    <row r="12310" spans="1:2" x14ac:dyDescent="0.25">
      <c r="A12310" s="6">
        <v>12307</v>
      </c>
      <c r="B12310" s="6" t="str">
        <f>"201402012130"</f>
        <v>201402012130</v>
      </c>
    </row>
    <row r="12311" spans="1:2" x14ac:dyDescent="0.25">
      <c r="A12311" s="6">
        <v>12308</v>
      </c>
      <c r="B12311" s="6" t="str">
        <f>"201402012147"</f>
        <v>201402012147</v>
      </c>
    </row>
    <row r="12312" spans="1:2" x14ac:dyDescent="0.25">
      <c r="A12312" s="6">
        <v>12309</v>
      </c>
      <c r="B12312" s="6" t="str">
        <f>"201402012160"</f>
        <v>201402012160</v>
      </c>
    </row>
    <row r="12313" spans="1:2" x14ac:dyDescent="0.25">
      <c r="A12313" s="6">
        <v>12310</v>
      </c>
      <c r="B12313" s="6" t="str">
        <f>"201402012181"</f>
        <v>201402012181</v>
      </c>
    </row>
    <row r="12314" spans="1:2" x14ac:dyDescent="0.25">
      <c r="A12314" s="6">
        <v>12311</v>
      </c>
      <c r="B12314" s="6" t="str">
        <f>"201402012192"</f>
        <v>201402012192</v>
      </c>
    </row>
    <row r="12315" spans="1:2" x14ac:dyDescent="0.25">
      <c r="A12315" s="6">
        <v>12312</v>
      </c>
      <c r="B12315" s="6" t="str">
        <f>"201402012300"</f>
        <v>201402012300</v>
      </c>
    </row>
    <row r="12316" spans="1:2" x14ac:dyDescent="0.25">
      <c r="A12316" s="6">
        <v>12313</v>
      </c>
      <c r="B12316" s="6" t="str">
        <f>"201402012302"</f>
        <v>201402012302</v>
      </c>
    </row>
    <row r="12317" spans="1:2" x14ac:dyDescent="0.25">
      <c r="A12317" s="6">
        <v>12314</v>
      </c>
      <c r="B12317" s="6" t="str">
        <f>"201402012309"</f>
        <v>201402012309</v>
      </c>
    </row>
    <row r="12318" spans="1:2" x14ac:dyDescent="0.25">
      <c r="A12318" s="6">
        <v>12315</v>
      </c>
      <c r="B12318" s="6" t="str">
        <f>"201402012394"</f>
        <v>201402012394</v>
      </c>
    </row>
    <row r="12319" spans="1:2" x14ac:dyDescent="0.25">
      <c r="A12319" s="6">
        <v>12316</v>
      </c>
      <c r="B12319" s="6" t="str">
        <f>"201402012445"</f>
        <v>201402012445</v>
      </c>
    </row>
    <row r="12320" spans="1:2" x14ac:dyDescent="0.25">
      <c r="A12320" s="6">
        <v>12317</v>
      </c>
      <c r="B12320" s="6" t="str">
        <f>"201402012473"</f>
        <v>201402012473</v>
      </c>
    </row>
    <row r="12321" spans="1:2" x14ac:dyDescent="0.25">
      <c r="A12321" s="6">
        <v>12318</v>
      </c>
      <c r="B12321" s="6" t="str">
        <f>"201402012554"</f>
        <v>201402012554</v>
      </c>
    </row>
    <row r="12322" spans="1:2" x14ac:dyDescent="0.25">
      <c r="A12322" s="6">
        <v>12319</v>
      </c>
      <c r="B12322" s="6" t="str">
        <f>"201403000147"</f>
        <v>201403000147</v>
      </c>
    </row>
    <row r="12323" spans="1:2" x14ac:dyDescent="0.25">
      <c r="A12323" s="6">
        <v>12320</v>
      </c>
      <c r="B12323" s="6" t="str">
        <f>"201403000151"</f>
        <v>201403000151</v>
      </c>
    </row>
    <row r="12324" spans="1:2" x14ac:dyDescent="0.25">
      <c r="A12324" s="6">
        <v>12321</v>
      </c>
      <c r="B12324" s="6" t="str">
        <f>"201403000203"</f>
        <v>201403000203</v>
      </c>
    </row>
    <row r="12325" spans="1:2" x14ac:dyDescent="0.25">
      <c r="A12325" s="6">
        <v>12322</v>
      </c>
      <c r="B12325" s="6" t="str">
        <f>"201404000028"</f>
        <v>201404000028</v>
      </c>
    </row>
    <row r="12326" spans="1:2" x14ac:dyDescent="0.25">
      <c r="A12326" s="6">
        <v>12323</v>
      </c>
      <c r="B12326" s="6" t="str">
        <f>"201404000055"</f>
        <v>201404000055</v>
      </c>
    </row>
    <row r="12327" spans="1:2" x14ac:dyDescent="0.25">
      <c r="A12327" s="6">
        <v>12324</v>
      </c>
      <c r="B12327" s="6" t="str">
        <f>"201404000134"</f>
        <v>201404000134</v>
      </c>
    </row>
    <row r="12328" spans="1:2" x14ac:dyDescent="0.25">
      <c r="A12328" s="6">
        <v>12325</v>
      </c>
      <c r="B12328" s="6" t="str">
        <f>"201404000180"</f>
        <v>201404000180</v>
      </c>
    </row>
    <row r="12329" spans="1:2" x14ac:dyDescent="0.25">
      <c r="A12329" s="6">
        <v>12326</v>
      </c>
      <c r="B12329" s="6" t="str">
        <f>"201405000087"</f>
        <v>201405000087</v>
      </c>
    </row>
    <row r="12330" spans="1:2" x14ac:dyDescent="0.25">
      <c r="A12330" s="6">
        <v>12327</v>
      </c>
      <c r="B12330" s="6" t="str">
        <f>"201405000118"</f>
        <v>201405000118</v>
      </c>
    </row>
    <row r="12331" spans="1:2" x14ac:dyDescent="0.25">
      <c r="A12331" s="6">
        <v>12328</v>
      </c>
      <c r="B12331" s="6" t="str">
        <f>"201405000207"</f>
        <v>201405000207</v>
      </c>
    </row>
    <row r="12332" spans="1:2" x14ac:dyDescent="0.25">
      <c r="A12332" s="6">
        <v>12329</v>
      </c>
      <c r="B12332" s="6" t="str">
        <f>"201405000208"</f>
        <v>201405000208</v>
      </c>
    </row>
    <row r="12333" spans="1:2" x14ac:dyDescent="0.25">
      <c r="A12333" s="6">
        <v>12330</v>
      </c>
      <c r="B12333" s="6" t="str">
        <f>"201405000233"</f>
        <v>201405000233</v>
      </c>
    </row>
    <row r="12334" spans="1:2" x14ac:dyDescent="0.25">
      <c r="A12334" s="6">
        <v>12331</v>
      </c>
      <c r="B12334" s="6" t="str">
        <f>"201405000245"</f>
        <v>201405000245</v>
      </c>
    </row>
    <row r="12335" spans="1:2" x14ac:dyDescent="0.25">
      <c r="A12335" s="6">
        <v>12332</v>
      </c>
      <c r="B12335" s="6" t="str">
        <f>"201405000299"</f>
        <v>201405000299</v>
      </c>
    </row>
    <row r="12336" spans="1:2" x14ac:dyDescent="0.25">
      <c r="A12336" s="6">
        <v>12333</v>
      </c>
      <c r="B12336" s="6" t="str">
        <f>"201405000373"</f>
        <v>201405000373</v>
      </c>
    </row>
    <row r="12337" spans="1:2" x14ac:dyDescent="0.25">
      <c r="A12337" s="6">
        <v>12334</v>
      </c>
      <c r="B12337" s="6" t="str">
        <f>"201405000415"</f>
        <v>201405000415</v>
      </c>
    </row>
    <row r="12338" spans="1:2" x14ac:dyDescent="0.25">
      <c r="A12338" s="6">
        <v>12335</v>
      </c>
      <c r="B12338" s="6" t="str">
        <f>"201405000421"</f>
        <v>201405000421</v>
      </c>
    </row>
    <row r="12339" spans="1:2" x14ac:dyDescent="0.25">
      <c r="A12339" s="6">
        <v>12336</v>
      </c>
      <c r="B12339" s="6" t="str">
        <f>"201405000436"</f>
        <v>201405000436</v>
      </c>
    </row>
    <row r="12340" spans="1:2" x14ac:dyDescent="0.25">
      <c r="A12340" s="6">
        <v>12337</v>
      </c>
      <c r="B12340" s="6" t="str">
        <f>"201405000485"</f>
        <v>201405000485</v>
      </c>
    </row>
    <row r="12341" spans="1:2" x14ac:dyDescent="0.25">
      <c r="A12341" s="6">
        <v>12338</v>
      </c>
      <c r="B12341" s="6" t="str">
        <f>"201405000508"</f>
        <v>201405000508</v>
      </c>
    </row>
    <row r="12342" spans="1:2" x14ac:dyDescent="0.25">
      <c r="A12342" s="6">
        <v>12339</v>
      </c>
      <c r="B12342" s="6" t="str">
        <f>"201405000518"</f>
        <v>201405000518</v>
      </c>
    </row>
    <row r="12343" spans="1:2" x14ac:dyDescent="0.25">
      <c r="A12343" s="6">
        <v>12340</v>
      </c>
      <c r="B12343" s="6" t="str">
        <f>"201405000532"</f>
        <v>201405000532</v>
      </c>
    </row>
    <row r="12344" spans="1:2" x14ac:dyDescent="0.25">
      <c r="A12344" s="6">
        <v>12341</v>
      </c>
      <c r="B12344" s="6" t="str">
        <f>"201405000652"</f>
        <v>201405000652</v>
      </c>
    </row>
    <row r="12345" spans="1:2" x14ac:dyDescent="0.25">
      <c r="A12345" s="6">
        <v>12342</v>
      </c>
      <c r="B12345" s="6" t="str">
        <f>"201405000655"</f>
        <v>201405000655</v>
      </c>
    </row>
    <row r="12346" spans="1:2" x14ac:dyDescent="0.25">
      <c r="A12346" s="6">
        <v>12343</v>
      </c>
      <c r="B12346" s="6" t="str">
        <f>"201405000657"</f>
        <v>201405000657</v>
      </c>
    </row>
    <row r="12347" spans="1:2" x14ac:dyDescent="0.25">
      <c r="A12347" s="6">
        <v>12344</v>
      </c>
      <c r="B12347" s="6" t="str">
        <f>"201405000660"</f>
        <v>201405000660</v>
      </c>
    </row>
    <row r="12348" spans="1:2" x14ac:dyDescent="0.25">
      <c r="A12348" s="6">
        <v>12345</v>
      </c>
      <c r="B12348" s="6" t="str">
        <f>"201405000792"</f>
        <v>201405000792</v>
      </c>
    </row>
    <row r="12349" spans="1:2" x14ac:dyDescent="0.25">
      <c r="A12349" s="6">
        <v>12346</v>
      </c>
      <c r="B12349" s="6" t="str">
        <f>"201405000793"</f>
        <v>201405000793</v>
      </c>
    </row>
    <row r="12350" spans="1:2" x14ac:dyDescent="0.25">
      <c r="A12350" s="6">
        <v>12347</v>
      </c>
      <c r="B12350" s="6" t="str">
        <f>"201405000794"</f>
        <v>201405000794</v>
      </c>
    </row>
    <row r="12351" spans="1:2" x14ac:dyDescent="0.25">
      <c r="A12351" s="6">
        <v>12348</v>
      </c>
      <c r="B12351" s="6" t="str">
        <f>"201405000802"</f>
        <v>201405000802</v>
      </c>
    </row>
    <row r="12352" spans="1:2" x14ac:dyDescent="0.25">
      <c r="A12352" s="6">
        <v>12349</v>
      </c>
      <c r="B12352" s="6" t="str">
        <f>"201405000823"</f>
        <v>201405000823</v>
      </c>
    </row>
    <row r="12353" spans="1:2" x14ac:dyDescent="0.25">
      <c r="A12353" s="6">
        <v>12350</v>
      </c>
      <c r="B12353" s="6" t="str">
        <f>"201405000871"</f>
        <v>201405000871</v>
      </c>
    </row>
    <row r="12354" spans="1:2" x14ac:dyDescent="0.25">
      <c r="A12354" s="6">
        <v>12351</v>
      </c>
      <c r="B12354" s="6" t="str">
        <f>"201405000891"</f>
        <v>201405000891</v>
      </c>
    </row>
    <row r="12355" spans="1:2" x14ac:dyDescent="0.25">
      <c r="A12355" s="6">
        <v>12352</v>
      </c>
      <c r="B12355" s="6" t="str">
        <f>"201405000924"</f>
        <v>201405000924</v>
      </c>
    </row>
    <row r="12356" spans="1:2" x14ac:dyDescent="0.25">
      <c r="A12356" s="6">
        <v>12353</v>
      </c>
      <c r="B12356" s="6" t="str">
        <f>"201405000931"</f>
        <v>201405000931</v>
      </c>
    </row>
    <row r="12357" spans="1:2" x14ac:dyDescent="0.25">
      <c r="A12357" s="6">
        <v>12354</v>
      </c>
      <c r="B12357" s="6" t="str">
        <f>"201405000938"</f>
        <v>201405000938</v>
      </c>
    </row>
    <row r="12358" spans="1:2" x14ac:dyDescent="0.25">
      <c r="A12358" s="6">
        <v>12355</v>
      </c>
      <c r="B12358" s="6" t="str">
        <f>"201405000960"</f>
        <v>201405000960</v>
      </c>
    </row>
    <row r="12359" spans="1:2" x14ac:dyDescent="0.25">
      <c r="A12359" s="6">
        <v>12356</v>
      </c>
      <c r="B12359" s="6" t="str">
        <f>"201405001007"</f>
        <v>201405001007</v>
      </c>
    </row>
    <row r="12360" spans="1:2" x14ac:dyDescent="0.25">
      <c r="A12360" s="6">
        <v>12357</v>
      </c>
      <c r="B12360" s="6" t="str">
        <f>"201405001068"</f>
        <v>201405001068</v>
      </c>
    </row>
    <row r="12361" spans="1:2" x14ac:dyDescent="0.25">
      <c r="A12361" s="6">
        <v>12358</v>
      </c>
      <c r="B12361" s="6" t="str">
        <f>"201405001089"</f>
        <v>201405001089</v>
      </c>
    </row>
    <row r="12362" spans="1:2" x14ac:dyDescent="0.25">
      <c r="A12362" s="6">
        <v>12359</v>
      </c>
      <c r="B12362" s="6" t="str">
        <f>"201405001182"</f>
        <v>201405001182</v>
      </c>
    </row>
    <row r="12363" spans="1:2" x14ac:dyDescent="0.25">
      <c r="A12363" s="6">
        <v>12360</v>
      </c>
      <c r="B12363" s="6" t="str">
        <f>"201405001209"</f>
        <v>201405001209</v>
      </c>
    </row>
    <row r="12364" spans="1:2" x14ac:dyDescent="0.25">
      <c r="A12364" s="6">
        <v>12361</v>
      </c>
      <c r="B12364" s="6" t="str">
        <f>"201405001229"</f>
        <v>201405001229</v>
      </c>
    </row>
    <row r="12365" spans="1:2" x14ac:dyDescent="0.25">
      <c r="A12365" s="6">
        <v>12362</v>
      </c>
      <c r="B12365" s="6" t="str">
        <f>"201405001330"</f>
        <v>201405001330</v>
      </c>
    </row>
    <row r="12366" spans="1:2" x14ac:dyDescent="0.25">
      <c r="A12366" s="6">
        <v>12363</v>
      </c>
      <c r="B12366" s="6" t="str">
        <f>"201405001331"</f>
        <v>201405001331</v>
      </c>
    </row>
    <row r="12367" spans="1:2" x14ac:dyDescent="0.25">
      <c r="A12367" s="6">
        <v>12364</v>
      </c>
      <c r="B12367" s="6" t="str">
        <f>"201405001340"</f>
        <v>201405001340</v>
      </c>
    </row>
    <row r="12368" spans="1:2" x14ac:dyDescent="0.25">
      <c r="A12368" s="6">
        <v>12365</v>
      </c>
      <c r="B12368" s="6" t="str">
        <f>"201405001345"</f>
        <v>201405001345</v>
      </c>
    </row>
    <row r="12369" spans="1:2" x14ac:dyDescent="0.25">
      <c r="A12369" s="6">
        <v>12366</v>
      </c>
      <c r="B12369" s="6" t="str">
        <f>"201405001394"</f>
        <v>201405001394</v>
      </c>
    </row>
    <row r="12370" spans="1:2" x14ac:dyDescent="0.25">
      <c r="A12370" s="6">
        <v>12367</v>
      </c>
      <c r="B12370" s="6" t="str">
        <f>"201405001400"</f>
        <v>201405001400</v>
      </c>
    </row>
    <row r="12371" spans="1:2" x14ac:dyDescent="0.25">
      <c r="A12371" s="6">
        <v>12368</v>
      </c>
      <c r="B12371" s="6" t="str">
        <f>"201405001428"</f>
        <v>201405001428</v>
      </c>
    </row>
    <row r="12372" spans="1:2" x14ac:dyDescent="0.25">
      <c r="A12372" s="6">
        <v>12369</v>
      </c>
      <c r="B12372" s="6" t="str">
        <f>"201405001488"</f>
        <v>201405001488</v>
      </c>
    </row>
    <row r="12373" spans="1:2" x14ac:dyDescent="0.25">
      <c r="A12373" s="6">
        <v>12370</v>
      </c>
      <c r="B12373" s="6" t="str">
        <f>"201405001576"</f>
        <v>201405001576</v>
      </c>
    </row>
    <row r="12374" spans="1:2" x14ac:dyDescent="0.25">
      <c r="A12374" s="6">
        <v>12371</v>
      </c>
      <c r="B12374" s="6" t="str">
        <f>"201405001592"</f>
        <v>201405001592</v>
      </c>
    </row>
    <row r="12375" spans="1:2" x14ac:dyDescent="0.25">
      <c r="A12375" s="6">
        <v>12372</v>
      </c>
      <c r="B12375" s="6" t="str">
        <f>"201405001753"</f>
        <v>201405001753</v>
      </c>
    </row>
    <row r="12376" spans="1:2" x14ac:dyDescent="0.25">
      <c r="A12376" s="6">
        <v>12373</v>
      </c>
      <c r="B12376" s="6" t="str">
        <f>"201405001759"</f>
        <v>201405001759</v>
      </c>
    </row>
    <row r="12377" spans="1:2" x14ac:dyDescent="0.25">
      <c r="A12377" s="6">
        <v>12374</v>
      </c>
      <c r="B12377" s="6" t="str">
        <f>"201405001809"</f>
        <v>201405001809</v>
      </c>
    </row>
    <row r="12378" spans="1:2" x14ac:dyDescent="0.25">
      <c r="A12378" s="6">
        <v>12375</v>
      </c>
      <c r="B12378" s="6" t="str">
        <f>"201405001867"</f>
        <v>201405001867</v>
      </c>
    </row>
    <row r="12379" spans="1:2" x14ac:dyDescent="0.25">
      <c r="A12379" s="6">
        <v>12376</v>
      </c>
      <c r="B12379" s="6" t="str">
        <f>"201405001886"</f>
        <v>201405001886</v>
      </c>
    </row>
    <row r="12380" spans="1:2" x14ac:dyDescent="0.25">
      <c r="A12380" s="6">
        <v>12377</v>
      </c>
      <c r="B12380" s="6" t="str">
        <f>"201405002010"</f>
        <v>201405002010</v>
      </c>
    </row>
    <row r="12381" spans="1:2" x14ac:dyDescent="0.25">
      <c r="A12381" s="6">
        <v>12378</v>
      </c>
      <c r="B12381" s="6" t="str">
        <f>"201405002033"</f>
        <v>201405002033</v>
      </c>
    </row>
    <row r="12382" spans="1:2" x14ac:dyDescent="0.25">
      <c r="A12382" s="6">
        <v>12379</v>
      </c>
      <c r="B12382" s="6" t="str">
        <f>"201405002094"</f>
        <v>201405002094</v>
      </c>
    </row>
    <row r="12383" spans="1:2" x14ac:dyDescent="0.25">
      <c r="A12383" s="6">
        <v>12380</v>
      </c>
      <c r="B12383" s="6" t="str">
        <f>"201405002106"</f>
        <v>201405002106</v>
      </c>
    </row>
    <row r="12384" spans="1:2" x14ac:dyDescent="0.25">
      <c r="A12384" s="6">
        <v>12381</v>
      </c>
      <c r="B12384" s="6" t="str">
        <f>"201405002154"</f>
        <v>201405002154</v>
      </c>
    </row>
    <row r="12385" spans="1:2" x14ac:dyDescent="0.25">
      <c r="A12385" s="6">
        <v>12382</v>
      </c>
      <c r="B12385" s="6" t="str">
        <f>"201405002173"</f>
        <v>201405002173</v>
      </c>
    </row>
    <row r="12386" spans="1:2" x14ac:dyDescent="0.25">
      <c r="A12386" s="6">
        <v>12383</v>
      </c>
      <c r="B12386" s="6" t="str">
        <f>"201405002174"</f>
        <v>201405002174</v>
      </c>
    </row>
    <row r="12387" spans="1:2" x14ac:dyDescent="0.25">
      <c r="A12387" s="6">
        <v>12384</v>
      </c>
      <c r="B12387" s="6" t="str">
        <f>"201405002176"</f>
        <v>201405002176</v>
      </c>
    </row>
    <row r="12388" spans="1:2" x14ac:dyDescent="0.25">
      <c r="A12388" s="6">
        <v>12385</v>
      </c>
      <c r="B12388" s="6" t="str">
        <f>"201405002177"</f>
        <v>201405002177</v>
      </c>
    </row>
    <row r="12389" spans="1:2" x14ac:dyDescent="0.25">
      <c r="A12389" s="6">
        <v>12386</v>
      </c>
      <c r="B12389" s="6" t="str">
        <f>"201405002182"</f>
        <v>201405002182</v>
      </c>
    </row>
    <row r="12390" spans="1:2" x14ac:dyDescent="0.25">
      <c r="A12390" s="6">
        <v>12387</v>
      </c>
      <c r="B12390" s="6" t="str">
        <f>"201405002202"</f>
        <v>201405002202</v>
      </c>
    </row>
    <row r="12391" spans="1:2" x14ac:dyDescent="0.25">
      <c r="A12391" s="6">
        <v>12388</v>
      </c>
      <c r="B12391" s="6" t="str">
        <f>"201405002207"</f>
        <v>201405002207</v>
      </c>
    </row>
    <row r="12392" spans="1:2" x14ac:dyDescent="0.25">
      <c r="A12392" s="6">
        <v>12389</v>
      </c>
      <c r="B12392" s="6" t="str">
        <f>"201405002211"</f>
        <v>201405002211</v>
      </c>
    </row>
    <row r="12393" spans="1:2" x14ac:dyDescent="0.25">
      <c r="A12393" s="6">
        <v>12390</v>
      </c>
      <c r="B12393" s="6" t="str">
        <f>"201405002235"</f>
        <v>201405002235</v>
      </c>
    </row>
    <row r="12394" spans="1:2" x14ac:dyDescent="0.25">
      <c r="A12394" s="6">
        <v>12391</v>
      </c>
      <c r="B12394" s="6" t="str">
        <f>"201405002241"</f>
        <v>201405002241</v>
      </c>
    </row>
    <row r="12395" spans="1:2" x14ac:dyDescent="0.25">
      <c r="A12395" s="6">
        <v>12392</v>
      </c>
      <c r="B12395" s="6" t="str">
        <f>"201405002341"</f>
        <v>201405002341</v>
      </c>
    </row>
    <row r="12396" spans="1:2" x14ac:dyDescent="0.25">
      <c r="A12396" s="6">
        <v>12393</v>
      </c>
      <c r="B12396" s="6" t="str">
        <f>"201406000005"</f>
        <v>201406000005</v>
      </c>
    </row>
    <row r="12397" spans="1:2" x14ac:dyDescent="0.25">
      <c r="A12397" s="6">
        <v>12394</v>
      </c>
      <c r="B12397" s="6" t="str">
        <f>"201406000017"</f>
        <v>201406000017</v>
      </c>
    </row>
    <row r="12398" spans="1:2" x14ac:dyDescent="0.25">
      <c r="A12398" s="6">
        <v>12395</v>
      </c>
      <c r="B12398" s="6" t="str">
        <f>"201406000031"</f>
        <v>201406000031</v>
      </c>
    </row>
    <row r="12399" spans="1:2" x14ac:dyDescent="0.25">
      <c r="A12399" s="6">
        <v>12396</v>
      </c>
      <c r="B12399" s="6" t="str">
        <f>"201406000038"</f>
        <v>201406000038</v>
      </c>
    </row>
    <row r="12400" spans="1:2" x14ac:dyDescent="0.25">
      <c r="A12400" s="6">
        <v>12397</v>
      </c>
      <c r="B12400" s="6" t="str">
        <f>"201406000044"</f>
        <v>201406000044</v>
      </c>
    </row>
    <row r="12401" spans="1:2" x14ac:dyDescent="0.25">
      <c r="A12401" s="6">
        <v>12398</v>
      </c>
      <c r="B12401" s="6" t="str">
        <f>"201406000057"</f>
        <v>201406000057</v>
      </c>
    </row>
    <row r="12402" spans="1:2" x14ac:dyDescent="0.25">
      <c r="A12402" s="6">
        <v>12399</v>
      </c>
      <c r="B12402" s="6" t="str">
        <f>"201406000070"</f>
        <v>201406000070</v>
      </c>
    </row>
    <row r="12403" spans="1:2" x14ac:dyDescent="0.25">
      <c r="A12403" s="6">
        <v>12400</v>
      </c>
      <c r="B12403" s="6" t="str">
        <f>"201406000091"</f>
        <v>201406000091</v>
      </c>
    </row>
    <row r="12404" spans="1:2" x14ac:dyDescent="0.25">
      <c r="A12404" s="6">
        <v>12401</v>
      </c>
      <c r="B12404" s="6" t="str">
        <f>"201406000100"</f>
        <v>201406000100</v>
      </c>
    </row>
    <row r="12405" spans="1:2" x14ac:dyDescent="0.25">
      <c r="A12405" s="6">
        <v>12402</v>
      </c>
      <c r="B12405" s="6" t="str">
        <f>"201406000112"</f>
        <v>201406000112</v>
      </c>
    </row>
    <row r="12406" spans="1:2" x14ac:dyDescent="0.25">
      <c r="A12406" s="6">
        <v>12403</v>
      </c>
      <c r="B12406" s="6" t="str">
        <f>"201406000132"</f>
        <v>201406000132</v>
      </c>
    </row>
    <row r="12407" spans="1:2" x14ac:dyDescent="0.25">
      <c r="A12407" s="6">
        <v>12404</v>
      </c>
      <c r="B12407" s="6" t="str">
        <f>"201406000133"</f>
        <v>201406000133</v>
      </c>
    </row>
    <row r="12408" spans="1:2" x14ac:dyDescent="0.25">
      <c r="A12408" s="6">
        <v>12405</v>
      </c>
      <c r="B12408" s="6" t="str">
        <f>"201406000135"</f>
        <v>201406000135</v>
      </c>
    </row>
    <row r="12409" spans="1:2" x14ac:dyDescent="0.25">
      <c r="A12409" s="6">
        <v>12406</v>
      </c>
      <c r="B12409" s="6" t="str">
        <f>"201406000141"</f>
        <v>201406000141</v>
      </c>
    </row>
    <row r="12410" spans="1:2" x14ac:dyDescent="0.25">
      <c r="A12410" s="6">
        <v>12407</v>
      </c>
      <c r="B12410" s="6" t="str">
        <f>"201406000191"</f>
        <v>201406000191</v>
      </c>
    </row>
    <row r="12411" spans="1:2" x14ac:dyDescent="0.25">
      <c r="A12411" s="6">
        <v>12408</v>
      </c>
      <c r="B12411" s="6" t="str">
        <f>"201406000199"</f>
        <v>201406000199</v>
      </c>
    </row>
    <row r="12412" spans="1:2" x14ac:dyDescent="0.25">
      <c r="A12412" s="6">
        <v>12409</v>
      </c>
      <c r="B12412" s="6" t="str">
        <f>"201406000203"</f>
        <v>201406000203</v>
      </c>
    </row>
    <row r="12413" spans="1:2" x14ac:dyDescent="0.25">
      <c r="A12413" s="6">
        <v>12410</v>
      </c>
      <c r="B12413" s="6" t="str">
        <f>"201406000205"</f>
        <v>201406000205</v>
      </c>
    </row>
    <row r="12414" spans="1:2" x14ac:dyDescent="0.25">
      <c r="A12414" s="6">
        <v>12411</v>
      </c>
      <c r="B12414" s="6" t="str">
        <f>"201406000209"</f>
        <v>201406000209</v>
      </c>
    </row>
    <row r="12415" spans="1:2" x14ac:dyDescent="0.25">
      <c r="A12415" s="6">
        <v>12412</v>
      </c>
      <c r="B12415" s="6" t="str">
        <f>"201406000227"</f>
        <v>201406000227</v>
      </c>
    </row>
    <row r="12416" spans="1:2" x14ac:dyDescent="0.25">
      <c r="A12416" s="6">
        <v>12413</v>
      </c>
      <c r="B12416" s="6" t="str">
        <f>"201406000298"</f>
        <v>201406000298</v>
      </c>
    </row>
    <row r="12417" spans="1:2" x14ac:dyDescent="0.25">
      <c r="A12417" s="6">
        <v>12414</v>
      </c>
      <c r="B12417" s="6" t="str">
        <f>"201406000299"</f>
        <v>201406000299</v>
      </c>
    </row>
    <row r="12418" spans="1:2" x14ac:dyDescent="0.25">
      <c r="A12418" s="6">
        <v>12415</v>
      </c>
      <c r="B12418" s="6" t="str">
        <f>"201406000329"</f>
        <v>201406000329</v>
      </c>
    </row>
    <row r="12419" spans="1:2" x14ac:dyDescent="0.25">
      <c r="A12419" s="6">
        <v>12416</v>
      </c>
      <c r="B12419" s="6" t="str">
        <f>"201406000336"</f>
        <v>201406000336</v>
      </c>
    </row>
    <row r="12420" spans="1:2" x14ac:dyDescent="0.25">
      <c r="A12420" s="6">
        <v>12417</v>
      </c>
      <c r="B12420" s="6" t="str">
        <f>"201406000363"</f>
        <v>201406000363</v>
      </c>
    </row>
    <row r="12421" spans="1:2" x14ac:dyDescent="0.25">
      <c r="A12421" s="6">
        <v>12418</v>
      </c>
      <c r="B12421" s="6" t="str">
        <f>"201406000372"</f>
        <v>201406000372</v>
      </c>
    </row>
    <row r="12422" spans="1:2" x14ac:dyDescent="0.25">
      <c r="A12422" s="6">
        <v>12419</v>
      </c>
      <c r="B12422" s="6" t="str">
        <f>"201406000378"</f>
        <v>201406000378</v>
      </c>
    </row>
    <row r="12423" spans="1:2" x14ac:dyDescent="0.25">
      <c r="A12423" s="6">
        <v>12420</v>
      </c>
      <c r="B12423" s="6" t="str">
        <f>"201406000472"</f>
        <v>201406000472</v>
      </c>
    </row>
    <row r="12424" spans="1:2" x14ac:dyDescent="0.25">
      <c r="A12424" s="6">
        <v>12421</v>
      </c>
      <c r="B12424" s="6" t="str">
        <f>"201406000477"</f>
        <v>201406000477</v>
      </c>
    </row>
    <row r="12425" spans="1:2" x14ac:dyDescent="0.25">
      <c r="A12425" s="6">
        <v>12422</v>
      </c>
      <c r="B12425" s="6" t="str">
        <f>"201406000494"</f>
        <v>201406000494</v>
      </c>
    </row>
    <row r="12426" spans="1:2" x14ac:dyDescent="0.25">
      <c r="A12426" s="6">
        <v>12423</v>
      </c>
      <c r="B12426" s="6" t="str">
        <f>"201406000508"</f>
        <v>201406000508</v>
      </c>
    </row>
    <row r="12427" spans="1:2" x14ac:dyDescent="0.25">
      <c r="A12427" s="6">
        <v>12424</v>
      </c>
      <c r="B12427" s="6" t="str">
        <f>"201406000582"</f>
        <v>201406000582</v>
      </c>
    </row>
    <row r="12428" spans="1:2" x14ac:dyDescent="0.25">
      <c r="A12428" s="6">
        <v>12425</v>
      </c>
      <c r="B12428" s="6" t="str">
        <f>"201406000585"</f>
        <v>201406000585</v>
      </c>
    </row>
    <row r="12429" spans="1:2" x14ac:dyDescent="0.25">
      <c r="A12429" s="6">
        <v>12426</v>
      </c>
      <c r="B12429" s="6" t="str">
        <f>"201406000594"</f>
        <v>201406000594</v>
      </c>
    </row>
    <row r="12430" spans="1:2" x14ac:dyDescent="0.25">
      <c r="A12430" s="6">
        <v>12427</v>
      </c>
      <c r="B12430" s="6" t="str">
        <f>"201406000696"</f>
        <v>201406000696</v>
      </c>
    </row>
    <row r="12431" spans="1:2" x14ac:dyDescent="0.25">
      <c r="A12431" s="6">
        <v>12428</v>
      </c>
      <c r="B12431" s="6" t="str">
        <f>"201406000773"</f>
        <v>201406000773</v>
      </c>
    </row>
    <row r="12432" spans="1:2" x14ac:dyDescent="0.25">
      <c r="A12432" s="6">
        <v>12429</v>
      </c>
      <c r="B12432" s="6" t="str">
        <f>"201406000777"</f>
        <v>201406000777</v>
      </c>
    </row>
    <row r="12433" spans="1:2" x14ac:dyDescent="0.25">
      <c r="A12433" s="6">
        <v>12430</v>
      </c>
      <c r="B12433" s="6" t="str">
        <f>"201406000815"</f>
        <v>201406000815</v>
      </c>
    </row>
    <row r="12434" spans="1:2" x14ac:dyDescent="0.25">
      <c r="A12434" s="6">
        <v>12431</v>
      </c>
      <c r="B12434" s="6" t="str">
        <f>"201406000816"</f>
        <v>201406000816</v>
      </c>
    </row>
    <row r="12435" spans="1:2" x14ac:dyDescent="0.25">
      <c r="A12435" s="6">
        <v>12432</v>
      </c>
      <c r="B12435" s="6" t="str">
        <f>"201406000826"</f>
        <v>201406000826</v>
      </c>
    </row>
    <row r="12436" spans="1:2" x14ac:dyDescent="0.25">
      <c r="A12436" s="6">
        <v>12433</v>
      </c>
      <c r="B12436" s="6" t="str">
        <f>"201406000840"</f>
        <v>201406000840</v>
      </c>
    </row>
    <row r="12437" spans="1:2" x14ac:dyDescent="0.25">
      <c r="A12437" s="6">
        <v>12434</v>
      </c>
      <c r="B12437" s="6" t="str">
        <f>"201406000848"</f>
        <v>201406000848</v>
      </c>
    </row>
    <row r="12438" spans="1:2" x14ac:dyDescent="0.25">
      <c r="A12438" s="6">
        <v>12435</v>
      </c>
      <c r="B12438" s="6" t="str">
        <f>"201406000856"</f>
        <v>201406000856</v>
      </c>
    </row>
    <row r="12439" spans="1:2" x14ac:dyDescent="0.25">
      <c r="A12439" s="6">
        <v>12436</v>
      </c>
      <c r="B12439" s="6" t="str">
        <f>"201406000867"</f>
        <v>201406000867</v>
      </c>
    </row>
    <row r="12440" spans="1:2" x14ac:dyDescent="0.25">
      <c r="A12440" s="6">
        <v>12437</v>
      </c>
      <c r="B12440" s="6" t="str">
        <f>"201406000884"</f>
        <v>201406000884</v>
      </c>
    </row>
    <row r="12441" spans="1:2" x14ac:dyDescent="0.25">
      <c r="A12441" s="6">
        <v>12438</v>
      </c>
      <c r="B12441" s="6" t="str">
        <f>"201406000885"</f>
        <v>201406000885</v>
      </c>
    </row>
    <row r="12442" spans="1:2" x14ac:dyDescent="0.25">
      <c r="A12442" s="6">
        <v>12439</v>
      </c>
      <c r="B12442" s="6" t="str">
        <f>"201406000908"</f>
        <v>201406000908</v>
      </c>
    </row>
    <row r="12443" spans="1:2" x14ac:dyDescent="0.25">
      <c r="A12443" s="6">
        <v>12440</v>
      </c>
      <c r="B12443" s="6" t="str">
        <f>"201406000945"</f>
        <v>201406000945</v>
      </c>
    </row>
    <row r="12444" spans="1:2" x14ac:dyDescent="0.25">
      <c r="A12444" s="6">
        <v>12441</v>
      </c>
      <c r="B12444" s="6" t="str">
        <f>"201406000967"</f>
        <v>201406000967</v>
      </c>
    </row>
    <row r="12445" spans="1:2" x14ac:dyDescent="0.25">
      <c r="A12445" s="6">
        <v>12442</v>
      </c>
      <c r="B12445" s="6" t="str">
        <f>"201406000969"</f>
        <v>201406000969</v>
      </c>
    </row>
    <row r="12446" spans="1:2" x14ac:dyDescent="0.25">
      <c r="A12446" s="6">
        <v>12443</v>
      </c>
      <c r="B12446" s="6" t="str">
        <f>"201406000977"</f>
        <v>201406000977</v>
      </c>
    </row>
    <row r="12447" spans="1:2" x14ac:dyDescent="0.25">
      <c r="A12447" s="6">
        <v>12444</v>
      </c>
      <c r="B12447" s="6" t="str">
        <f>"201406000997"</f>
        <v>201406000997</v>
      </c>
    </row>
    <row r="12448" spans="1:2" x14ac:dyDescent="0.25">
      <c r="A12448" s="6">
        <v>12445</v>
      </c>
      <c r="B12448" s="6" t="str">
        <f>"201406001000"</f>
        <v>201406001000</v>
      </c>
    </row>
    <row r="12449" spans="1:2" x14ac:dyDescent="0.25">
      <c r="A12449" s="6">
        <v>12446</v>
      </c>
      <c r="B12449" s="6" t="str">
        <f>"201406001010"</f>
        <v>201406001010</v>
      </c>
    </row>
    <row r="12450" spans="1:2" x14ac:dyDescent="0.25">
      <c r="A12450" s="6">
        <v>12447</v>
      </c>
      <c r="B12450" s="6" t="str">
        <f>"201406001089"</f>
        <v>201406001089</v>
      </c>
    </row>
    <row r="12451" spans="1:2" x14ac:dyDescent="0.25">
      <c r="A12451" s="6">
        <v>12448</v>
      </c>
      <c r="B12451" s="6" t="str">
        <f>"201406001130"</f>
        <v>201406001130</v>
      </c>
    </row>
    <row r="12452" spans="1:2" x14ac:dyDescent="0.25">
      <c r="A12452" s="6">
        <v>12449</v>
      </c>
      <c r="B12452" s="6" t="str">
        <f>"201406001145"</f>
        <v>201406001145</v>
      </c>
    </row>
    <row r="12453" spans="1:2" x14ac:dyDescent="0.25">
      <c r="A12453" s="6">
        <v>12450</v>
      </c>
      <c r="B12453" s="6" t="str">
        <f>"201406001172"</f>
        <v>201406001172</v>
      </c>
    </row>
    <row r="12454" spans="1:2" x14ac:dyDescent="0.25">
      <c r="A12454" s="6">
        <v>12451</v>
      </c>
      <c r="B12454" s="6" t="str">
        <f>"201406001237"</f>
        <v>201406001237</v>
      </c>
    </row>
    <row r="12455" spans="1:2" x14ac:dyDescent="0.25">
      <c r="A12455" s="6">
        <v>12452</v>
      </c>
      <c r="B12455" s="6" t="str">
        <f>"201406001239"</f>
        <v>201406001239</v>
      </c>
    </row>
    <row r="12456" spans="1:2" x14ac:dyDescent="0.25">
      <c r="A12456" s="6">
        <v>12453</v>
      </c>
      <c r="B12456" s="6" t="str">
        <f>"201406001245"</f>
        <v>201406001245</v>
      </c>
    </row>
    <row r="12457" spans="1:2" x14ac:dyDescent="0.25">
      <c r="A12457" s="6">
        <v>12454</v>
      </c>
      <c r="B12457" s="6" t="str">
        <f>"201406001262"</f>
        <v>201406001262</v>
      </c>
    </row>
    <row r="12458" spans="1:2" x14ac:dyDescent="0.25">
      <c r="A12458" s="6">
        <v>12455</v>
      </c>
      <c r="B12458" s="6" t="str">
        <f>"201406001325"</f>
        <v>201406001325</v>
      </c>
    </row>
    <row r="12459" spans="1:2" x14ac:dyDescent="0.25">
      <c r="A12459" s="6">
        <v>12456</v>
      </c>
      <c r="B12459" s="6" t="str">
        <f>"201406001375"</f>
        <v>201406001375</v>
      </c>
    </row>
    <row r="12460" spans="1:2" x14ac:dyDescent="0.25">
      <c r="A12460" s="6">
        <v>12457</v>
      </c>
      <c r="B12460" s="6" t="str">
        <f>"201406001389"</f>
        <v>201406001389</v>
      </c>
    </row>
    <row r="12461" spans="1:2" x14ac:dyDescent="0.25">
      <c r="A12461" s="6">
        <v>12458</v>
      </c>
      <c r="B12461" s="6" t="str">
        <f>"201406001425"</f>
        <v>201406001425</v>
      </c>
    </row>
    <row r="12462" spans="1:2" x14ac:dyDescent="0.25">
      <c r="A12462" s="6">
        <v>12459</v>
      </c>
      <c r="B12462" s="6" t="str">
        <f>"201406001458"</f>
        <v>201406001458</v>
      </c>
    </row>
    <row r="12463" spans="1:2" x14ac:dyDescent="0.25">
      <c r="A12463" s="6">
        <v>12460</v>
      </c>
      <c r="B12463" s="6" t="str">
        <f>"201406001560"</f>
        <v>201406001560</v>
      </c>
    </row>
    <row r="12464" spans="1:2" x14ac:dyDescent="0.25">
      <c r="A12464" s="6">
        <v>12461</v>
      </c>
      <c r="B12464" s="6" t="str">
        <f>"201406001642"</f>
        <v>201406001642</v>
      </c>
    </row>
    <row r="12465" spans="1:2" x14ac:dyDescent="0.25">
      <c r="A12465" s="6">
        <v>12462</v>
      </c>
      <c r="B12465" s="6" t="str">
        <f>"201406001655"</f>
        <v>201406001655</v>
      </c>
    </row>
    <row r="12466" spans="1:2" x14ac:dyDescent="0.25">
      <c r="A12466" s="6">
        <v>12463</v>
      </c>
      <c r="B12466" s="6" t="str">
        <f>"201406001705"</f>
        <v>201406001705</v>
      </c>
    </row>
    <row r="12467" spans="1:2" x14ac:dyDescent="0.25">
      <c r="A12467" s="6">
        <v>12464</v>
      </c>
      <c r="B12467" s="6" t="str">
        <f>"201406001743"</f>
        <v>201406001743</v>
      </c>
    </row>
    <row r="12468" spans="1:2" x14ac:dyDescent="0.25">
      <c r="A12468" s="6">
        <v>12465</v>
      </c>
      <c r="B12468" s="6" t="str">
        <f>"201406001761"</f>
        <v>201406001761</v>
      </c>
    </row>
    <row r="12469" spans="1:2" x14ac:dyDescent="0.25">
      <c r="A12469" s="6">
        <v>12466</v>
      </c>
      <c r="B12469" s="6" t="str">
        <f>"201406001776"</f>
        <v>201406001776</v>
      </c>
    </row>
    <row r="12470" spans="1:2" x14ac:dyDescent="0.25">
      <c r="A12470" s="6">
        <v>12467</v>
      </c>
      <c r="B12470" s="6" t="str">
        <f>"201406001802"</f>
        <v>201406001802</v>
      </c>
    </row>
    <row r="12471" spans="1:2" x14ac:dyDescent="0.25">
      <c r="A12471" s="6">
        <v>12468</v>
      </c>
      <c r="B12471" s="6" t="str">
        <f>"201406001817"</f>
        <v>201406001817</v>
      </c>
    </row>
    <row r="12472" spans="1:2" x14ac:dyDescent="0.25">
      <c r="A12472" s="6">
        <v>12469</v>
      </c>
      <c r="B12472" s="6" t="str">
        <f>"201406001829"</f>
        <v>201406001829</v>
      </c>
    </row>
    <row r="12473" spans="1:2" x14ac:dyDescent="0.25">
      <c r="A12473" s="6">
        <v>12470</v>
      </c>
      <c r="B12473" s="6" t="str">
        <f>"201406001910"</f>
        <v>201406001910</v>
      </c>
    </row>
    <row r="12474" spans="1:2" x14ac:dyDescent="0.25">
      <c r="A12474" s="6">
        <v>12471</v>
      </c>
      <c r="B12474" s="6" t="str">
        <f>"201406001957"</f>
        <v>201406001957</v>
      </c>
    </row>
    <row r="12475" spans="1:2" x14ac:dyDescent="0.25">
      <c r="A12475" s="6">
        <v>12472</v>
      </c>
      <c r="B12475" s="6" t="str">
        <f>"201406001961"</f>
        <v>201406001961</v>
      </c>
    </row>
    <row r="12476" spans="1:2" x14ac:dyDescent="0.25">
      <c r="A12476" s="6">
        <v>12473</v>
      </c>
      <c r="B12476" s="6" t="str">
        <f>"201406002042"</f>
        <v>201406002042</v>
      </c>
    </row>
    <row r="12477" spans="1:2" x14ac:dyDescent="0.25">
      <c r="A12477" s="6">
        <v>12474</v>
      </c>
      <c r="B12477" s="6" t="str">
        <f>"201406002070"</f>
        <v>201406002070</v>
      </c>
    </row>
    <row r="12478" spans="1:2" x14ac:dyDescent="0.25">
      <c r="A12478" s="6">
        <v>12475</v>
      </c>
      <c r="B12478" s="6" t="str">
        <f>"201406002090"</f>
        <v>201406002090</v>
      </c>
    </row>
    <row r="12479" spans="1:2" x14ac:dyDescent="0.25">
      <c r="A12479" s="6">
        <v>12476</v>
      </c>
      <c r="B12479" s="6" t="str">
        <f>"201406002173"</f>
        <v>201406002173</v>
      </c>
    </row>
    <row r="12480" spans="1:2" x14ac:dyDescent="0.25">
      <c r="A12480" s="6">
        <v>12477</v>
      </c>
      <c r="B12480" s="6" t="str">
        <f>"201406002228"</f>
        <v>201406002228</v>
      </c>
    </row>
    <row r="12481" spans="1:2" x14ac:dyDescent="0.25">
      <c r="A12481" s="6">
        <v>12478</v>
      </c>
      <c r="B12481" s="6" t="str">
        <f>"201406002275"</f>
        <v>201406002275</v>
      </c>
    </row>
    <row r="12482" spans="1:2" x14ac:dyDescent="0.25">
      <c r="A12482" s="6">
        <v>12479</v>
      </c>
      <c r="B12482" s="6" t="str">
        <f>"201406002279"</f>
        <v>201406002279</v>
      </c>
    </row>
    <row r="12483" spans="1:2" x14ac:dyDescent="0.25">
      <c r="A12483" s="6">
        <v>12480</v>
      </c>
      <c r="B12483" s="6" t="str">
        <f>"201406002285"</f>
        <v>201406002285</v>
      </c>
    </row>
    <row r="12484" spans="1:2" x14ac:dyDescent="0.25">
      <c r="A12484" s="6">
        <v>12481</v>
      </c>
      <c r="B12484" s="6" t="str">
        <f>"201406002324"</f>
        <v>201406002324</v>
      </c>
    </row>
    <row r="12485" spans="1:2" x14ac:dyDescent="0.25">
      <c r="A12485" s="6">
        <v>12482</v>
      </c>
      <c r="B12485" s="6" t="str">
        <f>"201406002330"</f>
        <v>201406002330</v>
      </c>
    </row>
    <row r="12486" spans="1:2" x14ac:dyDescent="0.25">
      <c r="A12486" s="6">
        <v>12483</v>
      </c>
      <c r="B12486" s="6" t="str">
        <f>"201406002364"</f>
        <v>201406002364</v>
      </c>
    </row>
    <row r="12487" spans="1:2" x14ac:dyDescent="0.25">
      <c r="A12487" s="6">
        <v>12484</v>
      </c>
      <c r="B12487" s="6" t="str">
        <f>"201406002366"</f>
        <v>201406002366</v>
      </c>
    </row>
    <row r="12488" spans="1:2" x14ac:dyDescent="0.25">
      <c r="A12488" s="6">
        <v>12485</v>
      </c>
      <c r="B12488" s="6" t="str">
        <f>"201406002377"</f>
        <v>201406002377</v>
      </c>
    </row>
    <row r="12489" spans="1:2" x14ac:dyDescent="0.25">
      <c r="A12489" s="6">
        <v>12486</v>
      </c>
      <c r="B12489" s="6" t="str">
        <f>"201406002407"</f>
        <v>201406002407</v>
      </c>
    </row>
    <row r="12490" spans="1:2" x14ac:dyDescent="0.25">
      <c r="A12490" s="6">
        <v>12487</v>
      </c>
      <c r="B12490" s="6" t="str">
        <f>"201406002466"</f>
        <v>201406002466</v>
      </c>
    </row>
    <row r="12491" spans="1:2" x14ac:dyDescent="0.25">
      <c r="A12491" s="6">
        <v>12488</v>
      </c>
      <c r="B12491" s="6" t="str">
        <f>"201406002491"</f>
        <v>201406002491</v>
      </c>
    </row>
    <row r="12492" spans="1:2" x14ac:dyDescent="0.25">
      <c r="A12492" s="6">
        <v>12489</v>
      </c>
      <c r="B12492" s="6" t="str">
        <f>"201406002507"</f>
        <v>201406002507</v>
      </c>
    </row>
    <row r="12493" spans="1:2" x14ac:dyDescent="0.25">
      <c r="A12493" s="6">
        <v>12490</v>
      </c>
      <c r="B12493" s="6" t="str">
        <f>"201406002511"</f>
        <v>201406002511</v>
      </c>
    </row>
    <row r="12494" spans="1:2" x14ac:dyDescent="0.25">
      <c r="A12494" s="6">
        <v>12491</v>
      </c>
      <c r="B12494" s="6" t="str">
        <f>"201406002527"</f>
        <v>201406002527</v>
      </c>
    </row>
    <row r="12495" spans="1:2" x14ac:dyDescent="0.25">
      <c r="A12495" s="6">
        <v>12492</v>
      </c>
      <c r="B12495" s="6" t="str">
        <f>"201406002528"</f>
        <v>201406002528</v>
      </c>
    </row>
    <row r="12496" spans="1:2" x14ac:dyDescent="0.25">
      <c r="A12496" s="6">
        <v>12493</v>
      </c>
      <c r="B12496" s="6" t="str">
        <f>"201406002537"</f>
        <v>201406002537</v>
      </c>
    </row>
    <row r="12497" spans="1:2" x14ac:dyDescent="0.25">
      <c r="A12497" s="6">
        <v>12494</v>
      </c>
      <c r="B12497" s="6" t="str">
        <f>"201406002541"</f>
        <v>201406002541</v>
      </c>
    </row>
    <row r="12498" spans="1:2" x14ac:dyDescent="0.25">
      <c r="A12498" s="6">
        <v>12495</v>
      </c>
      <c r="B12498" s="6" t="str">
        <f>"201406002542"</f>
        <v>201406002542</v>
      </c>
    </row>
    <row r="12499" spans="1:2" x14ac:dyDescent="0.25">
      <c r="A12499" s="6">
        <v>12496</v>
      </c>
      <c r="B12499" s="6" t="str">
        <f>"201406002568"</f>
        <v>201406002568</v>
      </c>
    </row>
    <row r="12500" spans="1:2" x14ac:dyDescent="0.25">
      <c r="A12500" s="6">
        <v>12497</v>
      </c>
      <c r="B12500" s="6" t="str">
        <f>"201406002653"</f>
        <v>201406002653</v>
      </c>
    </row>
    <row r="12501" spans="1:2" x14ac:dyDescent="0.25">
      <c r="A12501" s="6">
        <v>12498</v>
      </c>
      <c r="B12501" s="6" t="str">
        <f>"201406002707"</f>
        <v>201406002707</v>
      </c>
    </row>
    <row r="12502" spans="1:2" x14ac:dyDescent="0.25">
      <c r="A12502" s="6">
        <v>12499</v>
      </c>
      <c r="B12502" s="6" t="str">
        <f>"201406002717"</f>
        <v>201406002717</v>
      </c>
    </row>
    <row r="12503" spans="1:2" x14ac:dyDescent="0.25">
      <c r="A12503" s="6">
        <v>12500</v>
      </c>
      <c r="B12503" s="6" t="str">
        <f>"201406002746"</f>
        <v>201406002746</v>
      </c>
    </row>
    <row r="12504" spans="1:2" x14ac:dyDescent="0.25">
      <c r="A12504" s="6">
        <v>12501</v>
      </c>
      <c r="B12504" s="6" t="str">
        <f>"201406002877"</f>
        <v>201406002877</v>
      </c>
    </row>
    <row r="12505" spans="1:2" x14ac:dyDescent="0.25">
      <c r="A12505" s="6">
        <v>12502</v>
      </c>
      <c r="B12505" s="6" t="str">
        <f>"201406002921"</f>
        <v>201406002921</v>
      </c>
    </row>
    <row r="12506" spans="1:2" x14ac:dyDescent="0.25">
      <c r="A12506" s="6">
        <v>12503</v>
      </c>
      <c r="B12506" s="6" t="str">
        <f>"201406002954"</f>
        <v>201406002954</v>
      </c>
    </row>
    <row r="12507" spans="1:2" x14ac:dyDescent="0.25">
      <c r="A12507" s="6">
        <v>12504</v>
      </c>
      <c r="B12507" s="6" t="str">
        <f>"201406002984"</f>
        <v>201406002984</v>
      </c>
    </row>
    <row r="12508" spans="1:2" x14ac:dyDescent="0.25">
      <c r="A12508" s="6">
        <v>12505</v>
      </c>
      <c r="B12508" s="6" t="str">
        <f>"201406003075"</f>
        <v>201406003075</v>
      </c>
    </row>
    <row r="12509" spans="1:2" x14ac:dyDescent="0.25">
      <c r="A12509" s="6">
        <v>12506</v>
      </c>
      <c r="B12509" s="6" t="str">
        <f>"201406003105"</f>
        <v>201406003105</v>
      </c>
    </row>
    <row r="12510" spans="1:2" x14ac:dyDescent="0.25">
      <c r="A12510" s="6">
        <v>12507</v>
      </c>
      <c r="B12510" s="6" t="str">
        <f>"201406003112"</f>
        <v>201406003112</v>
      </c>
    </row>
    <row r="12511" spans="1:2" x14ac:dyDescent="0.25">
      <c r="A12511" s="6">
        <v>12508</v>
      </c>
      <c r="B12511" s="6" t="str">
        <f>"201406003165"</f>
        <v>201406003165</v>
      </c>
    </row>
    <row r="12512" spans="1:2" x14ac:dyDescent="0.25">
      <c r="A12512" s="6">
        <v>12509</v>
      </c>
      <c r="B12512" s="6" t="str">
        <f>"201406003298"</f>
        <v>201406003298</v>
      </c>
    </row>
    <row r="12513" spans="1:2" x14ac:dyDescent="0.25">
      <c r="A12513" s="6">
        <v>12510</v>
      </c>
      <c r="B12513" s="6" t="str">
        <f>"201406003305"</f>
        <v>201406003305</v>
      </c>
    </row>
    <row r="12514" spans="1:2" x14ac:dyDescent="0.25">
      <c r="A12514" s="6">
        <v>12511</v>
      </c>
      <c r="B12514" s="6" t="str">
        <f>"201406003353"</f>
        <v>201406003353</v>
      </c>
    </row>
    <row r="12515" spans="1:2" x14ac:dyDescent="0.25">
      <c r="A12515" s="6">
        <v>12512</v>
      </c>
      <c r="B12515" s="6" t="str">
        <f>"201406003369"</f>
        <v>201406003369</v>
      </c>
    </row>
    <row r="12516" spans="1:2" x14ac:dyDescent="0.25">
      <c r="A12516" s="6">
        <v>12513</v>
      </c>
      <c r="B12516" s="6" t="str">
        <f>"201406003428"</f>
        <v>201406003428</v>
      </c>
    </row>
    <row r="12517" spans="1:2" x14ac:dyDescent="0.25">
      <c r="A12517" s="6">
        <v>12514</v>
      </c>
      <c r="B12517" s="6" t="str">
        <f>"201406003485"</f>
        <v>201406003485</v>
      </c>
    </row>
    <row r="12518" spans="1:2" x14ac:dyDescent="0.25">
      <c r="A12518" s="6">
        <v>12515</v>
      </c>
      <c r="B12518" s="6" t="str">
        <f>"201406003525"</f>
        <v>201406003525</v>
      </c>
    </row>
    <row r="12519" spans="1:2" x14ac:dyDescent="0.25">
      <c r="A12519" s="6">
        <v>12516</v>
      </c>
      <c r="B12519" s="6" t="str">
        <f>"201406003532"</f>
        <v>201406003532</v>
      </c>
    </row>
    <row r="12520" spans="1:2" x14ac:dyDescent="0.25">
      <c r="A12520" s="6">
        <v>12517</v>
      </c>
      <c r="B12520" s="6" t="str">
        <f>"201406003547"</f>
        <v>201406003547</v>
      </c>
    </row>
    <row r="12521" spans="1:2" x14ac:dyDescent="0.25">
      <c r="A12521" s="6">
        <v>12518</v>
      </c>
      <c r="B12521" s="6" t="str">
        <f>"201406003554"</f>
        <v>201406003554</v>
      </c>
    </row>
    <row r="12522" spans="1:2" x14ac:dyDescent="0.25">
      <c r="A12522" s="6">
        <v>12519</v>
      </c>
      <c r="B12522" s="6" t="str">
        <f>"201406003556"</f>
        <v>201406003556</v>
      </c>
    </row>
    <row r="12523" spans="1:2" x14ac:dyDescent="0.25">
      <c r="A12523" s="6">
        <v>12520</v>
      </c>
      <c r="B12523" s="6" t="str">
        <f>"201406003568"</f>
        <v>201406003568</v>
      </c>
    </row>
    <row r="12524" spans="1:2" x14ac:dyDescent="0.25">
      <c r="A12524" s="6">
        <v>12521</v>
      </c>
      <c r="B12524" s="6" t="str">
        <f>"201406003626"</f>
        <v>201406003626</v>
      </c>
    </row>
    <row r="12525" spans="1:2" x14ac:dyDescent="0.25">
      <c r="A12525" s="6">
        <v>12522</v>
      </c>
      <c r="B12525" s="6" t="str">
        <f>"201406003642"</f>
        <v>201406003642</v>
      </c>
    </row>
    <row r="12526" spans="1:2" x14ac:dyDescent="0.25">
      <c r="A12526" s="6">
        <v>12523</v>
      </c>
      <c r="B12526" s="6" t="str">
        <f>"201406003733"</f>
        <v>201406003733</v>
      </c>
    </row>
    <row r="12527" spans="1:2" x14ac:dyDescent="0.25">
      <c r="A12527" s="6">
        <v>12524</v>
      </c>
      <c r="B12527" s="6" t="str">
        <f>"201406003764"</f>
        <v>201406003764</v>
      </c>
    </row>
    <row r="12528" spans="1:2" x14ac:dyDescent="0.25">
      <c r="A12528" s="6">
        <v>12525</v>
      </c>
      <c r="B12528" s="6" t="str">
        <f>"201406003768"</f>
        <v>201406003768</v>
      </c>
    </row>
    <row r="12529" spans="1:2" x14ac:dyDescent="0.25">
      <c r="A12529" s="6">
        <v>12526</v>
      </c>
      <c r="B12529" s="6" t="str">
        <f>"201406003772"</f>
        <v>201406003772</v>
      </c>
    </row>
    <row r="12530" spans="1:2" x14ac:dyDescent="0.25">
      <c r="A12530" s="6">
        <v>12527</v>
      </c>
      <c r="B12530" s="6" t="str">
        <f>"201406003786"</f>
        <v>201406003786</v>
      </c>
    </row>
    <row r="12531" spans="1:2" x14ac:dyDescent="0.25">
      <c r="A12531" s="6">
        <v>12528</v>
      </c>
      <c r="B12531" s="6" t="str">
        <f>"201406003880"</f>
        <v>201406003880</v>
      </c>
    </row>
    <row r="12532" spans="1:2" x14ac:dyDescent="0.25">
      <c r="A12532" s="6">
        <v>12529</v>
      </c>
      <c r="B12532" s="6" t="str">
        <f>"201406003907"</f>
        <v>201406003907</v>
      </c>
    </row>
    <row r="12533" spans="1:2" x14ac:dyDescent="0.25">
      <c r="A12533" s="6">
        <v>12530</v>
      </c>
      <c r="B12533" s="6" t="str">
        <f>"201406003925"</f>
        <v>201406003925</v>
      </c>
    </row>
    <row r="12534" spans="1:2" x14ac:dyDescent="0.25">
      <c r="A12534" s="6">
        <v>12531</v>
      </c>
      <c r="B12534" s="6" t="str">
        <f>"201406003954"</f>
        <v>201406003954</v>
      </c>
    </row>
    <row r="12535" spans="1:2" x14ac:dyDescent="0.25">
      <c r="A12535" s="6">
        <v>12532</v>
      </c>
      <c r="B12535" s="6" t="str">
        <f>"201406003981"</f>
        <v>201406003981</v>
      </c>
    </row>
    <row r="12536" spans="1:2" x14ac:dyDescent="0.25">
      <c r="A12536" s="6">
        <v>12533</v>
      </c>
      <c r="B12536" s="6" t="str">
        <f>"201406003994"</f>
        <v>201406003994</v>
      </c>
    </row>
    <row r="12537" spans="1:2" x14ac:dyDescent="0.25">
      <c r="A12537" s="6">
        <v>12534</v>
      </c>
      <c r="B12537" s="6" t="str">
        <f>"201406004016"</f>
        <v>201406004016</v>
      </c>
    </row>
    <row r="12538" spans="1:2" x14ac:dyDescent="0.25">
      <c r="A12538" s="6">
        <v>12535</v>
      </c>
      <c r="B12538" s="6" t="str">
        <f>"201406004018"</f>
        <v>201406004018</v>
      </c>
    </row>
    <row r="12539" spans="1:2" x14ac:dyDescent="0.25">
      <c r="A12539" s="6">
        <v>12536</v>
      </c>
      <c r="B12539" s="6" t="str">
        <f>"201406004104"</f>
        <v>201406004104</v>
      </c>
    </row>
    <row r="12540" spans="1:2" x14ac:dyDescent="0.25">
      <c r="A12540" s="6">
        <v>12537</v>
      </c>
      <c r="B12540" s="6" t="str">
        <f>"201406004148"</f>
        <v>201406004148</v>
      </c>
    </row>
    <row r="12541" spans="1:2" x14ac:dyDescent="0.25">
      <c r="A12541" s="6">
        <v>12538</v>
      </c>
      <c r="B12541" s="6" t="str">
        <f>"201406004244"</f>
        <v>201406004244</v>
      </c>
    </row>
    <row r="12542" spans="1:2" x14ac:dyDescent="0.25">
      <c r="A12542" s="6">
        <v>12539</v>
      </c>
      <c r="B12542" s="6" t="str">
        <f>"201406004310"</f>
        <v>201406004310</v>
      </c>
    </row>
    <row r="12543" spans="1:2" x14ac:dyDescent="0.25">
      <c r="A12543" s="6">
        <v>12540</v>
      </c>
      <c r="B12543" s="6" t="str">
        <f>"201406004321"</f>
        <v>201406004321</v>
      </c>
    </row>
    <row r="12544" spans="1:2" x14ac:dyDescent="0.25">
      <c r="A12544" s="6">
        <v>12541</v>
      </c>
      <c r="B12544" s="6" t="str">
        <f>"201406004333"</f>
        <v>201406004333</v>
      </c>
    </row>
    <row r="12545" spans="1:2" x14ac:dyDescent="0.25">
      <c r="A12545" s="6">
        <v>12542</v>
      </c>
      <c r="B12545" s="6" t="str">
        <f>"201406004379"</f>
        <v>201406004379</v>
      </c>
    </row>
    <row r="12546" spans="1:2" x14ac:dyDescent="0.25">
      <c r="A12546" s="6">
        <v>12543</v>
      </c>
      <c r="B12546" s="6" t="str">
        <f>"201406004434"</f>
        <v>201406004434</v>
      </c>
    </row>
    <row r="12547" spans="1:2" x14ac:dyDescent="0.25">
      <c r="A12547" s="6">
        <v>12544</v>
      </c>
      <c r="B12547" s="6" t="str">
        <f>"201406004447"</f>
        <v>201406004447</v>
      </c>
    </row>
    <row r="12548" spans="1:2" x14ac:dyDescent="0.25">
      <c r="A12548" s="6">
        <v>12545</v>
      </c>
      <c r="B12548" s="6" t="str">
        <f>"201406004458"</f>
        <v>201406004458</v>
      </c>
    </row>
    <row r="12549" spans="1:2" x14ac:dyDescent="0.25">
      <c r="A12549" s="6">
        <v>12546</v>
      </c>
      <c r="B12549" s="6" t="str">
        <f>"201406004498"</f>
        <v>201406004498</v>
      </c>
    </row>
    <row r="12550" spans="1:2" x14ac:dyDescent="0.25">
      <c r="A12550" s="6">
        <v>12547</v>
      </c>
      <c r="B12550" s="6" t="str">
        <f>"201406004500"</f>
        <v>201406004500</v>
      </c>
    </row>
    <row r="12551" spans="1:2" x14ac:dyDescent="0.25">
      <c r="A12551" s="6">
        <v>12548</v>
      </c>
      <c r="B12551" s="6" t="str">
        <f>"201406004543"</f>
        <v>201406004543</v>
      </c>
    </row>
    <row r="12552" spans="1:2" x14ac:dyDescent="0.25">
      <c r="A12552" s="6">
        <v>12549</v>
      </c>
      <c r="B12552" s="6" t="str">
        <f>"201406004550"</f>
        <v>201406004550</v>
      </c>
    </row>
    <row r="12553" spans="1:2" x14ac:dyDescent="0.25">
      <c r="A12553" s="6">
        <v>12550</v>
      </c>
      <c r="B12553" s="6" t="str">
        <f>"201406004552"</f>
        <v>201406004552</v>
      </c>
    </row>
    <row r="12554" spans="1:2" x14ac:dyDescent="0.25">
      <c r="A12554" s="6">
        <v>12551</v>
      </c>
      <c r="B12554" s="6" t="str">
        <f>"201406004559"</f>
        <v>201406004559</v>
      </c>
    </row>
    <row r="12555" spans="1:2" x14ac:dyDescent="0.25">
      <c r="A12555" s="6">
        <v>12552</v>
      </c>
      <c r="B12555" s="6" t="str">
        <f>"201406004568"</f>
        <v>201406004568</v>
      </c>
    </row>
    <row r="12556" spans="1:2" x14ac:dyDescent="0.25">
      <c r="A12556" s="6">
        <v>12553</v>
      </c>
      <c r="B12556" s="6" t="str">
        <f>"201406004652"</f>
        <v>201406004652</v>
      </c>
    </row>
    <row r="12557" spans="1:2" x14ac:dyDescent="0.25">
      <c r="A12557" s="6">
        <v>12554</v>
      </c>
      <c r="B12557" s="6" t="str">
        <f>"201406004717"</f>
        <v>201406004717</v>
      </c>
    </row>
    <row r="12558" spans="1:2" x14ac:dyDescent="0.25">
      <c r="A12558" s="6">
        <v>12555</v>
      </c>
      <c r="B12558" s="6" t="str">
        <f>"201406004808"</f>
        <v>201406004808</v>
      </c>
    </row>
    <row r="12559" spans="1:2" x14ac:dyDescent="0.25">
      <c r="A12559" s="6">
        <v>12556</v>
      </c>
      <c r="B12559" s="6" t="str">
        <f>"201406004882"</f>
        <v>201406004882</v>
      </c>
    </row>
    <row r="12560" spans="1:2" x14ac:dyDescent="0.25">
      <c r="A12560" s="6">
        <v>12557</v>
      </c>
      <c r="B12560" s="6" t="str">
        <f>"201406004883"</f>
        <v>201406004883</v>
      </c>
    </row>
    <row r="12561" spans="1:2" x14ac:dyDescent="0.25">
      <c r="A12561" s="6">
        <v>12558</v>
      </c>
      <c r="B12561" s="6" t="str">
        <f>"201406004951"</f>
        <v>201406004951</v>
      </c>
    </row>
    <row r="12562" spans="1:2" x14ac:dyDescent="0.25">
      <c r="A12562" s="6">
        <v>12559</v>
      </c>
      <c r="B12562" s="6" t="str">
        <f>"201406004961"</f>
        <v>201406004961</v>
      </c>
    </row>
    <row r="12563" spans="1:2" x14ac:dyDescent="0.25">
      <c r="A12563" s="6">
        <v>12560</v>
      </c>
      <c r="B12563" s="6" t="str">
        <f>"201406005006"</f>
        <v>201406005006</v>
      </c>
    </row>
    <row r="12564" spans="1:2" x14ac:dyDescent="0.25">
      <c r="A12564" s="6">
        <v>12561</v>
      </c>
      <c r="B12564" s="6" t="str">
        <f>"201406005038"</f>
        <v>201406005038</v>
      </c>
    </row>
    <row r="12565" spans="1:2" x14ac:dyDescent="0.25">
      <c r="A12565" s="6">
        <v>12562</v>
      </c>
      <c r="B12565" s="6" t="str">
        <f>"201406005122"</f>
        <v>201406005122</v>
      </c>
    </row>
    <row r="12566" spans="1:2" x14ac:dyDescent="0.25">
      <c r="A12566" s="6">
        <v>12563</v>
      </c>
      <c r="B12566" s="6" t="str">
        <f>"201406005193"</f>
        <v>201406005193</v>
      </c>
    </row>
    <row r="12567" spans="1:2" x14ac:dyDescent="0.25">
      <c r="A12567" s="6">
        <v>12564</v>
      </c>
      <c r="B12567" s="6" t="str">
        <f>"201406005220"</f>
        <v>201406005220</v>
      </c>
    </row>
    <row r="12568" spans="1:2" x14ac:dyDescent="0.25">
      <c r="A12568" s="6">
        <v>12565</v>
      </c>
      <c r="B12568" s="6" t="str">
        <f>"201406005233"</f>
        <v>201406005233</v>
      </c>
    </row>
    <row r="12569" spans="1:2" x14ac:dyDescent="0.25">
      <c r="A12569" s="6">
        <v>12566</v>
      </c>
      <c r="B12569" s="6" t="str">
        <f>"201406005307"</f>
        <v>201406005307</v>
      </c>
    </row>
    <row r="12570" spans="1:2" x14ac:dyDescent="0.25">
      <c r="A12570" s="6">
        <v>12567</v>
      </c>
      <c r="B12570" s="6" t="str">
        <f>"201406005320"</f>
        <v>201406005320</v>
      </c>
    </row>
    <row r="12571" spans="1:2" x14ac:dyDescent="0.25">
      <c r="A12571" s="6">
        <v>12568</v>
      </c>
      <c r="B12571" s="6" t="str">
        <f>"201406005350"</f>
        <v>201406005350</v>
      </c>
    </row>
    <row r="12572" spans="1:2" x14ac:dyDescent="0.25">
      <c r="A12572" s="6">
        <v>12569</v>
      </c>
      <c r="B12572" s="6" t="str">
        <f>"201406005356"</f>
        <v>201406005356</v>
      </c>
    </row>
    <row r="12573" spans="1:2" x14ac:dyDescent="0.25">
      <c r="A12573" s="6">
        <v>12570</v>
      </c>
      <c r="B12573" s="6" t="str">
        <f>"201406005372"</f>
        <v>201406005372</v>
      </c>
    </row>
    <row r="12574" spans="1:2" x14ac:dyDescent="0.25">
      <c r="A12574" s="6">
        <v>12571</v>
      </c>
      <c r="B12574" s="6" t="str">
        <f>"201406005387"</f>
        <v>201406005387</v>
      </c>
    </row>
    <row r="12575" spans="1:2" x14ac:dyDescent="0.25">
      <c r="A12575" s="6">
        <v>12572</v>
      </c>
      <c r="B12575" s="6" t="str">
        <f>"201406005426"</f>
        <v>201406005426</v>
      </c>
    </row>
    <row r="12576" spans="1:2" x14ac:dyDescent="0.25">
      <c r="A12576" s="6">
        <v>12573</v>
      </c>
      <c r="B12576" s="6" t="str">
        <f>"201406005527"</f>
        <v>201406005527</v>
      </c>
    </row>
    <row r="12577" spans="1:2" x14ac:dyDescent="0.25">
      <c r="A12577" s="6">
        <v>12574</v>
      </c>
      <c r="B12577" s="6" t="str">
        <f>"201406005539"</f>
        <v>201406005539</v>
      </c>
    </row>
    <row r="12578" spans="1:2" x14ac:dyDescent="0.25">
      <c r="A12578" s="6">
        <v>12575</v>
      </c>
      <c r="B12578" s="6" t="str">
        <f>"201406005550"</f>
        <v>201406005550</v>
      </c>
    </row>
    <row r="12579" spans="1:2" x14ac:dyDescent="0.25">
      <c r="A12579" s="6">
        <v>12576</v>
      </c>
      <c r="B12579" s="6" t="str">
        <f>"201406005567"</f>
        <v>201406005567</v>
      </c>
    </row>
    <row r="12580" spans="1:2" x14ac:dyDescent="0.25">
      <c r="A12580" s="6">
        <v>12577</v>
      </c>
      <c r="B12580" s="6" t="str">
        <f>"201406005568"</f>
        <v>201406005568</v>
      </c>
    </row>
    <row r="12581" spans="1:2" x14ac:dyDescent="0.25">
      <c r="A12581" s="6">
        <v>12578</v>
      </c>
      <c r="B12581" s="6" t="str">
        <f>"201406005596"</f>
        <v>201406005596</v>
      </c>
    </row>
    <row r="12582" spans="1:2" x14ac:dyDescent="0.25">
      <c r="A12582" s="6">
        <v>12579</v>
      </c>
      <c r="B12582" s="6" t="str">
        <f>"201406005648"</f>
        <v>201406005648</v>
      </c>
    </row>
    <row r="12583" spans="1:2" x14ac:dyDescent="0.25">
      <c r="A12583" s="6">
        <v>12580</v>
      </c>
      <c r="B12583" s="6" t="str">
        <f>"201406005669"</f>
        <v>201406005669</v>
      </c>
    </row>
    <row r="12584" spans="1:2" x14ac:dyDescent="0.25">
      <c r="A12584" s="6">
        <v>12581</v>
      </c>
      <c r="B12584" s="6" t="str">
        <f>"201406005672"</f>
        <v>201406005672</v>
      </c>
    </row>
    <row r="12585" spans="1:2" x14ac:dyDescent="0.25">
      <c r="A12585" s="6">
        <v>12582</v>
      </c>
      <c r="B12585" s="6" t="str">
        <f>"201406005675"</f>
        <v>201406005675</v>
      </c>
    </row>
    <row r="12586" spans="1:2" x14ac:dyDescent="0.25">
      <c r="A12586" s="6">
        <v>12583</v>
      </c>
      <c r="B12586" s="6" t="str">
        <f>"201406005702"</f>
        <v>201406005702</v>
      </c>
    </row>
    <row r="12587" spans="1:2" x14ac:dyDescent="0.25">
      <c r="A12587" s="6">
        <v>12584</v>
      </c>
      <c r="B12587" s="6" t="str">
        <f>"201406005712"</f>
        <v>201406005712</v>
      </c>
    </row>
    <row r="12588" spans="1:2" x14ac:dyDescent="0.25">
      <c r="A12588" s="6">
        <v>12585</v>
      </c>
      <c r="B12588" s="6" t="str">
        <f>"201406005721"</f>
        <v>201406005721</v>
      </c>
    </row>
    <row r="12589" spans="1:2" x14ac:dyDescent="0.25">
      <c r="A12589" s="6">
        <v>12586</v>
      </c>
      <c r="B12589" s="6" t="str">
        <f>"201406005760"</f>
        <v>201406005760</v>
      </c>
    </row>
    <row r="12590" spans="1:2" x14ac:dyDescent="0.25">
      <c r="A12590" s="6">
        <v>12587</v>
      </c>
      <c r="B12590" s="6" t="str">
        <f>"201406005768"</f>
        <v>201406005768</v>
      </c>
    </row>
    <row r="12591" spans="1:2" x14ac:dyDescent="0.25">
      <c r="A12591" s="6">
        <v>12588</v>
      </c>
      <c r="B12591" s="6" t="str">
        <f>"201406005820"</f>
        <v>201406005820</v>
      </c>
    </row>
    <row r="12592" spans="1:2" x14ac:dyDescent="0.25">
      <c r="A12592" s="6">
        <v>12589</v>
      </c>
      <c r="B12592" s="6" t="str">
        <f>"201406005832"</f>
        <v>201406005832</v>
      </c>
    </row>
    <row r="12593" spans="1:2" x14ac:dyDescent="0.25">
      <c r="A12593" s="6">
        <v>12590</v>
      </c>
      <c r="B12593" s="6" t="str">
        <f>"201406005899"</f>
        <v>201406005899</v>
      </c>
    </row>
    <row r="12594" spans="1:2" x14ac:dyDescent="0.25">
      <c r="A12594" s="6">
        <v>12591</v>
      </c>
      <c r="B12594" s="6" t="str">
        <f>"201406005925"</f>
        <v>201406005925</v>
      </c>
    </row>
    <row r="12595" spans="1:2" x14ac:dyDescent="0.25">
      <c r="A12595" s="6">
        <v>12592</v>
      </c>
      <c r="B12595" s="6" t="str">
        <f>"201406005937"</f>
        <v>201406005937</v>
      </c>
    </row>
    <row r="12596" spans="1:2" x14ac:dyDescent="0.25">
      <c r="A12596" s="6">
        <v>12593</v>
      </c>
      <c r="B12596" s="6" t="str">
        <f>"201406005947"</f>
        <v>201406005947</v>
      </c>
    </row>
    <row r="12597" spans="1:2" x14ac:dyDescent="0.25">
      <c r="A12597" s="6">
        <v>12594</v>
      </c>
      <c r="B12597" s="6" t="str">
        <f>"201406005958"</f>
        <v>201406005958</v>
      </c>
    </row>
    <row r="12598" spans="1:2" x14ac:dyDescent="0.25">
      <c r="A12598" s="6">
        <v>12595</v>
      </c>
      <c r="B12598" s="6" t="str">
        <f>"201406005969"</f>
        <v>201406005969</v>
      </c>
    </row>
    <row r="12599" spans="1:2" x14ac:dyDescent="0.25">
      <c r="A12599" s="6">
        <v>12596</v>
      </c>
      <c r="B12599" s="6" t="str">
        <f>"201406005972"</f>
        <v>201406005972</v>
      </c>
    </row>
    <row r="12600" spans="1:2" x14ac:dyDescent="0.25">
      <c r="A12600" s="6">
        <v>12597</v>
      </c>
      <c r="B12600" s="6" t="str">
        <f>"201406006098"</f>
        <v>201406006098</v>
      </c>
    </row>
    <row r="12601" spans="1:2" x14ac:dyDescent="0.25">
      <c r="A12601" s="6">
        <v>12598</v>
      </c>
      <c r="B12601" s="6" t="str">
        <f>"201406006147"</f>
        <v>201406006147</v>
      </c>
    </row>
    <row r="12602" spans="1:2" x14ac:dyDescent="0.25">
      <c r="A12602" s="6">
        <v>12599</v>
      </c>
      <c r="B12602" s="6" t="str">
        <f>"201406006166"</f>
        <v>201406006166</v>
      </c>
    </row>
    <row r="12603" spans="1:2" x14ac:dyDescent="0.25">
      <c r="A12603" s="6">
        <v>12600</v>
      </c>
      <c r="B12603" s="6" t="str">
        <f>"201406006168"</f>
        <v>201406006168</v>
      </c>
    </row>
    <row r="12604" spans="1:2" x14ac:dyDescent="0.25">
      <c r="A12604" s="6">
        <v>12601</v>
      </c>
      <c r="B12604" s="6" t="str">
        <f>"201406006274"</f>
        <v>201406006274</v>
      </c>
    </row>
    <row r="12605" spans="1:2" x14ac:dyDescent="0.25">
      <c r="A12605" s="6">
        <v>12602</v>
      </c>
      <c r="B12605" s="6" t="str">
        <f>"201406006343"</f>
        <v>201406006343</v>
      </c>
    </row>
    <row r="12606" spans="1:2" x14ac:dyDescent="0.25">
      <c r="A12606" s="6">
        <v>12603</v>
      </c>
      <c r="B12606" s="6" t="str">
        <f>"201406006361"</f>
        <v>201406006361</v>
      </c>
    </row>
    <row r="12607" spans="1:2" x14ac:dyDescent="0.25">
      <c r="A12607" s="6">
        <v>12604</v>
      </c>
      <c r="B12607" s="6" t="str">
        <f>"201406006362"</f>
        <v>201406006362</v>
      </c>
    </row>
    <row r="12608" spans="1:2" x14ac:dyDescent="0.25">
      <c r="A12608" s="6">
        <v>12605</v>
      </c>
      <c r="B12608" s="6" t="str">
        <f>"201406006431"</f>
        <v>201406006431</v>
      </c>
    </row>
    <row r="12609" spans="1:2" x14ac:dyDescent="0.25">
      <c r="A12609" s="6">
        <v>12606</v>
      </c>
      <c r="B12609" s="6" t="str">
        <f>"201406006478"</f>
        <v>201406006478</v>
      </c>
    </row>
    <row r="12610" spans="1:2" x14ac:dyDescent="0.25">
      <c r="A12610" s="6">
        <v>12607</v>
      </c>
      <c r="B12610" s="6" t="str">
        <f>"201406006479"</f>
        <v>201406006479</v>
      </c>
    </row>
    <row r="12611" spans="1:2" x14ac:dyDescent="0.25">
      <c r="A12611" s="6">
        <v>12608</v>
      </c>
      <c r="B12611" s="6" t="str">
        <f>"201406006492"</f>
        <v>201406006492</v>
      </c>
    </row>
    <row r="12612" spans="1:2" x14ac:dyDescent="0.25">
      <c r="A12612" s="6">
        <v>12609</v>
      </c>
      <c r="B12612" s="6" t="str">
        <f>"201406006505"</f>
        <v>201406006505</v>
      </c>
    </row>
    <row r="12613" spans="1:2" x14ac:dyDescent="0.25">
      <c r="A12613" s="6">
        <v>12610</v>
      </c>
      <c r="B12613" s="6" t="str">
        <f>"201406006655"</f>
        <v>201406006655</v>
      </c>
    </row>
    <row r="12614" spans="1:2" x14ac:dyDescent="0.25">
      <c r="A12614" s="6">
        <v>12611</v>
      </c>
      <c r="B12614" s="6" t="str">
        <f>"201406006657"</f>
        <v>201406006657</v>
      </c>
    </row>
    <row r="12615" spans="1:2" x14ac:dyDescent="0.25">
      <c r="A12615" s="6">
        <v>12612</v>
      </c>
      <c r="B12615" s="6" t="str">
        <f>"201406006670"</f>
        <v>201406006670</v>
      </c>
    </row>
    <row r="12616" spans="1:2" x14ac:dyDescent="0.25">
      <c r="A12616" s="6">
        <v>12613</v>
      </c>
      <c r="B12616" s="6" t="str">
        <f>"201406006702"</f>
        <v>201406006702</v>
      </c>
    </row>
    <row r="12617" spans="1:2" x14ac:dyDescent="0.25">
      <c r="A12617" s="6">
        <v>12614</v>
      </c>
      <c r="B12617" s="6" t="str">
        <f>"201406006710"</f>
        <v>201406006710</v>
      </c>
    </row>
    <row r="12618" spans="1:2" x14ac:dyDescent="0.25">
      <c r="A12618" s="6">
        <v>12615</v>
      </c>
      <c r="B12618" s="6" t="str">
        <f>"201406006726"</f>
        <v>201406006726</v>
      </c>
    </row>
    <row r="12619" spans="1:2" x14ac:dyDescent="0.25">
      <c r="A12619" s="6">
        <v>12616</v>
      </c>
      <c r="B12619" s="6" t="str">
        <f>"201406006782"</f>
        <v>201406006782</v>
      </c>
    </row>
    <row r="12620" spans="1:2" x14ac:dyDescent="0.25">
      <c r="A12620" s="6">
        <v>12617</v>
      </c>
      <c r="B12620" s="6" t="str">
        <f>"201406006795"</f>
        <v>201406006795</v>
      </c>
    </row>
    <row r="12621" spans="1:2" x14ac:dyDescent="0.25">
      <c r="A12621" s="6">
        <v>12618</v>
      </c>
      <c r="B12621" s="6" t="str">
        <f>"201406006850"</f>
        <v>201406006850</v>
      </c>
    </row>
    <row r="12622" spans="1:2" x14ac:dyDescent="0.25">
      <c r="A12622" s="6">
        <v>12619</v>
      </c>
      <c r="B12622" s="6" t="str">
        <f>"201406006860"</f>
        <v>201406006860</v>
      </c>
    </row>
    <row r="12623" spans="1:2" x14ac:dyDescent="0.25">
      <c r="A12623" s="6">
        <v>12620</v>
      </c>
      <c r="B12623" s="6" t="str">
        <f>"201406006869"</f>
        <v>201406006869</v>
      </c>
    </row>
    <row r="12624" spans="1:2" x14ac:dyDescent="0.25">
      <c r="A12624" s="6">
        <v>12621</v>
      </c>
      <c r="B12624" s="6" t="str">
        <f>"201406006871"</f>
        <v>201406006871</v>
      </c>
    </row>
    <row r="12625" spans="1:2" x14ac:dyDescent="0.25">
      <c r="A12625" s="6">
        <v>12622</v>
      </c>
      <c r="B12625" s="6" t="str">
        <f>"201406006984"</f>
        <v>201406006984</v>
      </c>
    </row>
    <row r="12626" spans="1:2" x14ac:dyDescent="0.25">
      <c r="A12626" s="6">
        <v>12623</v>
      </c>
      <c r="B12626" s="6" t="str">
        <f>"201406006995"</f>
        <v>201406006995</v>
      </c>
    </row>
    <row r="12627" spans="1:2" x14ac:dyDescent="0.25">
      <c r="A12627" s="6">
        <v>12624</v>
      </c>
      <c r="B12627" s="6" t="str">
        <f>"201406007076"</f>
        <v>201406007076</v>
      </c>
    </row>
    <row r="12628" spans="1:2" x14ac:dyDescent="0.25">
      <c r="A12628" s="6">
        <v>12625</v>
      </c>
      <c r="B12628" s="6" t="str">
        <f>"201406007090"</f>
        <v>201406007090</v>
      </c>
    </row>
    <row r="12629" spans="1:2" x14ac:dyDescent="0.25">
      <c r="A12629" s="6">
        <v>12626</v>
      </c>
      <c r="B12629" s="6" t="str">
        <f>"201406007091"</f>
        <v>201406007091</v>
      </c>
    </row>
    <row r="12630" spans="1:2" x14ac:dyDescent="0.25">
      <c r="A12630" s="6">
        <v>12627</v>
      </c>
      <c r="B12630" s="6" t="str">
        <f>"201406007113"</f>
        <v>201406007113</v>
      </c>
    </row>
    <row r="12631" spans="1:2" x14ac:dyDescent="0.25">
      <c r="A12631" s="6">
        <v>12628</v>
      </c>
      <c r="B12631" s="6" t="str">
        <f>"201406007169"</f>
        <v>201406007169</v>
      </c>
    </row>
    <row r="12632" spans="1:2" x14ac:dyDescent="0.25">
      <c r="A12632" s="6">
        <v>12629</v>
      </c>
      <c r="B12632" s="6" t="str">
        <f>"201406007205"</f>
        <v>201406007205</v>
      </c>
    </row>
    <row r="12633" spans="1:2" x14ac:dyDescent="0.25">
      <c r="A12633" s="6">
        <v>12630</v>
      </c>
      <c r="B12633" s="6" t="str">
        <f>"201406007324"</f>
        <v>201406007324</v>
      </c>
    </row>
    <row r="12634" spans="1:2" x14ac:dyDescent="0.25">
      <c r="A12634" s="6">
        <v>12631</v>
      </c>
      <c r="B12634" s="6" t="str">
        <f>"201406007336"</f>
        <v>201406007336</v>
      </c>
    </row>
    <row r="12635" spans="1:2" x14ac:dyDescent="0.25">
      <c r="A12635" s="6">
        <v>12632</v>
      </c>
      <c r="B12635" s="6" t="str">
        <f>"201406007341"</f>
        <v>201406007341</v>
      </c>
    </row>
    <row r="12636" spans="1:2" x14ac:dyDescent="0.25">
      <c r="A12636" s="6">
        <v>12633</v>
      </c>
      <c r="B12636" s="6" t="str">
        <f>"201406007365"</f>
        <v>201406007365</v>
      </c>
    </row>
    <row r="12637" spans="1:2" x14ac:dyDescent="0.25">
      <c r="A12637" s="6">
        <v>12634</v>
      </c>
      <c r="B12637" s="6" t="str">
        <f>"201406007432"</f>
        <v>201406007432</v>
      </c>
    </row>
    <row r="12638" spans="1:2" x14ac:dyDescent="0.25">
      <c r="A12638" s="6">
        <v>12635</v>
      </c>
      <c r="B12638" s="6" t="str">
        <f>"201406007437"</f>
        <v>201406007437</v>
      </c>
    </row>
    <row r="12639" spans="1:2" x14ac:dyDescent="0.25">
      <c r="A12639" s="6">
        <v>12636</v>
      </c>
      <c r="B12639" s="6" t="str">
        <f>"201406007468"</f>
        <v>201406007468</v>
      </c>
    </row>
    <row r="12640" spans="1:2" x14ac:dyDescent="0.25">
      <c r="A12640" s="6">
        <v>12637</v>
      </c>
      <c r="B12640" s="6" t="str">
        <f>"201406007559"</f>
        <v>201406007559</v>
      </c>
    </row>
    <row r="12641" spans="1:2" x14ac:dyDescent="0.25">
      <c r="A12641" s="6">
        <v>12638</v>
      </c>
      <c r="B12641" s="6" t="str">
        <f>"201406007564"</f>
        <v>201406007564</v>
      </c>
    </row>
    <row r="12642" spans="1:2" x14ac:dyDescent="0.25">
      <c r="A12642" s="6">
        <v>12639</v>
      </c>
      <c r="B12642" s="6" t="str">
        <f>"201406007584"</f>
        <v>201406007584</v>
      </c>
    </row>
    <row r="12643" spans="1:2" x14ac:dyDescent="0.25">
      <c r="A12643" s="6">
        <v>12640</v>
      </c>
      <c r="B12643" s="6" t="str">
        <f>"201406007604"</f>
        <v>201406007604</v>
      </c>
    </row>
    <row r="12644" spans="1:2" x14ac:dyDescent="0.25">
      <c r="A12644" s="6">
        <v>12641</v>
      </c>
      <c r="B12644" s="6" t="str">
        <f>"201406007639"</f>
        <v>201406007639</v>
      </c>
    </row>
    <row r="12645" spans="1:2" x14ac:dyDescent="0.25">
      <c r="A12645" s="6">
        <v>12642</v>
      </c>
      <c r="B12645" s="6" t="str">
        <f>"201406007642"</f>
        <v>201406007642</v>
      </c>
    </row>
    <row r="12646" spans="1:2" x14ac:dyDescent="0.25">
      <c r="A12646" s="6">
        <v>12643</v>
      </c>
      <c r="B12646" s="6" t="str">
        <f>"201406007646"</f>
        <v>201406007646</v>
      </c>
    </row>
    <row r="12647" spans="1:2" x14ac:dyDescent="0.25">
      <c r="A12647" s="6">
        <v>12644</v>
      </c>
      <c r="B12647" s="6" t="str">
        <f>"201406007673"</f>
        <v>201406007673</v>
      </c>
    </row>
    <row r="12648" spans="1:2" x14ac:dyDescent="0.25">
      <c r="A12648" s="6">
        <v>12645</v>
      </c>
      <c r="B12648" s="6" t="str">
        <f>"201406007704"</f>
        <v>201406007704</v>
      </c>
    </row>
    <row r="12649" spans="1:2" x14ac:dyDescent="0.25">
      <c r="A12649" s="6">
        <v>12646</v>
      </c>
      <c r="B12649" s="6" t="str">
        <f>"201406007723"</f>
        <v>201406007723</v>
      </c>
    </row>
    <row r="12650" spans="1:2" x14ac:dyDescent="0.25">
      <c r="A12650" s="6">
        <v>12647</v>
      </c>
      <c r="B12650" s="6" t="str">
        <f>"201406007870"</f>
        <v>201406007870</v>
      </c>
    </row>
    <row r="12651" spans="1:2" x14ac:dyDescent="0.25">
      <c r="A12651" s="6">
        <v>12648</v>
      </c>
      <c r="B12651" s="6" t="str">
        <f>"201406007876"</f>
        <v>201406007876</v>
      </c>
    </row>
    <row r="12652" spans="1:2" x14ac:dyDescent="0.25">
      <c r="A12652" s="6">
        <v>12649</v>
      </c>
      <c r="B12652" s="6" t="str">
        <f>"201406007904"</f>
        <v>201406007904</v>
      </c>
    </row>
    <row r="12653" spans="1:2" x14ac:dyDescent="0.25">
      <c r="A12653" s="6">
        <v>12650</v>
      </c>
      <c r="B12653" s="6" t="str">
        <f>"201406007929"</f>
        <v>201406007929</v>
      </c>
    </row>
    <row r="12654" spans="1:2" x14ac:dyDescent="0.25">
      <c r="A12654" s="6">
        <v>12651</v>
      </c>
      <c r="B12654" s="6" t="str">
        <f>"201406007967"</f>
        <v>201406007967</v>
      </c>
    </row>
    <row r="12655" spans="1:2" x14ac:dyDescent="0.25">
      <c r="A12655" s="6">
        <v>12652</v>
      </c>
      <c r="B12655" s="6" t="str">
        <f>"201406007978"</f>
        <v>201406007978</v>
      </c>
    </row>
    <row r="12656" spans="1:2" x14ac:dyDescent="0.25">
      <c r="A12656" s="6">
        <v>12653</v>
      </c>
      <c r="B12656" s="6" t="str">
        <f>"201406007984"</f>
        <v>201406007984</v>
      </c>
    </row>
    <row r="12657" spans="1:2" x14ac:dyDescent="0.25">
      <c r="A12657" s="6">
        <v>12654</v>
      </c>
      <c r="B12657" s="6" t="str">
        <f>"201406008011"</f>
        <v>201406008011</v>
      </c>
    </row>
    <row r="12658" spans="1:2" x14ac:dyDescent="0.25">
      <c r="A12658" s="6">
        <v>12655</v>
      </c>
      <c r="B12658" s="6" t="str">
        <f>"201406008015"</f>
        <v>201406008015</v>
      </c>
    </row>
    <row r="12659" spans="1:2" x14ac:dyDescent="0.25">
      <c r="A12659" s="6">
        <v>12656</v>
      </c>
      <c r="B12659" s="6" t="str">
        <f>"201406008077"</f>
        <v>201406008077</v>
      </c>
    </row>
    <row r="12660" spans="1:2" x14ac:dyDescent="0.25">
      <c r="A12660" s="6">
        <v>12657</v>
      </c>
      <c r="B12660" s="6" t="str">
        <f>"201406008131"</f>
        <v>201406008131</v>
      </c>
    </row>
    <row r="12661" spans="1:2" x14ac:dyDescent="0.25">
      <c r="A12661" s="6">
        <v>12658</v>
      </c>
      <c r="B12661" s="6" t="str">
        <f>"201406008145"</f>
        <v>201406008145</v>
      </c>
    </row>
    <row r="12662" spans="1:2" x14ac:dyDescent="0.25">
      <c r="A12662" s="6">
        <v>12659</v>
      </c>
      <c r="B12662" s="6" t="str">
        <f>"201406008149"</f>
        <v>201406008149</v>
      </c>
    </row>
    <row r="12663" spans="1:2" x14ac:dyDescent="0.25">
      <c r="A12663" s="6">
        <v>12660</v>
      </c>
      <c r="B12663" s="6" t="str">
        <f>"201406008193"</f>
        <v>201406008193</v>
      </c>
    </row>
    <row r="12664" spans="1:2" x14ac:dyDescent="0.25">
      <c r="A12664" s="6">
        <v>12661</v>
      </c>
      <c r="B12664" s="6" t="str">
        <f>"201406008198"</f>
        <v>201406008198</v>
      </c>
    </row>
    <row r="12665" spans="1:2" x14ac:dyDescent="0.25">
      <c r="A12665" s="6">
        <v>12662</v>
      </c>
      <c r="B12665" s="6" t="str">
        <f>"201406008210"</f>
        <v>201406008210</v>
      </c>
    </row>
    <row r="12666" spans="1:2" x14ac:dyDescent="0.25">
      <c r="A12666" s="6">
        <v>12663</v>
      </c>
      <c r="B12666" s="6" t="str">
        <f>"201406008226"</f>
        <v>201406008226</v>
      </c>
    </row>
    <row r="12667" spans="1:2" x14ac:dyDescent="0.25">
      <c r="A12667" s="6">
        <v>12664</v>
      </c>
      <c r="B12667" s="6" t="str">
        <f>"201406008227"</f>
        <v>201406008227</v>
      </c>
    </row>
    <row r="12668" spans="1:2" x14ac:dyDescent="0.25">
      <c r="A12668" s="6">
        <v>12665</v>
      </c>
      <c r="B12668" s="6" t="str">
        <f>"201406008268"</f>
        <v>201406008268</v>
      </c>
    </row>
    <row r="12669" spans="1:2" x14ac:dyDescent="0.25">
      <c r="A12669" s="6">
        <v>12666</v>
      </c>
      <c r="B12669" s="6" t="str">
        <f>"201406008286"</f>
        <v>201406008286</v>
      </c>
    </row>
    <row r="12670" spans="1:2" x14ac:dyDescent="0.25">
      <c r="A12670" s="6">
        <v>12667</v>
      </c>
      <c r="B12670" s="6" t="str">
        <f>"201406008292"</f>
        <v>201406008292</v>
      </c>
    </row>
    <row r="12671" spans="1:2" x14ac:dyDescent="0.25">
      <c r="A12671" s="6">
        <v>12668</v>
      </c>
      <c r="B12671" s="6" t="str">
        <f>"201406008298"</f>
        <v>201406008298</v>
      </c>
    </row>
    <row r="12672" spans="1:2" x14ac:dyDescent="0.25">
      <c r="A12672" s="6">
        <v>12669</v>
      </c>
      <c r="B12672" s="6" t="str">
        <f>"201406008325"</f>
        <v>201406008325</v>
      </c>
    </row>
    <row r="12673" spans="1:2" x14ac:dyDescent="0.25">
      <c r="A12673" s="6">
        <v>12670</v>
      </c>
      <c r="B12673" s="6" t="str">
        <f>"201406008341"</f>
        <v>201406008341</v>
      </c>
    </row>
    <row r="12674" spans="1:2" x14ac:dyDescent="0.25">
      <c r="A12674" s="6">
        <v>12671</v>
      </c>
      <c r="B12674" s="6" t="str">
        <f>"201406008352"</f>
        <v>201406008352</v>
      </c>
    </row>
    <row r="12675" spans="1:2" x14ac:dyDescent="0.25">
      <c r="A12675" s="6">
        <v>12672</v>
      </c>
      <c r="B12675" s="6" t="str">
        <f>"201406008369"</f>
        <v>201406008369</v>
      </c>
    </row>
    <row r="12676" spans="1:2" x14ac:dyDescent="0.25">
      <c r="A12676" s="6">
        <v>12673</v>
      </c>
      <c r="B12676" s="6" t="str">
        <f>"201406008396"</f>
        <v>201406008396</v>
      </c>
    </row>
    <row r="12677" spans="1:2" x14ac:dyDescent="0.25">
      <c r="A12677" s="6">
        <v>12674</v>
      </c>
      <c r="B12677" s="6" t="str">
        <f>"201406008400"</f>
        <v>201406008400</v>
      </c>
    </row>
    <row r="12678" spans="1:2" x14ac:dyDescent="0.25">
      <c r="A12678" s="6">
        <v>12675</v>
      </c>
      <c r="B12678" s="6" t="str">
        <f>"201406008564"</f>
        <v>201406008564</v>
      </c>
    </row>
    <row r="12679" spans="1:2" x14ac:dyDescent="0.25">
      <c r="A12679" s="6">
        <v>12676</v>
      </c>
      <c r="B12679" s="6" t="str">
        <f>"201406008596"</f>
        <v>201406008596</v>
      </c>
    </row>
    <row r="12680" spans="1:2" x14ac:dyDescent="0.25">
      <c r="A12680" s="6">
        <v>12677</v>
      </c>
      <c r="B12680" s="6" t="str">
        <f>"201406008640"</f>
        <v>201406008640</v>
      </c>
    </row>
    <row r="12681" spans="1:2" x14ac:dyDescent="0.25">
      <c r="A12681" s="6">
        <v>12678</v>
      </c>
      <c r="B12681" s="6" t="str">
        <f>"201406008657"</f>
        <v>201406008657</v>
      </c>
    </row>
    <row r="12682" spans="1:2" x14ac:dyDescent="0.25">
      <c r="A12682" s="6">
        <v>12679</v>
      </c>
      <c r="B12682" s="6" t="str">
        <f>"201406008673"</f>
        <v>201406008673</v>
      </c>
    </row>
    <row r="12683" spans="1:2" x14ac:dyDescent="0.25">
      <c r="A12683" s="6">
        <v>12680</v>
      </c>
      <c r="B12683" s="6" t="str">
        <f>"201406008707"</f>
        <v>201406008707</v>
      </c>
    </row>
    <row r="12684" spans="1:2" x14ac:dyDescent="0.25">
      <c r="A12684" s="6">
        <v>12681</v>
      </c>
      <c r="B12684" s="6" t="str">
        <f>"201406008734"</f>
        <v>201406008734</v>
      </c>
    </row>
    <row r="12685" spans="1:2" x14ac:dyDescent="0.25">
      <c r="A12685" s="6">
        <v>12682</v>
      </c>
      <c r="B12685" s="6" t="str">
        <f>"201406008792"</f>
        <v>201406008792</v>
      </c>
    </row>
    <row r="12686" spans="1:2" x14ac:dyDescent="0.25">
      <c r="A12686" s="6">
        <v>12683</v>
      </c>
      <c r="B12686" s="6" t="str">
        <f>"201406008816"</f>
        <v>201406008816</v>
      </c>
    </row>
    <row r="12687" spans="1:2" x14ac:dyDescent="0.25">
      <c r="A12687" s="6">
        <v>12684</v>
      </c>
      <c r="B12687" s="6" t="str">
        <f>"201406008818"</f>
        <v>201406008818</v>
      </c>
    </row>
    <row r="12688" spans="1:2" x14ac:dyDescent="0.25">
      <c r="A12688" s="6">
        <v>12685</v>
      </c>
      <c r="B12688" s="6" t="str">
        <f>"201406008821"</f>
        <v>201406008821</v>
      </c>
    </row>
    <row r="12689" spans="1:2" x14ac:dyDescent="0.25">
      <c r="A12689" s="6">
        <v>12686</v>
      </c>
      <c r="B12689" s="6" t="str">
        <f>"201406008856"</f>
        <v>201406008856</v>
      </c>
    </row>
    <row r="12690" spans="1:2" x14ac:dyDescent="0.25">
      <c r="A12690" s="6">
        <v>12687</v>
      </c>
      <c r="B12690" s="6" t="str">
        <f>"201406008914"</f>
        <v>201406008914</v>
      </c>
    </row>
    <row r="12691" spans="1:2" x14ac:dyDescent="0.25">
      <c r="A12691" s="6">
        <v>12688</v>
      </c>
      <c r="B12691" s="6" t="str">
        <f>"201406008923"</f>
        <v>201406008923</v>
      </c>
    </row>
    <row r="12692" spans="1:2" x14ac:dyDescent="0.25">
      <c r="A12692" s="6">
        <v>12689</v>
      </c>
      <c r="B12692" s="6" t="str">
        <f>"201406008950"</f>
        <v>201406008950</v>
      </c>
    </row>
    <row r="12693" spans="1:2" x14ac:dyDescent="0.25">
      <c r="A12693" s="6">
        <v>12690</v>
      </c>
      <c r="B12693" s="6" t="str">
        <f>"201406008957"</f>
        <v>201406008957</v>
      </c>
    </row>
    <row r="12694" spans="1:2" x14ac:dyDescent="0.25">
      <c r="A12694" s="6">
        <v>12691</v>
      </c>
      <c r="B12694" s="6" t="str">
        <f>"201406008966"</f>
        <v>201406008966</v>
      </c>
    </row>
    <row r="12695" spans="1:2" x14ac:dyDescent="0.25">
      <c r="A12695" s="6">
        <v>12692</v>
      </c>
      <c r="B12695" s="6" t="str">
        <f>"201406008973"</f>
        <v>201406008973</v>
      </c>
    </row>
    <row r="12696" spans="1:2" x14ac:dyDescent="0.25">
      <c r="A12696" s="6">
        <v>12693</v>
      </c>
      <c r="B12696" s="6" t="str">
        <f>"201406008991"</f>
        <v>201406008991</v>
      </c>
    </row>
    <row r="12697" spans="1:2" x14ac:dyDescent="0.25">
      <c r="A12697" s="6">
        <v>12694</v>
      </c>
      <c r="B12697" s="6" t="str">
        <f>"201406009145"</f>
        <v>201406009145</v>
      </c>
    </row>
    <row r="12698" spans="1:2" x14ac:dyDescent="0.25">
      <c r="A12698" s="6">
        <v>12695</v>
      </c>
      <c r="B12698" s="6" t="str">
        <f>"201406009165"</f>
        <v>201406009165</v>
      </c>
    </row>
    <row r="12699" spans="1:2" x14ac:dyDescent="0.25">
      <c r="A12699" s="6">
        <v>12696</v>
      </c>
      <c r="B12699" s="6" t="str">
        <f>"201406009166"</f>
        <v>201406009166</v>
      </c>
    </row>
    <row r="12700" spans="1:2" x14ac:dyDescent="0.25">
      <c r="A12700" s="6">
        <v>12697</v>
      </c>
      <c r="B12700" s="6" t="str">
        <f>"201406009199"</f>
        <v>201406009199</v>
      </c>
    </row>
    <row r="12701" spans="1:2" x14ac:dyDescent="0.25">
      <c r="A12701" s="6">
        <v>12698</v>
      </c>
      <c r="B12701" s="6" t="str">
        <f>"201406009229"</f>
        <v>201406009229</v>
      </c>
    </row>
    <row r="12702" spans="1:2" x14ac:dyDescent="0.25">
      <c r="A12702" s="6">
        <v>12699</v>
      </c>
      <c r="B12702" s="6" t="str">
        <f>"201406009236"</f>
        <v>201406009236</v>
      </c>
    </row>
    <row r="12703" spans="1:2" x14ac:dyDescent="0.25">
      <c r="A12703" s="6">
        <v>12700</v>
      </c>
      <c r="B12703" s="6" t="str">
        <f>"201406009237"</f>
        <v>201406009237</v>
      </c>
    </row>
    <row r="12704" spans="1:2" x14ac:dyDescent="0.25">
      <c r="A12704" s="6">
        <v>12701</v>
      </c>
      <c r="B12704" s="6" t="str">
        <f>"201406009254"</f>
        <v>201406009254</v>
      </c>
    </row>
    <row r="12705" spans="1:2" x14ac:dyDescent="0.25">
      <c r="A12705" s="6">
        <v>12702</v>
      </c>
      <c r="B12705" s="6" t="str">
        <f>"201406009295"</f>
        <v>201406009295</v>
      </c>
    </row>
    <row r="12706" spans="1:2" x14ac:dyDescent="0.25">
      <c r="A12706" s="6">
        <v>12703</v>
      </c>
      <c r="B12706" s="6" t="str">
        <f>"201406009352"</f>
        <v>201406009352</v>
      </c>
    </row>
    <row r="12707" spans="1:2" x14ac:dyDescent="0.25">
      <c r="A12707" s="6">
        <v>12704</v>
      </c>
      <c r="B12707" s="6" t="str">
        <f>"201406009355"</f>
        <v>201406009355</v>
      </c>
    </row>
    <row r="12708" spans="1:2" x14ac:dyDescent="0.25">
      <c r="A12708" s="6">
        <v>12705</v>
      </c>
      <c r="B12708" s="6" t="str">
        <f>"201406009364"</f>
        <v>201406009364</v>
      </c>
    </row>
    <row r="12709" spans="1:2" x14ac:dyDescent="0.25">
      <c r="A12709" s="6">
        <v>12706</v>
      </c>
      <c r="B12709" s="6" t="str">
        <f>"201406009375"</f>
        <v>201406009375</v>
      </c>
    </row>
    <row r="12710" spans="1:2" x14ac:dyDescent="0.25">
      <c r="A12710" s="6">
        <v>12707</v>
      </c>
      <c r="B12710" s="6" t="str">
        <f>"201406009378"</f>
        <v>201406009378</v>
      </c>
    </row>
    <row r="12711" spans="1:2" x14ac:dyDescent="0.25">
      <c r="A12711" s="6">
        <v>12708</v>
      </c>
      <c r="B12711" s="6" t="str">
        <f>"201406009398"</f>
        <v>201406009398</v>
      </c>
    </row>
    <row r="12712" spans="1:2" x14ac:dyDescent="0.25">
      <c r="A12712" s="6">
        <v>12709</v>
      </c>
      <c r="B12712" s="6" t="str">
        <f>"201406009404"</f>
        <v>201406009404</v>
      </c>
    </row>
    <row r="12713" spans="1:2" x14ac:dyDescent="0.25">
      <c r="A12713" s="6">
        <v>12710</v>
      </c>
      <c r="B12713" s="6" t="str">
        <f>"201406009406"</f>
        <v>201406009406</v>
      </c>
    </row>
    <row r="12714" spans="1:2" x14ac:dyDescent="0.25">
      <c r="A12714" s="6">
        <v>12711</v>
      </c>
      <c r="B12714" s="6" t="str">
        <f>"201406009413"</f>
        <v>201406009413</v>
      </c>
    </row>
    <row r="12715" spans="1:2" x14ac:dyDescent="0.25">
      <c r="A12715" s="6">
        <v>12712</v>
      </c>
      <c r="B12715" s="6" t="str">
        <f>"201406009416"</f>
        <v>201406009416</v>
      </c>
    </row>
    <row r="12716" spans="1:2" x14ac:dyDescent="0.25">
      <c r="A12716" s="6">
        <v>12713</v>
      </c>
      <c r="B12716" s="6" t="str">
        <f>"201406009418"</f>
        <v>201406009418</v>
      </c>
    </row>
    <row r="12717" spans="1:2" x14ac:dyDescent="0.25">
      <c r="A12717" s="6">
        <v>12714</v>
      </c>
      <c r="B12717" s="6" t="str">
        <f>"201406009448"</f>
        <v>201406009448</v>
      </c>
    </row>
    <row r="12718" spans="1:2" x14ac:dyDescent="0.25">
      <c r="A12718" s="6">
        <v>12715</v>
      </c>
      <c r="B12718" s="6" t="str">
        <f>"201406009464"</f>
        <v>201406009464</v>
      </c>
    </row>
    <row r="12719" spans="1:2" x14ac:dyDescent="0.25">
      <c r="A12719" s="6">
        <v>12716</v>
      </c>
      <c r="B12719" s="6" t="str">
        <f>"201406009534"</f>
        <v>201406009534</v>
      </c>
    </row>
    <row r="12720" spans="1:2" x14ac:dyDescent="0.25">
      <c r="A12720" s="6">
        <v>12717</v>
      </c>
      <c r="B12720" s="6" t="str">
        <f>"201406009622"</f>
        <v>201406009622</v>
      </c>
    </row>
    <row r="12721" spans="1:2" x14ac:dyDescent="0.25">
      <c r="A12721" s="6">
        <v>12718</v>
      </c>
      <c r="B12721" s="6" t="str">
        <f>"201406009670"</f>
        <v>201406009670</v>
      </c>
    </row>
    <row r="12722" spans="1:2" x14ac:dyDescent="0.25">
      <c r="A12722" s="6">
        <v>12719</v>
      </c>
      <c r="B12722" s="6" t="str">
        <f>"201406009731"</f>
        <v>201406009731</v>
      </c>
    </row>
    <row r="12723" spans="1:2" x14ac:dyDescent="0.25">
      <c r="A12723" s="6">
        <v>12720</v>
      </c>
      <c r="B12723" s="6" t="str">
        <f>"201406009737"</f>
        <v>201406009737</v>
      </c>
    </row>
    <row r="12724" spans="1:2" x14ac:dyDescent="0.25">
      <c r="A12724" s="6">
        <v>12721</v>
      </c>
      <c r="B12724" s="6" t="str">
        <f>"201406009764"</f>
        <v>201406009764</v>
      </c>
    </row>
    <row r="12725" spans="1:2" x14ac:dyDescent="0.25">
      <c r="A12725" s="6">
        <v>12722</v>
      </c>
      <c r="B12725" s="6" t="str">
        <f>"201406009785"</f>
        <v>201406009785</v>
      </c>
    </row>
    <row r="12726" spans="1:2" x14ac:dyDescent="0.25">
      <c r="A12726" s="6">
        <v>12723</v>
      </c>
      <c r="B12726" s="6" t="str">
        <f>"201406009915"</f>
        <v>201406009915</v>
      </c>
    </row>
    <row r="12727" spans="1:2" x14ac:dyDescent="0.25">
      <c r="A12727" s="6">
        <v>12724</v>
      </c>
      <c r="B12727" s="6" t="str">
        <f>"201406009926"</f>
        <v>201406009926</v>
      </c>
    </row>
    <row r="12728" spans="1:2" x14ac:dyDescent="0.25">
      <c r="A12728" s="6">
        <v>12725</v>
      </c>
      <c r="B12728" s="6" t="str">
        <f>"201406009951"</f>
        <v>201406009951</v>
      </c>
    </row>
    <row r="12729" spans="1:2" x14ac:dyDescent="0.25">
      <c r="A12729" s="6">
        <v>12726</v>
      </c>
      <c r="B12729" s="6" t="str">
        <f>"201406009959"</f>
        <v>201406009959</v>
      </c>
    </row>
    <row r="12730" spans="1:2" x14ac:dyDescent="0.25">
      <c r="A12730" s="6">
        <v>12727</v>
      </c>
      <c r="B12730" s="6" t="str">
        <f>"201406009961"</f>
        <v>201406009961</v>
      </c>
    </row>
    <row r="12731" spans="1:2" x14ac:dyDescent="0.25">
      <c r="A12731" s="6">
        <v>12728</v>
      </c>
      <c r="B12731" s="6" t="str">
        <f>"201406009965"</f>
        <v>201406009965</v>
      </c>
    </row>
    <row r="12732" spans="1:2" x14ac:dyDescent="0.25">
      <c r="A12732" s="6">
        <v>12729</v>
      </c>
      <c r="B12732" s="6" t="str">
        <f>"201406010038"</f>
        <v>201406010038</v>
      </c>
    </row>
    <row r="12733" spans="1:2" x14ac:dyDescent="0.25">
      <c r="A12733" s="6">
        <v>12730</v>
      </c>
      <c r="B12733" s="6" t="str">
        <f>"201406010134"</f>
        <v>201406010134</v>
      </c>
    </row>
    <row r="12734" spans="1:2" x14ac:dyDescent="0.25">
      <c r="A12734" s="6">
        <v>12731</v>
      </c>
      <c r="B12734" s="6" t="str">
        <f>"201406010144"</f>
        <v>201406010144</v>
      </c>
    </row>
    <row r="12735" spans="1:2" x14ac:dyDescent="0.25">
      <c r="A12735" s="6">
        <v>12732</v>
      </c>
      <c r="B12735" s="6" t="str">
        <f>"201406010156"</f>
        <v>201406010156</v>
      </c>
    </row>
    <row r="12736" spans="1:2" x14ac:dyDescent="0.25">
      <c r="A12736" s="6">
        <v>12733</v>
      </c>
      <c r="B12736" s="6" t="str">
        <f>"201406010189"</f>
        <v>201406010189</v>
      </c>
    </row>
    <row r="12737" spans="1:2" x14ac:dyDescent="0.25">
      <c r="A12737" s="6">
        <v>12734</v>
      </c>
      <c r="B12737" s="6" t="str">
        <f>"201406010204"</f>
        <v>201406010204</v>
      </c>
    </row>
    <row r="12738" spans="1:2" x14ac:dyDescent="0.25">
      <c r="A12738" s="6">
        <v>12735</v>
      </c>
      <c r="B12738" s="6" t="str">
        <f>"201406010213"</f>
        <v>201406010213</v>
      </c>
    </row>
    <row r="12739" spans="1:2" x14ac:dyDescent="0.25">
      <c r="A12739" s="6">
        <v>12736</v>
      </c>
      <c r="B12739" s="6" t="str">
        <f>"201406010246"</f>
        <v>201406010246</v>
      </c>
    </row>
    <row r="12740" spans="1:2" x14ac:dyDescent="0.25">
      <c r="A12740" s="6">
        <v>12737</v>
      </c>
      <c r="B12740" s="6" t="str">
        <f>"201406010262"</f>
        <v>201406010262</v>
      </c>
    </row>
    <row r="12741" spans="1:2" x14ac:dyDescent="0.25">
      <c r="A12741" s="6">
        <v>12738</v>
      </c>
      <c r="B12741" s="6" t="str">
        <f>"201406010263"</f>
        <v>201406010263</v>
      </c>
    </row>
    <row r="12742" spans="1:2" x14ac:dyDescent="0.25">
      <c r="A12742" s="6">
        <v>12739</v>
      </c>
      <c r="B12742" s="6" t="str">
        <f>"201406010264"</f>
        <v>201406010264</v>
      </c>
    </row>
    <row r="12743" spans="1:2" x14ac:dyDescent="0.25">
      <c r="A12743" s="6">
        <v>12740</v>
      </c>
      <c r="B12743" s="6" t="str">
        <f>"201406010286"</f>
        <v>201406010286</v>
      </c>
    </row>
    <row r="12744" spans="1:2" x14ac:dyDescent="0.25">
      <c r="A12744" s="6">
        <v>12741</v>
      </c>
      <c r="B12744" s="6" t="str">
        <f>"201406010322"</f>
        <v>201406010322</v>
      </c>
    </row>
    <row r="12745" spans="1:2" x14ac:dyDescent="0.25">
      <c r="A12745" s="6">
        <v>12742</v>
      </c>
      <c r="B12745" s="6" t="str">
        <f>"201406010370"</f>
        <v>201406010370</v>
      </c>
    </row>
    <row r="12746" spans="1:2" x14ac:dyDescent="0.25">
      <c r="A12746" s="6">
        <v>12743</v>
      </c>
      <c r="B12746" s="6" t="str">
        <f>"201406010379"</f>
        <v>201406010379</v>
      </c>
    </row>
    <row r="12747" spans="1:2" x14ac:dyDescent="0.25">
      <c r="A12747" s="6">
        <v>12744</v>
      </c>
      <c r="B12747" s="6" t="str">
        <f>"201406010384"</f>
        <v>201406010384</v>
      </c>
    </row>
    <row r="12748" spans="1:2" x14ac:dyDescent="0.25">
      <c r="A12748" s="6">
        <v>12745</v>
      </c>
      <c r="B12748" s="6" t="str">
        <f>"201406010392"</f>
        <v>201406010392</v>
      </c>
    </row>
    <row r="12749" spans="1:2" x14ac:dyDescent="0.25">
      <c r="A12749" s="6">
        <v>12746</v>
      </c>
      <c r="B12749" s="6" t="str">
        <f>"201406010395"</f>
        <v>201406010395</v>
      </c>
    </row>
    <row r="12750" spans="1:2" x14ac:dyDescent="0.25">
      <c r="A12750" s="6">
        <v>12747</v>
      </c>
      <c r="B12750" s="6" t="str">
        <f>"201406010433"</f>
        <v>201406010433</v>
      </c>
    </row>
    <row r="12751" spans="1:2" x14ac:dyDescent="0.25">
      <c r="A12751" s="6">
        <v>12748</v>
      </c>
      <c r="B12751" s="6" t="str">
        <f>"201406010456"</f>
        <v>201406010456</v>
      </c>
    </row>
    <row r="12752" spans="1:2" x14ac:dyDescent="0.25">
      <c r="A12752" s="6">
        <v>12749</v>
      </c>
      <c r="B12752" s="6" t="str">
        <f>"201406010486"</f>
        <v>201406010486</v>
      </c>
    </row>
    <row r="12753" spans="1:2" x14ac:dyDescent="0.25">
      <c r="A12753" s="6">
        <v>12750</v>
      </c>
      <c r="B12753" s="6" t="str">
        <f>"201406010539"</f>
        <v>201406010539</v>
      </c>
    </row>
    <row r="12754" spans="1:2" x14ac:dyDescent="0.25">
      <c r="A12754" s="6">
        <v>12751</v>
      </c>
      <c r="B12754" s="6" t="str">
        <f>"201406010561"</f>
        <v>201406010561</v>
      </c>
    </row>
    <row r="12755" spans="1:2" x14ac:dyDescent="0.25">
      <c r="A12755" s="6">
        <v>12752</v>
      </c>
      <c r="B12755" s="6" t="str">
        <f>"201406010591"</f>
        <v>201406010591</v>
      </c>
    </row>
    <row r="12756" spans="1:2" x14ac:dyDescent="0.25">
      <c r="A12756" s="6">
        <v>12753</v>
      </c>
      <c r="B12756" s="6" t="str">
        <f>"201406010593"</f>
        <v>201406010593</v>
      </c>
    </row>
    <row r="12757" spans="1:2" x14ac:dyDescent="0.25">
      <c r="A12757" s="6">
        <v>12754</v>
      </c>
      <c r="B12757" s="6" t="str">
        <f>"201406010621"</f>
        <v>201406010621</v>
      </c>
    </row>
    <row r="12758" spans="1:2" x14ac:dyDescent="0.25">
      <c r="A12758" s="6">
        <v>12755</v>
      </c>
      <c r="B12758" s="6" t="str">
        <f>"201406010624"</f>
        <v>201406010624</v>
      </c>
    </row>
    <row r="12759" spans="1:2" x14ac:dyDescent="0.25">
      <c r="A12759" s="6">
        <v>12756</v>
      </c>
      <c r="B12759" s="6" t="str">
        <f>"201406010637"</f>
        <v>201406010637</v>
      </c>
    </row>
    <row r="12760" spans="1:2" x14ac:dyDescent="0.25">
      <c r="A12760" s="6">
        <v>12757</v>
      </c>
      <c r="B12760" s="6" t="str">
        <f>"201406010650"</f>
        <v>201406010650</v>
      </c>
    </row>
    <row r="12761" spans="1:2" x14ac:dyDescent="0.25">
      <c r="A12761" s="6">
        <v>12758</v>
      </c>
      <c r="B12761" s="6" t="str">
        <f>"201406010660"</f>
        <v>201406010660</v>
      </c>
    </row>
    <row r="12762" spans="1:2" x14ac:dyDescent="0.25">
      <c r="A12762" s="6">
        <v>12759</v>
      </c>
      <c r="B12762" s="6" t="str">
        <f>"201406010750"</f>
        <v>201406010750</v>
      </c>
    </row>
    <row r="12763" spans="1:2" x14ac:dyDescent="0.25">
      <c r="A12763" s="6">
        <v>12760</v>
      </c>
      <c r="B12763" s="6" t="str">
        <f>"201406010816"</f>
        <v>201406010816</v>
      </c>
    </row>
    <row r="12764" spans="1:2" x14ac:dyDescent="0.25">
      <c r="A12764" s="6">
        <v>12761</v>
      </c>
      <c r="B12764" s="6" t="str">
        <f>"201406010867"</f>
        <v>201406010867</v>
      </c>
    </row>
    <row r="12765" spans="1:2" x14ac:dyDescent="0.25">
      <c r="A12765" s="6">
        <v>12762</v>
      </c>
      <c r="B12765" s="6" t="str">
        <f>"201406010872"</f>
        <v>201406010872</v>
      </c>
    </row>
    <row r="12766" spans="1:2" x14ac:dyDescent="0.25">
      <c r="A12766" s="6">
        <v>12763</v>
      </c>
      <c r="B12766" s="6" t="str">
        <f>"201406010957"</f>
        <v>201406010957</v>
      </c>
    </row>
    <row r="12767" spans="1:2" x14ac:dyDescent="0.25">
      <c r="A12767" s="6">
        <v>12764</v>
      </c>
      <c r="B12767" s="6" t="str">
        <f>"201406010966"</f>
        <v>201406010966</v>
      </c>
    </row>
    <row r="12768" spans="1:2" x14ac:dyDescent="0.25">
      <c r="A12768" s="6">
        <v>12765</v>
      </c>
      <c r="B12768" s="6" t="str">
        <f>"201406011016"</f>
        <v>201406011016</v>
      </c>
    </row>
    <row r="12769" spans="1:2" x14ac:dyDescent="0.25">
      <c r="A12769" s="6">
        <v>12766</v>
      </c>
      <c r="B12769" s="6" t="str">
        <f>"201406011017"</f>
        <v>201406011017</v>
      </c>
    </row>
    <row r="12770" spans="1:2" x14ac:dyDescent="0.25">
      <c r="A12770" s="6">
        <v>12767</v>
      </c>
      <c r="B12770" s="6" t="str">
        <f>"201406011099"</f>
        <v>201406011099</v>
      </c>
    </row>
    <row r="12771" spans="1:2" x14ac:dyDescent="0.25">
      <c r="A12771" s="6">
        <v>12768</v>
      </c>
      <c r="B12771" s="6" t="str">
        <f>"201406011133"</f>
        <v>201406011133</v>
      </c>
    </row>
    <row r="12772" spans="1:2" x14ac:dyDescent="0.25">
      <c r="A12772" s="6">
        <v>12769</v>
      </c>
      <c r="B12772" s="6" t="str">
        <f>"201406011151"</f>
        <v>201406011151</v>
      </c>
    </row>
    <row r="12773" spans="1:2" x14ac:dyDescent="0.25">
      <c r="A12773" s="6">
        <v>12770</v>
      </c>
      <c r="B12773" s="6" t="str">
        <f>"201406011203"</f>
        <v>201406011203</v>
      </c>
    </row>
    <row r="12774" spans="1:2" x14ac:dyDescent="0.25">
      <c r="A12774" s="6">
        <v>12771</v>
      </c>
      <c r="B12774" s="6" t="str">
        <f>"201406011314"</f>
        <v>201406011314</v>
      </c>
    </row>
    <row r="12775" spans="1:2" x14ac:dyDescent="0.25">
      <c r="A12775" s="6">
        <v>12772</v>
      </c>
      <c r="B12775" s="6" t="str">
        <f>"201406011326"</f>
        <v>201406011326</v>
      </c>
    </row>
    <row r="12776" spans="1:2" x14ac:dyDescent="0.25">
      <c r="A12776" s="6">
        <v>12773</v>
      </c>
      <c r="B12776" s="6" t="str">
        <f>"201406011335"</f>
        <v>201406011335</v>
      </c>
    </row>
    <row r="12777" spans="1:2" x14ac:dyDescent="0.25">
      <c r="A12777" s="6">
        <v>12774</v>
      </c>
      <c r="B12777" s="6" t="str">
        <f>"201406011341"</f>
        <v>201406011341</v>
      </c>
    </row>
    <row r="12778" spans="1:2" x14ac:dyDescent="0.25">
      <c r="A12778" s="6">
        <v>12775</v>
      </c>
      <c r="B12778" s="6" t="str">
        <f>"201406011344"</f>
        <v>201406011344</v>
      </c>
    </row>
    <row r="12779" spans="1:2" x14ac:dyDescent="0.25">
      <c r="A12779" s="6">
        <v>12776</v>
      </c>
      <c r="B12779" s="6" t="str">
        <f>"201406011351"</f>
        <v>201406011351</v>
      </c>
    </row>
    <row r="12780" spans="1:2" x14ac:dyDescent="0.25">
      <c r="A12780" s="6">
        <v>12777</v>
      </c>
      <c r="B12780" s="6" t="str">
        <f>"201406011383"</f>
        <v>201406011383</v>
      </c>
    </row>
    <row r="12781" spans="1:2" x14ac:dyDescent="0.25">
      <c r="A12781" s="6">
        <v>12778</v>
      </c>
      <c r="B12781" s="6" t="str">
        <f>"201406011482"</f>
        <v>201406011482</v>
      </c>
    </row>
    <row r="12782" spans="1:2" x14ac:dyDescent="0.25">
      <c r="A12782" s="6">
        <v>12779</v>
      </c>
      <c r="B12782" s="6" t="str">
        <f>"201406011483"</f>
        <v>201406011483</v>
      </c>
    </row>
    <row r="12783" spans="1:2" x14ac:dyDescent="0.25">
      <c r="A12783" s="6">
        <v>12780</v>
      </c>
      <c r="B12783" s="6" t="str">
        <f>"201406011504"</f>
        <v>201406011504</v>
      </c>
    </row>
    <row r="12784" spans="1:2" x14ac:dyDescent="0.25">
      <c r="A12784" s="6">
        <v>12781</v>
      </c>
      <c r="B12784" s="6" t="str">
        <f>"201406011520"</f>
        <v>201406011520</v>
      </c>
    </row>
    <row r="12785" spans="1:2" x14ac:dyDescent="0.25">
      <c r="A12785" s="6">
        <v>12782</v>
      </c>
      <c r="B12785" s="6" t="str">
        <f>"201406011581"</f>
        <v>201406011581</v>
      </c>
    </row>
    <row r="12786" spans="1:2" x14ac:dyDescent="0.25">
      <c r="A12786" s="6">
        <v>12783</v>
      </c>
      <c r="B12786" s="6" t="str">
        <f>"201406011623"</f>
        <v>201406011623</v>
      </c>
    </row>
    <row r="12787" spans="1:2" x14ac:dyDescent="0.25">
      <c r="A12787" s="6">
        <v>12784</v>
      </c>
      <c r="B12787" s="6" t="str">
        <f>"201406011633"</f>
        <v>201406011633</v>
      </c>
    </row>
    <row r="12788" spans="1:2" x14ac:dyDescent="0.25">
      <c r="A12788" s="6">
        <v>12785</v>
      </c>
      <c r="B12788" s="6" t="str">
        <f>"201406011729"</f>
        <v>201406011729</v>
      </c>
    </row>
    <row r="12789" spans="1:2" x14ac:dyDescent="0.25">
      <c r="A12789" s="6">
        <v>12786</v>
      </c>
      <c r="B12789" s="6" t="str">
        <f>"201406011750"</f>
        <v>201406011750</v>
      </c>
    </row>
    <row r="12790" spans="1:2" x14ac:dyDescent="0.25">
      <c r="A12790" s="6">
        <v>12787</v>
      </c>
      <c r="B12790" s="6" t="str">
        <f>"201406011772"</f>
        <v>201406011772</v>
      </c>
    </row>
    <row r="12791" spans="1:2" x14ac:dyDescent="0.25">
      <c r="A12791" s="6">
        <v>12788</v>
      </c>
      <c r="B12791" s="6" t="str">
        <f>"201406011825"</f>
        <v>201406011825</v>
      </c>
    </row>
    <row r="12792" spans="1:2" x14ac:dyDescent="0.25">
      <c r="A12792" s="6">
        <v>12789</v>
      </c>
      <c r="B12792" s="6" t="str">
        <f>"201406011879"</f>
        <v>201406011879</v>
      </c>
    </row>
    <row r="12793" spans="1:2" x14ac:dyDescent="0.25">
      <c r="A12793" s="6">
        <v>12790</v>
      </c>
      <c r="B12793" s="6" t="str">
        <f>"201406011885"</f>
        <v>201406011885</v>
      </c>
    </row>
    <row r="12794" spans="1:2" x14ac:dyDescent="0.25">
      <c r="A12794" s="6">
        <v>12791</v>
      </c>
      <c r="B12794" s="6" t="str">
        <f>"201406011891"</f>
        <v>201406011891</v>
      </c>
    </row>
    <row r="12795" spans="1:2" x14ac:dyDescent="0.25">
      <c r="A12795" s="6">
        <v>12792</v>
      </c>
      <c r="B12795" s="6" t="str">
        <f>"201406011979"</f>
        <v>201406011979</v>
      </c>
    </row>
    <row r="12796" spans="1:2" x14ac:dyDescent="0.25">
      <c r="A12796" s="6">
        <v>12793</v>
      </c>
      <c r="B12796" s="6" t="str">
        <f>"201406011994"</f>
        <v>201406011994</v>
      </c>
    </row>
    <row r="12797" spans="1:2" x14ac:dyDescent="0.25">
      <c r="A12797" s="6">
        <v>12794</v>
      </c>
      <c r="B12797" s="6" t="str">
        <f>"201406011995"</f>
        <v>201406011995</v>
      </c>
    </row>
    <row r="12798" spans="1:2" x14ac:dyDescent="0.25">
      <c r="A12798" s="6">
        <v>12795</v>
      </c>
      <c r="B12798" s="6" t="str">
        <f>"201406012013"</f>
        <v>201406012013</v>
      </c>
    </row>
    <row r="12799" spans="1:2" x14ac:dyDescent="0.25">
      <c r="A12799" s="6">
        <v>12796</v>
      </c>
      <c r="B12799" s="6" t="str">
        <f>"201406012015"</f>
        <v>201406012015</v>
      </c>
    </row>
    <row r="12800" spans="1:2" x14ac:dyDescent="0.25">
      <c r="A12800" s="6">
        <v>12797</v>
      </c>
      <c r="B12800" s="6" t="str">
        <f>"201406012034"</f>
        <v>201406012034</v>
      </c>
    </row>
    <row r="12801" spans="1:2" x14ac:dyDescent="0.25">
      <c r="A12801" s="6">
        <v>12798</v>
      </c>
      <c r="B12801" s="6" t="str">
        <f>"201406012057"</f>
        <v>201406012057</v>
      </c>
    </row>
    <row r="12802" spans="1:2" x14ac:dyDescent="0.25">
      <c r="A12802" s="6">
        <v>12799</v>
      </c>
      <c r="B12802" s="6" t="str">
        <f>"201406012064"</f>
        <v>201406012064</v>
      </c>
    </row>
    <row r="12803" spans="1:2" x14ac:dyDescent="0.25">
      <c r="A12803" s="6">
        <v>12800</v>
      </c>
      <c r="B12803" s="6" t="str">
        <f>"201406012180"</f>
        <v>201406012180</v>
      </c>
    </row>
    <row r="12804" spans="1:2" x14ac:dyDescent="0.25">
      <c r="A12804" s="6">
        <v>12801</v>
      </c>
      <c r="B12804" s="6" t="str">
        <f>"201406012215"</f>
        <v>201406012215</v>
      </c>
    </row>
    <row r="12805" spans="1:2" x14ac:dyDescent="0.25">
      <c r="A12805" s="6">
        <v>12802</v>
      </c>
      <c r="B12805" s="6" t="str">
        <f>"201406012217"</f>
        <v>201406012217</v>
      </c>
    </row>
    <row r="12806" spans="1:2" x14ac:dyDescent="0.25">
      <c r="A12806" s="6">
        <v>12803</v>
      </c>
      <c r="B12806" s="6" t="str">
        <f>"201406012218"</f>
        <v>201406012218</v>
      </c>
    </row>
    <row r="12807" spans="1:2" x14ac:dyDescent="0.25">
      <c r="A12807" s="6">
        <v>12804</v>
      </c>
      <c r="B12807" s="6" t="str">
        <f>"201406012220"</f>
        <v>201406012220</v>
      </c>
    </row>
    <row r="12808" spans="1:2" x14ac:dyDescent="0.25">
      <c r="A12808" s="6">
        <v>12805</v>
      </c>
      <c r="B12808" s="6" t="str">
        <f>"201406012221"</f>
        <v>201406012221</v>
      </c>
    </row>
    <row r="12809" spans="1:2" x14ac:dyDescent="0.25">
      <c r="A12809" s="6">
        <v>12806</v>
      </c>
      <c r="B12809" s="6" t="str">
        <f>"201406012243"</f>
        <v>201406012243</v>
      </c>
    </row>
    <row r="12810" spans="1:2" x14ac:dyDescent="0.25">
      <c r="A12810" s="6">
        <v>12807</v>
      </c>
      <c r="B12810" s="6" t="str">
        <f>"201406012274"</f>
        <v>201406012274</v>
      </c>
    </row>
    <row r="12811" spans="1:2" x14ac:dyDescent="0.25">
      <c r="A12811" s="6">
        <v>12808</v>
      </c>
      <c r="B12811" s="6" t="str">
        <f>"201406012278"</f>
        <v>201406012278</v>
      </c>
    </row>
    <row r="12812" spans="1:2" x14ac:dyDescent="0.25">
      <c r="A12812" s="6">
        <v>12809</v>
      </c>
      <c r="B12812" s="6" t="str">
        <f>"201406012293"</f>
        <v>201406012293</v>
      </c>
    </row>
    <row r="12813" spans="1:2" x14ac:dyDescent="0.25">
      <c r="A12813" s="6">
        <v>12810</v>
      </c>
      <c r="B12813" s="6" t="str">
        <f>"201406012301"</f>
        <v>201406012301</v>
      </c>
    </row>
    <row r="12814" spans="1:2" x14ac:dyDescent="0.25">
      <c r="A12814" s="6">
        <v>12811</v>
      </c>
      <c r="B12814" s="6" t="str">
        <f>"201406012358"</f>
        <v>201406012358</v>
      </c>
    </row>
    <row r="12815" spans="1:2" x14ac:dyDescent="0.25">
      <c r="A12815" s="6">
        <v>12812</v>
      </c>
      <c r="B12815" s="6" t="str">
        <f>"201406012387"</f>
        <v>201406012387</v>
      </c>
    </row>
    <row r="12816" spans="1:2" x14ac:dyDescent="0.25">
      <c r="A12816" s="6">
        <v>12813</v>
      </c>
      <c r="B12816" s="6" t="str">
        <f>"201406012419"</f>
        <v>201406012419</v>
      </c>
    </row>
    <row r="12817" spans="1:2" x14ac:dyDescent="0.25">
      <c r="A12817" s="6">
        <v>12814</v>
      </c>
      <c r="B12817" s="6" t="str">
        <f>"201406012423"</f>
        <v>201406012423</v>
      </c>
    </row>
    <row r="12818" spans="1:2" x14ac:dyDescent="0.25">
      <c r="A12818" s="6">
        <v>12815</v>
      </c>
      <c r="B12818" s="6" t="str">
        <f>"201406012427"</f>
        <v>201406012427</v>
      </c>
    </row>
    <row r="12819" spans="1:2" x14ac:dyDescent="0.25">
      <c r="A12819" s="6">
        <v>12816</v>
      </c>
      <c r="B12819" s="6" t="str">
        <f>"201406012445"</f>
        <v>201406012445</v>
      </c>
    </row>
    <row r="12820" spans="1:2" x14ac:dyDescent="0.25">
      <c r="A12820" s="6">
        <v>12817</v>
      </c>
      <c r="B12820" s="6" t="str">
        <f>"201406012453"</f>
        <v>201406012453</v>
      </c>
    </row>
    <row r="12821" spans="1:2" x14ac:dyDescent="0.25">
      <c r="A12821" s="6">
        <v>12818</v>
      </c>
      <c r="B12821" s="6" t="str">
        <f>"201406012462"</f>
        <v>201406012462</v>
      </c>
    </row>
    <row r="12822" spans="1:2" x14ac:dyDescent="0.25">
      <c r="A12822" s="6">
        <v>12819</v>
      </c>
      <c r="B12822" s="6" t="str">
        <f>"201406012487"</f>
        <v>201406012487</v>
      </c>
    </row>
    <row r="12823" spans="1:2" x14ac:dyDescent="0.25">
      <c r="A12823" s="6">
        <v>12820</v>
      </c>
      <c r="B12823" s="6" t="str">
        <f>"201406012532"</f>
        <v>201406012532</v>
      </c>
    </row>
    <row r="12824" spans="1:2" x14ac:dyDescent="0.25">
      <c r="A12824" s="6">
        <v>12821</v>
      </c>
      <c r="B12824" s="6" t="str">
        <f>"201406012610"</f>
        <v>201406012610</v>
      </c>
    </row>
    <row r="12825" spans="1:2" x14ac:dyDescent="0.25">
      <c r="A12825" s="6">
        <v>12822</v>
      </c>
      <c r="B12825" s="6" t="str">
        <f>"201406012621"</f>
        <v>201406012621</v>
      </c>
    </row>
    <row r="12826" spans="1:2" x14ac:dyDescent="0.25">
      <c r="A12826" s="6">
        <v>12823</v>
      </c>
      <c r="B12826" s="6" t="str">
        <f>"201406012664"</f>
        <v>201406012664</v>
      </c>
    </row>
    <row r="12827" spans="1:2" x14ac:dyDescent="0.25">
      <c r="A12827" s="6">
        <v>12824</v>
      </c>
      <c r="B12827" s="6" t="str">
        <f>"201406012668"</f>
        <v>201406012668</v>
      </c>
    </row>
    <row r="12828" spans="1:2" x14ac:dyDescent="0.25">
      <c r="A12828" s="6">
        <v>12825</v>
      </c>
      <c r="B12828" s="6" t="str">
        <f>"201406012673"</f>
        <v>201406012673</v>
      </c>
    </row>
    <row r="12829" spans="1:2" x14ac:dyDescent="0.25">
      <c r="A12829" s="6">
        <v>12826</v>
      </c>
      <c r="B12829" s="6" t="str">
        <f>"201406012720"</f>
        <v>201406012720</v>
      </c>
    </row>
    <row r="12830" spans="1:2" x14ac:dyDescent="0.25">
      <c r="A12830" s="6">
        <v>12827</v>
      </c>
      <c r="B12830" s="6" t="str">
        <f>"201406012751"</f>
        <v>201406012751</v>
      </c>
    </row>
    <row r="12831" spans="1:2" x14ac:dyDescent="0.25">
      <c r="A12831" s="6">
        <v>12828</v>
      </c>
      <c r="B12831" s="6" t="str">
        <f>"201406012840"</f>
        <v>201406012840</v>
      </c>
    </row>
    <row r="12832" spans="1:2" x14ac:dyDescent="0.25">
      <c r="A12832" s="6">
        <v>12829</v>
      </c>
      <c r="B12832" s="6" t="str">
        <f>"201406012849"</f>
        <v>201406012849</v>
      </c>
    </row>
    <row r="12833" spans="1:2" x14ac:dyDescent="0.25">
      <c r="A12833" s="6">
        <v>12830</v>
      </c>
      <c r="B12833" s="6" t="str">
        <f>"201406012877"</f>
        <v>201406012877</v>
      </c>
    </row>
    <row r="12834" spans="1:2" x14ac:dyDescent="0.25">
      <c r="A12834" s="6">
        <v>12831</v>
      </c>
      <c r="B12834" s="6" t="str">
        <f>"201406012879"</f>
        <v>201406012879</v>
      </c>
    </row>
    <row r="12835" spans="1:2" x14ac:dyDescent="0.25">
      <c r="A12835" s="6">
        <v>12832</v>
      </c>
      <c r="B12835" s="6" t="str">
        <f>"201406012965"</f>
        <v>201406012965</v>
      </c>
    </row>
    <row r="12836" spans="1:2" x14ac:dyDescent="0.25">
      <c r="A12836" s="6">
        <v>12833</v>
      </c>
      <c r="B12836" s="6" t="str">
        <f>"201406012973"</f>
        <v>201406012973</v>
      </c>
    </row>
    <row r="12837" spans="1:2" x14ac:dyDescent="0.25">
      <c r="A12837" s="6">
        <v>12834</v>
      </c>
      <c r="B12837" s="6" t="str">
        <f>"201406012992"</f>
        <v>201406012992</v>
      </c>
    </row>
    <row r="12838" spans="1:2" x14ac:dyDescent="0.25">
      <c r="A12838" s="6">
        <v>12835</v>
      </c>
      <c r="B12838" s="6" t="str">
        <f>"201406013045"</f>
        <v>201406013045</v>
      </c>
    </row>
    <row r="12839" spans="1:2" x14ac:dyDescent="0.25">
      <c r="A12839" s="6">
        <v>12836</v>
      </c>
      <c r="B12839" s="6" t="str">
        <f>"201406013183"</f>
        <v>201406013183</v>
      </c>
    </row>
    <row r="12840" spans="1:2" x14ac:dyDescent="0.25">
      <c r="A12840" s="6">
        <v>12837</v>
      </c>
      <c r="B12840" s="6" t="str">
        <f>"201406013209"</f>
        <v>201406013209</v>
      </c>
    </row>
    <row r="12841" spans="1:2" x14ac:dyDescent="0.25">
      <c r="A12841" s="6">
        <v>12838</v>
      </c>
      <c r="B12841" s="6" t="str">
        <f>"201406013220"</f>
        <v>201406013220</v>
      </c>
    </row>
    <row r="12842" spans="1:2" x14ac:dyDescent="0.25">
      <c r="A12842" s="6">
        <v>12839</v>
      </c>
      <c r="B12842" s="6" t="str">
        <f>"201406013238"</f>
        <v>201406013238</v>
      </c>
    </row>
    <row r="12843" spans="1:2" x14ac:dyDescent="0.25">
      <c r="A12843" s="6">
        <v>12840</v>
      </c>
      <c r="B12843" s="6" t="str">
        <f>"201406013243"</f>
        <v>201406013243</v>
      </c>
    </row>
    <row r="12844" spans="1:2" x14ac:dyDescent="0.25">
      <c r="A12844" s="6">
        <v>12841</v>
      </c>
      <c r="B12844" s="6" t="str">
        <f>"201406013246"</f>
        <v>201406013246</v>
      </c>
    </row>
    <row r="12845" spans="1:2" x14ac:dyDescent="0.25">
      <c r="A12845" s="6">
        <v>12842</v>
      </c>
      <c r="B12845" s="6" t="str">
        <f>"201406013280"</f>
        <v>201406013280</v>
      </c>
    </row>
    <row r="12846" spans="1:2" x14ac:dyDescent="0.25">
      <c r="A12846" s="6">
        <v>12843</v>
      </c>
      <c r="B12846" s="6" t="str">
        <f>"201406013284"</f>
        <v>201406013284</v>
      </c>
    </row>
    <row r="12847" spans="1:2" x14ac:dyDescent="0.25">
      <c r="A12847" s="6">
        <v>12844</v>
      </c>
      <c r="B12847" s="6" t="str">
        <f>"201406013297"</f>
        <v>201406013297</v>
      </c>
    </row>
    <row r="12848" spans="1:2" x14ac:dyDescent="0.25">
      <c r="A12848" s="6">
        <v>12845</v>
      </c>
      <c r="B12848" s="6" t="str">
        <f>"201406013309"</f>
        <v>201406013309</v>
      </c>
    </row>
    <row r="12849" spans="1:2" x14ac:dyDescent="0.25">
      <c r="A12849" s="6">
        <v>12846</v>
      </c>
      <c r="B12849" s="6" t="str">
        <f>"201406013315"</f>
        <v>201406013315</v>
      </c>
    </row>
    <row r="12850" spans="1:2" x14ac:dyDescent="0.25">
      <c r="A12850" s="6">
        <v>12847</v>
      </c>
      <c r="B12850" s="6" t="str">
        <f>"201406013319"</f>
        <v>201406013319</v>
      </c>
    </row>
    <row r="12851" spans="1:2" x14ac:dyDescent="0.25">
      <c r="A12851" s="6">
        <v>12848</v>
      </c>
      <c r="B12851" s="6" t="str">
        <f>"201406013368"</f>
        <v>201406013368</v>
      </c>
    </row>
    <row r="12852" spans="1:2" x14ac:dyDescent="0.25">
      <c r="A12852" s="6">
        <v>12849</v>
      </c>
      <c r="B12852" s="6" t="str">
        <f>"201406013391"</f>
        <v>201406013391</v>
      </c>
    </row>
    <row r="12853" spans="1:2" x14ac:dyDescent="0.25">
      <c r="A12853" s="6">
        <v>12850</v>
      </c>
      <c r="B12853" s="6" t="str">
        <f>"201406013415"</f>
        <v>201406013415</v>
      </c>
    </row>
    <row r="12854" spans="1:2" x14ac:dyDescent="0.25">
      <c r="A12854" s="6">
        <v>12851</v>
      </c>
      <c r="B12854" s="6" t="str">
        <f>"201406013425"</f>
        <v>201406013425</v>
      </c>
    </row>
    <row r="12855" spans="1:2" x14ac:dyDescent="0.25">
      <c r="A12855" s="6">
        <v>12852</v>
      </c>
      <c r="B12855" s="6" t="str">
        <f>"201406013448"</f>
        <v>201406013448</v>
      </c>
    </row>
    <row r="12856" spans="1:2" x14ac:dyDescent="0.25">
      <c r="A12856" s="6">
        <v>12853</v>
      </c>
      <c r="B12856" s="6" t="str">
        <f>"201406013473"</f>
        <v>201406013473</v>
      </c>
    </row>
    <row r="12857" spans="1:2" x14ac:dyDescent="0.25">
      <c r="A12857" s="6">
        <v>12854</v>
      </c>
      <c r="B12857" s="6" t="str">
        <f>"201406013494"</f>
        <v>201406013494</v>
      </c>
    </row>
    <row r="12858" spans="1:2" x14ac:dyDescent="0.25">
      <c r="A12858" s="6">
        <v>12855</v>
      </c>
      <c r="B12858" s="6" t="str">
        <f>"201406013526"</f>
        <v>201406013526</v>
      </c>
    </row>
    <row r="12859" spans="1:2" x14ac:dyDescent="0.25">
      <c r="A12859" s="6">
        <v>12856</v>
      </c>
      <c r="B12859" s="6" t="str">
        <f>"201406013534"</f>
        <v>201406013534</v>
      </c>
    </row>
    <row r="12860" spans="1:2" x14ac:dyDescent="0.25">
      <c r="A12860" s="6">
        <v>12857</v>
      </c>
      <c r="B12860" s="6" t="str">
        <f>"201406013543"</f>
        <v>201406013543</v>
      </c>
    </row>
    <row r="12861" spans="1:2" x14ac:dyDescent="0.25">
      <c r="A12861" s="6">
        <v>12858</v>
      </c>
      <c r="B12861" s="6" t="str">
        <f>"201406013551"</f>
        <v>201406013551</v>
      </c>
    </row>
    <row r="12862" spans="1:2" x14ac:dyDescent="0.25">
      <c r="A12862" s="6">
        <v>12859</v>
      </c>
      <c r="B12862" s="6" t="str">
        <f>"201406013567"</f>
        <v>201406013567</v>
      </c>
    </row>
    <row r="12863" spans="1:2" x14ac:dyDescent="0.25">
      <c r="A12863" s="6">
        <v>12860</v>
      </c>
      <c r="B12863" s="6" t="str">
        <f>"201406013581"</f>
        <v>201406013581</v>
      </c>
    </row>
    <row r="12864" spans="1:2" x14ac:dyDescent="0.25">
      <c r="A12864" s="6">
        <v>12861</v>
      </c>
      <c r="B12864" s="6" t="str">
        <f>"201406013601"</f>
        <v>201406013601</v>
      </c>
    </row>
    <row r="12865" spans="1:2" x14ac:dyDescent="0.25">
      <c r="A12865" s="6">
        <v>12862</v>
      </c>
      <c r="B12865" s="6" t="str">
        <f>"201406013605"</f>
        <v>201406013605</v>
      </c>
    </row>
    <row r="12866" spans="1:2" x14ac:dyDescent="0.25">
      <c r="A12866" s="6">
        <v>12863</v>
      </c>
      <c r="B12866" s="6" t="str">
        <f>"201406013629"</f>
        <v>201406013629</v>
      </c>
    </row>
    <row r="12867" spans="1:2" x14ac:dyDescent="0.25">
      <c r="A12867" s="6">
        <v>12864</v>
      </c>
      <c r="B12867" s="6" t="str">
        <f>"201406013662"</f>
        <v>201406013662</v>
      </c>
    </row>
    <row r="12868" spans="1:2" x14ac:dyDescent="0.25">
      <c r="A12868" s="6">
        <v>12865</v>
      </c>
      <c r="B12868" s="6" t="str">
        <f>"201406013684"</f>
        <v>201406013684</v>
      </c>
    </row>
    <row r="12869" spans="1:2" x14ac:dyDescent="0.25">
      <c r="A12869" s="6">
        <v>12866</v>
      </c>
      <c r="B12869" s="6" t="str">
        <f>"201406013715"</f>
        <v>201406013715</v>
      </c>
    </row>
    <row r="12870" spans="1:2" x14ac:dyDescent="0.25">
      <c r="A12870" s="6">
        <v>12867</v>
      </c>
      <c r="B12870" s="6" t="str">
        <f>"201406013753"</f>
        <v>201406013753</v>
      </c>
    </row>
    <row r="12871" spans="1:2" x14ac:dyDescent="0.25">
      <c r="A12871" s="6">
        <v>12868</v>
      </c>
      <c r="B12871" s="6" t="str">
        <f>"201406013763"</f>
        <v>201406013763</v>
      </c>
    </row>
    <row r="12872" spans="1:2" x14ac:dyDescent="0.25">
      <c r="A12872" s="6">
        <v>12869</v>
      </c>
      <c r="B12872" s="6" t="str">
        <f>"201406013851"</f>
        <v>201406013851</v>
      </c>
    </row>
    <row r="12873" spans="1:2" x14ac:dyDescent="0.25">
      <c r="A12873" s="6">
        <v>12870</v>
      </c>
      <c r="B12873" s="6" t="str">
        <f>"201406013856"</f>
        <v>201406013856</v>
      </c>
    </row>
    <row r="12874" spans="1:2" x14ac:dyDescent="0.25">
      <c r="A12874" s="6">
        <v>12871</v>
      </c>
      <c r="B12874" s="6" t="str">
        <f>"201406013867"</f>
        <v>201406013867</v>
      </c>
    </row>
    <row r="12875" spans="1:2" x14ac:dyDescent="0.25">
      <c r="A12875" s="6">
        <v>12872</v>
      </c>
      <c r="B12875" s="6" t="str">
        <f>"201406013889"</f>
        <v>201406013889</v>
      </c>
    </row>
    <row r="12876" spans="1:2" x14ac:dyDescent="0.25">
      <c r="A12876" s="6">
        <v>12873</v>
      </c>
      <c r="B12876" s="6" t="str">
        <f>"201406013921"</f>
        <v>201406013921</v>
      </c>
    </row>
    <row r="12877" spans="1:2" x14ac:dyDescent="0.25">
      <c r="A12877" s="6">
        <v>12874</v>
      </c>
      <c r="B12877" s="6" t="str">
        <f>"201406013924"</f>
        <v>201406013924</v>
      </c>
    </row>
    <row r="12878" spans="1:2" x14ac:dyDescent="0.25">
      <c r="A12878" s="6">
        <v>12875</v>
      </c>
      <c r="B12878" s="6" t="str">
        <f>"201406013949"</f>
        <v>201406013949</v>
      </c>
    </row>
    <row r="12879" spans="1:2" x14ac:dyDescent="0.25">
      <c r="A12879" s="6">
        <v>12876</v>
      </c>
      <c r="B12879" s="6" t="str">
        <f>"201406013977"</f>
        <v>201406013977</v>
      </c>
    </row>
    <row r="12880" spans="1:2" x14ac:dyDescent="0.25">
      <c r="A12880" s="6">
        <v>12877</v>
      </c>
      <c r="B12880" s="6" t="str">
        <f>"201406014005"</f>
        <v>201406014005</v>
      </c>
    </row>
    <row r="12881" spans="1:2" x14ac:dyDescent="0.25">
      <c r="A12881" s="6">
        <v>12878</v>
      </c>
      <c r="B12881" s="6" t="str">
        <f>"201406014029"</f>
        <v>201406014029</v>
      </c>
    </row>
    <row r="12882" spans="1:2" x14ac:dyDescent="0.25">
      <c r="A12882" s="6">
        <v>12879</v>
      </c>
      <c r="B12882" s="6" t="str">
        <f>"201406014061"</f>
        <v>201406014061</v>
      </c>
    </row>
    <row r="12883" spans="1:2" x14ac:dyDescent="0.25">
      <c r="A12883" s="6">
        <v>12880</v>
      </c>
      <c r="B12883" s="6" t="str">
        <f>"201406014070"</f>
        <v>201406014070</v>
      </c>
    </row>
    <row r="12884" spans="1:2" x14ac:dyDescent="0.25">
      <c r="A12884" s="6">
        <v>12881</v>
      </c>
      <c r="B12884" s="6" t="str">
        <f>"201406014099"</f>
        <v>201406014099</v>
      </c>
    </row>
    <row r="12885" spans="1:2" x14ac:dyDescent="0.25">
      <c r="A12885" s="6">
        <v>12882</v>
      </c>
      <c r="B12885" s="6" t="str">
        <f>"201406014118"</f>
        <v>201406014118</v>
      </c>
    </row>
    <row r="12886" spans="1:2" x14ac:dyDescent="0.25">
      <c r="A12886" s="6">
        <v>12883</v>
      </c>
      <c r="B12886" s="6" t="str">
        <f>"201406014147"</f>
        <v>201406014147</v>
      </c>
    </row>
    <row r="12887" spans="1:2" x14ac:dyDescent="0.25">
      <c r="A12887" s="6">
        <v>12884</v>
      </c>
      <c r="B12887" s="6" t="str">
        <f>"201406014170"</f>
        <v>201406014170</v>
      </c>
    </row>
    <row r="12888" spans="1:2" x14ac:dyDescent="0.25">
      <c r="A12888" s="6">
        <v>12885</v>
      </c>
      <c r="B12888" s="6" t="str">
        <f>"201406014177"</f>
        <v>201406014177</v>
      </c>
    </row>
    <row r="12889" spans="1:2" x14ac:dyDescent="0.25">
      <c r="A12889" s="6">
        <v>12886</v>
      </c>
      <c r="B12889" s="6" t="str">
        <f>"201406014182"</f>
        <v>201406014182</v>
      </c>
    </row>
    <row r="12890" spans="1:2" x14ac:dyDescent="0.25">
      <c r="A12890" s="6">
        <v>12887</v>
      </c>
      <c r="B12890" s="6" t="str">
        <f>"201406014227"</f>
        <v>201406014227</v>
      </c>
    </row>
    <row r="12891" spans="1:2" x14ac:dyDescent="0.25">
      <c r="A12891" s="6">
        <v>12888</v>
      </c>
      <c r="B12891" s="6" t="str">
        <f>"201406014233"</f>
        <v>201406014233</v>
      </c>
    </row>
    <row r="12892" spans="1:2" x14ac:dyDescent="0.25">
      <c r="A12892" s="6">
        <v>12889</v>
      </c>
      <c r="B12892" s="6" t="str">
        <f>"201406014268"</f>
        <v>201406014268</v>
      </c>
    </row>
    <row r="12893" spans="1:2" x14ac:dyDescent="0.25">
      <c r="A12893" s="6">
        <v>12890</v>
      </c>
      <c r="B12893" s="6" t="str">
        <f>"201406014287"</f>
        <v>201406014287</v>
      </c>
    </row>
    <row r="12894" spans="1:2" x14ac:dyDescent="0.25">
      <c r="A12894" s="6">
        <v>12891</v>
      </c>
      <c r="B12894" s="6" t="str">
        <f>"201406014309"</f>
        <v>201406014309</v>
      </c>
    </row>
    <row r="12895" spans="1:2" x14ac:dyDescent="0.25">
      <c r="A12895" s="6">
        <v>12892</v>
      </c>
      <c r="B12895" s="6" t="str">
        <f>"201406014356"</f>
        <v>201406014356</v>
      </c>
    </row>
    <row r="12896" spans="1:2" x14ac:dyDescent="0.25">
      <c r="A12896" s="6">
        <v>12893</v>
      </c>
      <c r="B12896" s="6" t="str">
        <f>"201406014381"</f>
        <v>201406014381</v>
      </c>
    </row>
    <row r="12897" spans="1:2" x14ac:dyDescent="0.25">
      <c r="A12897" s="6">
        <v>12894</v>
      </c>
      <c r="B12897" s="6" t="str">
        <f>"201406014405"</f>
        <v>201406014405</v>
      </c>
    </row>
    <row r="12898" spans="1:2" x14ac:dyDescent="0.25">
      <c r="A12898" s="6">
        <v>12895</v>
      </c>
      <c r="B12898" s="6" t="str">
        <f>"201406014459"</f>
        <v>201406014459</v>
      </c>
    </row>
    <row r="12899" spans="1:2" x14ac:dyDescent="0.25">
      <c r="A12899" s="6">
        <v>12896</v>
      </c>
      <c r="B12899" s="6" t="str">
        <f>"201406014481"</f>
        <v>201406014481</v>
      </c>
    </row>
    <row r="12900" spans="1:2" x14ac:dyDescent="0.25">
      <c r="A12900" s="6">
        <v>12897</v>
      </c>
      <c r="B12900" s="6" t="str">
        <f>"201406014504"</f>
        <v>201406014504</v>
      </c>
    </row>
    <row r="12901" spans="1:2" x14ac:dyDescent="0.25">
      <c r="A12901" s="6">
        <v>12898</v>
      </c>
      <c r="B12901" s="6" t="str">
        <f>"201406014505"</f>
        <v>201406014505</v>
      </c>
    </row>
    <row r="12902" spans="1:2" x14ac:dyDescent="0.25">
      <c r="A12902" s="6">
        <v>12899</v>
      </c>
      <c r="B12902" s="6" t="str">
        <f>"201406014514"</f>
        <v>201406014514</v>
      </c>
    </row>
    <row r="12903" spans="1:2" x14ac:dyDescent="0.25">
      <c r="A12903" s="6">
        <v>12900</v>
      </c>
      <c r="B12903" s="6" t="str">
        <f>"201406014560"</f>
        <v>201406014560</v>
      </c>
    </row>
    <row r="12904" spans="1:2" x14ac:dyDescent="0.25">
      <c r="A12904" s="6">
        <v>12901</v>
      </c>
      <c r="B12904" s="6" t="str">
        <f>"201406014590"</f>
        <v>201406014590</v>
      </c>
    </row>
    <row r="12905" spans="1:2" x14ac:dyDescent="0.25">
      <c r="A12905" s="6">
        <v>12902</v>
      </c>
      <c r="B12905" s="6" t="str">
        <f>"201406014616"</f>
        <v>201406014616</v>
      </c>
    </row>
    <row r="12906" spans="1:2" x14ac:dyDescent="0.25">
      <c r="A12906" s="6">
        <v>12903</v>
      </c>
      <c r="B12906" s="6" t="str">
        <f>"201406014638"</f>
        <v>201406014638</v>
      </c>
    </row>
    <row r="12907" spans="1:2" x14ac:dyDescent="0.25">
      <c r="A12907" s="6">
        <v>12904</v>
      </c>
      <c r="B12907" s="6" t="str">
        <f>"201406014690"</f>
        <v>201406014690</v>
      </c>
    </row>
    <row r="12908" spans="1:2" x14ac:dyDescent="0.25">
      <c r="A12908" s="6">
        <v>12905</v>
      </c>
      <c r="B12908" s="6" t="str">
        <f>"201406014721"</f>
        <v>201406014721</v>
      </c>
    </row>
    <row r="12909" spans="1:2" x14ac:dyDescent="0.25">
      <c r="A12909" s="6">
        <v>12906</v>
      </c>
      <c r="B12909" s="6" t="str">
        <f>"201406014737"</f>
        <v>201406014737</v>
      </c>
    </row>
    <row r="12910" spans="1:2" x14ac:dyDescent="0.25">
      <c r="A12910" s="6">
        <v>12907</v>
      </c>
      <c r="B12910" s="6" t="str">
        <f>"201406014740"</f>
        <v>201406014740</v>
      </c>
    </row>
    <row r="12911" spans="1:2" x14ac:dyDescent="0.25">
      <c r="A12911" s="6">
        <v>12908</v>
      </c>
      <c r="B12911" s="6" t="str">
        <f>"201406014751"</f>
        <v>201406014751</v>
      </c>
    </row>
    <row r="12912" spans="1:2" x14ac:dyDescent="0.25">
      <c r="A12912" s="6">
        <v>12909</v>
      </c>
      <c r="B12912" s="6" t="str">
        <f>"201406014769"</f>
        <v>201406014769</v>
      </c>
    </row>
    <row r="12913" spans="1:2" x14ac:dyDescent="0.25">
      <c r="A12913" s="6">
        <v>12910</v>
      </c>
      <c r="B12913" s="6" t="str">
        <f>"201406014770"</f>
        <v>201406014770</v>
      </c>
    </row>
    <row r="12914" spans="1:2" x14ac:dyDescent="0.25">
      <c r="A12914" s="6">
        <v>12911</v>
      </c>
      <c r="B12914" s="6" t="str">
        <f>"201406014779"</f>
        <v>201406014779</v>
      </c>
    </row>
    <row r="12915" spans="1:2" x14ac:dyDescent="0.25">
      <c r="A12915" s="6">
        <v>12912</v>
      </c>
      <c r="B12915" s="6" t="str">
        <f>"201406014829"</f>
        <v>201406014829</v>
      </c>
    </row>
    <row r="12916" spans="1:2" x14ac:dyDescent="0.25">
      <c r="A12916" s="6">
        <v>12913</v>
      </c>
      <c r="B12916" s="6" t="str">
        <f>"201406014842"</f>
        <v>201406014842</v>
      </c>
    </row>
    <row r="12917" spans="1:2" x14ac:dyDescent="0.25">
      <c r="A12917" s="6">
        <v>12914</v>
      </c>
      <c r="B12917" s="6" t="str">
        <f>"201406014852"</f>
        <v>201406014852</v>
      </c>
    </row>
    <row r="12918" spans="1:2" x14ac:dyDescent="0.25">
      <c r="A12918" s="6">
        <v>12915</v>
      </c>
      <c r="B12918" s="6" t="str">
        <f>"201406014886"</f>
        <v>201406014886</v>
      </c>
    </row>
    <row r="12919" spans="1:2" x14ac:dyDescent="0.25">
      <c r="A12919" s="6">
        <v>12916</v>
      </c>
      <c r="B12919" s="6" t="str">
        <f>"201406014935"</f>
        <v>201406014935</v>
      </c>
    </row>
    <row r="12920" spans="1:2" x14ac:dyDescent="0.25">
      <c r="A12920" s="6">
        <v>12917</v>
      </c>
      <c r="B12920" s="6" t="str">
        <f>"201406014947"</f>
        <v>201406014947</v>
      </c>
    </row>
    <row r="12921" spans="1:2" x14ac:dyDescent="0.25">
      <c r="A12921" s="6">
        <v>12918</v>
      </c>
      <c r="B12921" s="6" t="str">
        <f>"201406014950"</f>
        <v>201406014950</v>
      </c>
    </row>
    <row r="12922" spans="1:2" x14ac:dyDescent="0.25">
      <c r="A12922" s="6">
        <v>12919</v>
      </c>
      <c r="B12922" s="6" t="str">
        <f>"201406014973"</f>
        <v>201406014973</v>
      </c>
    </row>
    <row r="12923" spans="1:2" x14ac:dyDescent="0.25">
      <c r="A12923" s="6">
        <v>12920</v>
      </c>
      <c r="B12923" s="6" t="str">
        <f>"201406014976"</f>
        <v>201406014976</v>
      </c>
    </row>
    <row r="12924" spans="1:2" x14ac:dyDescent="0.25">
      <c r="A12924" s="6">
        <v>12921</v>
      </c>
      <c r="B12924" s="6" t="str">
        <f>"201406014977"</f>
        <v>201406014977</v>
      </c>
    </row>
    <row r="12925" spans="1:2" x14ac:dyDescent="0.25">
      <c r="A12925" s="6">
        <v>12922</v>
      </c>
      <c r="B12925" s="6" t="str">
        <f>"201406015011"</f>
        <v>201406015011</v>
      </c>
    </row>
    <row r="12926" spans="1:2" x14ac:dyDescent="0.25">
      <c r="A12926" s="6">
        <v>12923</v>
      </c>
      <c r="B12926" s="6" t="str">
        <f>"201406015013"</f>
        <v>201406015013</v>
      </c>
    </row>
    <row r="12927" spans="1:2" x14ac:dyDescent="0.25">
      <c r="A12927" s="6">
        <v>12924</v>
      </c>
      <c r="B12927" s="6" t="str">
        <f>"201406015041"</f>
        <v>201406015041</v>
      </c>
    </row>
    <row r="12928" spans="1:2" x14ac:dyDescent="0.25">
      <c r="A12928" s="6">
        <v>12925</v>
      </c>
      <c r="B12928" s="6" t="str">
        <f>"201406015057"</f>
        <v>201406015057</v>
      </c>
    </row>
    <row r="12929" spans="1:2" x14ac:dyDescent="0.25">
      <c r="A12929" s="6">
        <v>12926</v>
      </c>
      <c r="B12929" s="6" t="str">
        <f>"201406015072"</f>
        <v>201406015072</v>
      </c>
    </row>
    <row r="12930" spans="1:2" x14ac:dyDescent="0.25">
      <c r="A12930" s="6">
        <v>12927</v>
      </c>
      <c r="B12930" s="6" t="str">
        <f>"201406015079"</f>
        <v>201406015079</v>
      </c>
    </row>
    <row r="12931" spans="1:2" x14ac:dyDescent="0.25">
      <c r="A12931" s="6">
        <v>12928</v>
      </c>
      <c r="B12931" s="6" t="str">
        <f>"201406015102"</f>
        <v>201406015102</v>
      </c>
    </row>
    <row r="12932" spans="1:2" x14ac:dyDescent="0.25">
      <c r="A12932" s="6">
        <v>12929</v>
      </c>
      <c r="B12932" s="6" t="str">
        <f>"201406015107"</f>
        <v>201406015107</v>
      </c>
    </row>
    <row r="12933" spans="1:2" x14ac:dyDescent="0.25">
      <c r="A12933" s="6">
        <v>12930</v>
      </c>
      <c r="B12933" s="6" t="str">
        <f>"201406015165"</f>
        <v>201406015165</v>
      </c>
    </row>
    <row r="12934" spans="1:2" x14ac:dyDescent="0.25">
      <c r="A12934" s="6">
        <v>12931</v>
      </c>
      <c r="B12934" s="6" t="str">
        <f>"201406015229"</f>
        <v>201406015229</v>
      </c>
    </row>
    <row r="12935" spans="1:2" x14ac:dyDescent="0.25">
      <c r="A12935" s="6">
        <v>12932</v>
      </c>
      <c r="B12935" s="6" t="str">
        <f>"201406015275"</f>
        <v>201406015275</v>
      </c>
    </row>
    <row r="12936" spans="1:2" x14ac:dyDescent="0.25">
      <c r="A12936" s="6">
        <v>12933</v>
      </c>
      <c r="B12936" s="6" t="str">
        <f>"201406015293"</f>
        <v>201406015293</v>
      </c>
    </row>
    <row r="12937" spans="1:2" x14ac:dyDescent="0.25">
      <c r="A12937" s="6">
        <v>12934</v>
      </c>
      <c r="B12937" s="6" t="str">
        <f>"201406015404"</f>
        <v>201406015404</v>
      </c>
    </row>
    <row r="12938" spans="1:2" x14ac:dyDescent="0.25">
      <c r="A12938" s="6">
        <v>12935</v>
      </c>
      <c r="B12938" s="6" t="str">
        <f>"201406015411"</f>
        <v>201406015411</v>
      </c>
    </row>
    <row r="12939" spans="1:2" x14ac:dyDescent="0.25">
      <c r="A12939" s="6">
        <v>12936</v>
      </c>
      <c r="B12939" s="6" t="str">
        <f>"201406015438"</f>
        <v>201406015438</v>
      </c>
    </row>
    <row r="12940" spans="1:2" x14ac:dyDescent="0.25">
      <c r="A12940" s="6">
        <v>12937</v>
      </c>
      <c r="B12940" s="6" t="str">
        <f>"201406015459"</f>
        <v>201406015459</v>
      </c>
    </row>
    <row r="12941" spans="1:2" x14ac:dyDescent="0.25">
      <c r="A12941" s="6">
        <v>12938</v>
      </c>
      <c r="B12941" s="6" t="str">
        <f>"201406015470"</f>
        <v>201406015470</v>
      </c>
    </row>
    <row r="12942" spans="1:2" x14ac:dyDescent="0.25">
      <c r="A12942" s="6">
        <v>12939</v>
      </c>
      <c r="B12942" s="6" t="str">
        <f>"201406015483"</f>
        <v>201406015483</v>
      </c>
    </row>
    <row r="12943" spans="1:2" x14ac:dyDescent="0.25">
      <c r="A12943" s="6">
        <v>12940</v>
      </c>
      <c r="B12943" s="6" t="str">
        <f>"201406015496"</f>
        <v>201406015496</v>
      </c>
    </row>
    <row r="12944" spans="1:2" x14ac:dyDescent="0.25">
      <c r="A12944" s="6">
        <v>12941</v>
      </c>
      <c r="B12944" s="6" t="str">
        <f>"201406015523"</f>
        <v>201406015523</v>
      </c>
    </row>
    <row r="12945" spans="1:2" x14ac:dyDescent="0.25">
      <c r="A12945" s="6">
        <v>12942</v>
      </c>
      <c r="B12945" s="6" t="str">
        <f>"201406015562"</f>
        <v>201406015562</v>
      </c>
    </row>
    <row r="12946" spans="1:2" x14ac:dyDescent="0.25">
      <c r="A12946" s="6">
        <v>12943</v>
      </c>
      <c r="B12946" s="6" t="str">
        <f>"201406015594"</f>
        <v>201406015594</v>
      </c>
    </row>
    <row r="12947" spans="1:2" x14ac:dyDescent="0.25">
      <c r="A12947" s="6">
        <v>12944</v>
      </c>
      <c r="B12947" s="6" t="str">
        <f>"201406015724"</f>
        <v>201406015724</v>
      </c>
    </row>
    <row r="12948" spans="1:2" x14ac:dyDescent="0.25">
      <c r="A12948" s="6">
        <v>12945</v>
      </c>
      <c r="B12948" s="6" t="str">
        <f>"201406015732"</f>
        <v>201406015732</v>
      </c>
    </row>
    <row r="12949" spans="1:2" x14ac:dyDescent="0.25">
      <c r="A12949" s="6">
        <v>12946</v>
      </c>
      <c r="B12949" s="6" t="str">
        <f>"201406015758"</f>
        <v>201406015758</v>
      </c>
    </row>
    <row r="12950" spans="1:2" x14ac:dyDescent="0.25">
      <c r="A12950" s="6">
        <v>12947</v>
      </c>
      <c r="B12950" s="6" t="str">
        <f>"201406015816"</f>
        <v>201406015816</v>
      </c>
    </row>
    <row r="12951" spans="1:2" x14ac:dyDescent="0.25">
      <c r="A12951" s="6">
        <v>12948</v>
      </c>
      <c r="B12951" s="6" t="str">
        <f>"201406015818"</f>
        <v>201406015818</v>
      </c>
    </row>
    <row r="12952" spans="1:2" x14ac:dyDescent="0.25">
      <c r="A12952" s="6">
        <v>12949</v>
      </c>
      <c r="B12952" s="6" t="str">
        <f>"201406015874"</f>
        <v>201406015874</v>
      </c>
    </row>
    <row r="12953" spans="1:2" x14ac:dyDescent="0.25">
      <c r="A12953" s="6">
        <v>12950</v>
      </c>
      <c r="B12953" s="6" t="str">
        <f>"201406015897"</f>
        <v>201406015897</v>
      </c>
    </row>
    <row r="12954" spans="1:2" x14ac:dyDescent="0.25">
      <c r="A12954" s="6">
        <v>12951</v>
      </c>
      <c r="B12954" s="6" t="str">
        <f>"201406015923"</f>
        <v>201406015923</v>
      </c>
    </row>
    <row r="12955" spans="1:2" x14ac:dyDescent="0.25">
      <c r="A12955" s="6">
        <v>12952</v>
      </c>
      <c r="B12955" s="6" t="str">
        <f>"201406015933"</f>
        <v>201406015933</v>
      </c>
    </row>
    <row r="12956" spans="1:2" x14ac:dyDescent="0.25">
      <c r="A12956" s="6">
        <v>12953</v>
      </c>
      <c r="B12956" s="6" t="str">
        <f>"201406015972"</f>
        <v>201406015972</v>
      </c>
    </row>
    <row r="12957" spans="1:2" x14ac:dyDescent="0.25">
      <c r="A12957" s="6">
        <v>12954</v>
      </c>
      <c r="B12957" s="6" t="str">
        <f>"201406016002"</f>
        <v>201406016002</v>
      </c>
    </row>
    <row r="12958" spans="1:2" x14ac:dyDescent="0.25">
      <c r="A12958" s="6">
        <v>12955</v>
      </c>
      <c r="B12958" s="6" t="str">
        <f>"201406016005"</f>
        <v>201406016005</v>
      </c>
    </row>
    <row r="12959" spans="1:2" x14ac:dyDescent="0.25">
      <c r="A12959" s="6">
        <v>12956</v>
      </c>
      <c r="B12959" s="6" t="str">
        <f>"201406016038"</f>
        <v>201406016038</v>
      </c>
    </row>
    <row r="12960" spans="1:2" x14ac:dyDescent="0.25">
      <c r="A12960" s="6">
        <v>12957</v>
      </c>
      <c r="B12960" s="6" t="str">
        <f>"201406016057"</f>
        <v>201406016057</v>
      </c>
    </row>
    <row r="12961" spans="1:2" x14ac:dyDescent="0.25">
      <c r="A12961" s="6">
        <v>12958</v>
      </c>
      <c r="B12961" s="6" t="str">
        <f>"201406016062"</f>
        <v>201406016062</v>
      </c>
    </row>
    <row r="12962" spans="1:2" x14ac:dyDescent="0.25">
      <c r="A12962" s="6">
        <v>12959</v>
      </c>
      <c r="B12962" s="6" t="str">
        <f>"201406016145"</f>
        <v>201406016145</v>
      </c>
    </row>
    <row r="12963" spans="1:2" x14ac:dyDescent="0.25">
      <c r="A12963" s="6">
        <v>12960</v>
      </c>
      <c r="B12963" s="6" t="str">
        <f>"201406016164"</f>
        <v>201406016164</v>
      </c>
    </row>
    <row r="12964" spans="1:2" x14ac:dyDescent="0.25">
      <c r="A12964" s="6">
        <v>12961</v>
      </c>
      <c r="B12964" s="6" t="str">
        <f>"201406016165"</f>
        <v>201406016165</v>
      </c>
    </row>
    <row r="12965" spans="1:2" x14ac:dyDescent="0.25">
      <c r="A12965" s="6">
        <v>12962</v>
      </c>
      <c r="B12965" s="6" t="str">
        <f>"201406016222"</f>
        <v>201406016222</v>
      </c>
    </row>
    <row r="12966" spans="1:2" x14ac:dyDescent="0.25">
      <c r="A12966" s="6">
        <v>12963</v>
      </c>
      <c r="B12966" s="6" t="str">
        <f>"201406016240"</f>
        <v>201406016240</v>
      </c>
    </row>
    <row r="12967" spans="1:2" x14ac:dyDescent="0.25">
      <c r="A12967" s="6">
        <v>12964</v>
      </c>
      <c r="B12967" s="6" t="str">
        <f>"201406016256"</f>
        <v>201406016256</v>
      </c>
    </row>
    <row r="12968" spans="1:2" x14ac:dyDescent="0.25">
      <c r="A12968" s="6">
        <v>12965</v>
      </c>
      <c r="B12968" s="6" t="str">
        <f>"201406016283"</f>
        <v>201406016283</v>
      </c>
    </row>
    <row r="12969" spans="1:2" x14ac:dyDescent="0.25">
      <c r="A12969" s="6">
        <v>12966</v>
      </c>
      <c r="B12969" s="6" t="str">
        <f>"201406016685"</f>
        <v>201406016685</v>
      </c>
    </row>
    <row r="12970" spans="1:2" x14ac:dyDescent="0.25">
      <c r="A12970" s="6">
        <v>12967</v>
      </c>
      <c r="B12970" s="6" t="str">
        <f>"201406016686"</f>
        <v>201406016686</v>
      </c>
    </row>
    <row r="12971" spans="1:2" x14ac:dyDescent="0.25">
      <c r="A12971" s="6">
        <v>12968</v>
      </c>
      <c r="B12971" s="6" t="str">
        <f>"201406017195"</f>
        <v>201406017195</v>
      </c>
    </row>
    <row r="12972" spans="1:2" x14ac:dyDescent="0.25">
      <c r="A12972" s="6">
        <v>12969</v>
      </c>
      <c r="B12972" s="6" t="str">
        <f>"201406017211"</f>
        <v>201406017211</v>
      </c>
    </row>
    <row r="12973" spans="1:2" x14ac:dyDescent="0.25">
      <c r="A12973" s="6">
        <v>12970</v>
      </c>
      <c r="B12973" s="6" t="str">
        <f>"201406017301"</f>
        <v>201406017301</v>
      </c>
    </row>
    <row r="12974" spans="1:2" x14ac:dyDescent="0.25">
      <c r="A12974" s="6">
        <v>12971</v>
      </c>
      <c r="B12974" s="6" t="str">
        <f>"201406017335"</f>
        <v>201406017335</v>
      </c>
    </row>
    <row r="12975" spans="1:2" x14ac:dyDescent="0.25">
      <c r="A12975" s="6">
        <v>12972</v>
      </c>
      <c r="B12975" s="6" t="str">
        <f>"201406017424"</f>
        <v>201406017424</v>
      </c>
    </row>
    <row r="12976" spans="1:2" x14ac:dyDescent="0.25">
      <c r="A12976" s="6">
        <v>12973</v>
      </c>
      <c r="B12976" s="6" t="str">
        <f>"201406017429"</f>
        <v>201406017429</v>
      </c>
    </row>
    <row r="12977" spans="1:2" x14ac:dyDescent="0.25">
      <c r="A12977" s="6">
        <v>12974</v>
      </c>
      <c r="B12977" s="6" t="str">
        <f>"201406017467"</f>
        <v>201406017467</v>
      </c>
    </row>
    <row r="12978" spans="1:2" x14ac:dyDescent="0.25">
      <c r="A12978" s="6">
        <v>12975</v>
      </c>
      <c r="B12978" s="6" t="str">
        <f>"201406017478"</f>
        <v>201406017478</v>
      </c>
    </row>
    <row r="12979" spans="1:2" x14ac:dyDescent="0.25">
      <c r="A12979" s="6">
        <v>12976</v>
      </c>
      <c r="B12979" s="6" t="str">
        <f>"201406017522"</f>
        <v>201406017522</v>
      </c>
    </row>
    <row r="12980" spans="1:2" x14ac:dyDescent="0.25">
      <c r="A12980" s="6">
        <v>12977</v>
      </c>
      <c r="B12980" s="6" t="str">
        <f>"201406017577"</f>
        <v>201406017577</v>
      </c>
    </row>
    <row r="12981" spans="1:2" x14ac:dyDescent="0.25">
      <c r="A12981" s="6">
        <v>12978</v>
      </c>
      <c r="B12981" s="6" t="str">
        <f>"201406017588"</f>
        <v>201406017588</v>
      </c>
    </row>
    <row r="12982" spans="1:2" x14ac:dyDescent="0.25">
      <c r="A12982" s="6">
        <v>12979</v>
      </c>
      <c r="B12982" s="6" t="str">
        <f>"201406017600"</f>
        <v>201406017600</v>
      </c>
    </row>
    <row r="12983" spans="1:2" x14ac:dyDescent="0.25">
      <c r="A12983" s="6">
        <v>12980</v>
      </c>
      <c r="B12983" s="6" t="str">
        <f>"201406017622"</f>
        <v>201406017622</v>
      </c>
    </row>
    <row r="12984" spans="1:2" x14ac:dyDescent="0.25">
      <c r="A12984" s="6">
        <v>12981</v>
      </c>
      <c r="B12984" s="6" t="str">
        <f>"201406017646"</f>
        <v>201406017646</v>
      </c>
    </row>
    <row r="12985" spans="1:2" x14ac:dyDescent="0.25">
      <c r="A12985" s="6">
        <v>12982</v>
      </c>
      <c r="B12985" s="6" t="str">
        <f>"201406017679"</f>
        <v>201406017679</v>
      </c>
    </row>
    <row r="12986" spans="1:2" x14ac:dyDescent="0.25">
      <c r="A12986" s="6">
        <v>12983</v>
      </c>
      <c r="B12986" s="6" t="str">
        <f>"201406017717"</f>
        <v>201406017717</v>
      </c>
    </row>
    <row r="12987" spans="1:2" x14ac:dyDescent="0.25">
      <c r="A12987" s="6">
        <v>12984</v>
      </c>
      <c r="B12987" s="6" t="str">
        <f>"201406017741"</f>
        <v>201406017741</v>
      </c>
    </row>
    <row r="12988" spans="1:2" x14ac:dyDescent="0.25">
      <c r="A12988" s="6">
        <v>12985</v>
      </c>
      <c r="B12988" s="6" t="str">
        <f>"201406017762"</f>
        <v>201406017762</v>
      </c>
    </row>
    <row r="12989" spans="1:2" x14ac:dyDescent="0.25">
      <c r="A12989" s="6">
        <v>12986</v>
      </c>
      <c r="B12989" s="6" t="str">
        <f>"201406017856"</f>
        <v>201406017856</v>
      </c>
    </row>
    <row r="12990" spans="1:2" x14ac:dyDescent="0.25">
      <c r="A12990" s="6">
        <v>12987</v>
      </c>
      <c r="B12990" s="6" t="str">
        <f>"201406017913"</f>
        <v>201406017913</v>
      </c>
    </row>
    <row r="12991" spans="1:2" x14ac:dyDescent="0.25">
      <c r="A12991" s="6">
        <v>12988</v>
      </c>
      <c r="B12991" s="6" t="str">
        <f>"201406017949"</f>
        <v>201406017949</v>
      </c>
    </row>
    <row r="12992" spans="1:2" x14ac:dyDescent="0.25">
      <c r="A12992" s="6">
        <v>12989</v>
      </c>
      <c r="B12992" s="6" t="str">
        <f>"201406017962"</f>
        <v>201406017962</v>
      </c>
    </row>
    <row r="12993" spans="1:2" x14ac:dyDescent="0.25">
      <c r="A12993" s="6">
        <v>12990</v>
      </c>
      <c r="B12993" s="6" t="str">
        <f>"201406017999"</f>
        <v>201406017999</v>
      </c>
    </row>
    <row r="12994" spans="1:2" x14ac:dyDescent="0.25">
      <c r="A12994" s="6">
        <v>12991</v>
      </c>
      <c r="B12994" s="6" t="str">
        <f>"201406018048"</f>
        <v>201406018048</v>
      </c>
    </row>
    <row r="12995" spans="1:2" x14ac:dyDescent="0.25">
      <c r="A12995" s="6">
        <v>12992</v>
      </c>
      <c r="B12995" s="6" t="str">
        <f>"201406018059"</f>
        <v>201406018059</v>
      </c>
    </row>
    <row r="12996" spans="1:2" x14ac:dyDescent="0.25">
      <c r="A12996" s="6">
        <v>12993</v>
      </c>
      <c r="B12996" s="6" t="str">
        <f>"201406018085"</f>
        <v>201406018085</v>
      </c>
    </row>
    <row r="12997" spans="1:2" x14ac:dyDescent="0.25">
      <c r="A12997" s="6">
        <v>12994</v>
      </c>
      <c r="B12997" s="6" t="str">
        <f>"201406018123"</f>
        <v>201406018123</v>
      </c>
    </row>
    <row r="12998" spans="1:2" x14ac:dyDescent="0.25">
      <c r="A12998" s="6">
        <v>12995</v>
      </c>
      <c r="B12998" s="6" t="str">
        <f>"201406018176"</f>
        <v>201406018176</v>
      </c>
    </row>
    <row r="12999" spans="1:2" x14ac:dyDescent="0.25">
      <c r="A12999" s="6">
        <v>12996</v>
      </c>
      <c r="B12999" s="6" t="str">
        <f>"201406018177"</f>
        <v>201406018177</v>
      </c>
    </row>
    <row r="13000" spans="1:2" x14ac:dyDescent="0.25">
      <c r="A13000" s="6">
        <v>12997</v>
      </c>
      <c r="B13000" s="6" t="str">
        <f>"201406018319"</f>
        <v>201406018319</v>
      </c>
    </row>
    <row r="13001" spans="1:2" x14ac:dyDescent="0.25">
      <c r="A13001" s="6">
        <v>12998</v>
      </c>
      <c r="B13001" s="6" t="str">
        <f>"201406018376"</f>
        <v>201406018376</v>
      </c>
    </row>
    <row r="13002" spans="1:2" x14ac:dyDescent="0.25">
      <c r="A13002" s="6">
        <v>12999</v>
      </c>
      <c r="B13002" s="6" t="str">
        <f>"201406018393"</f>
        <v>201406018393</v>
      </c>
    </row>
    <row r="13003" spans="1:2" x14ac:dyDescent="0.25">
      <c r="A13003" s="6">
        <v>13000</v>
      </c>
      <c r="B13003" s="6" t="str">
        <f>"201406018446"</f>
        <v>201406018446</v>
      </c>
    </row>
    <row r="13004" spans="1:2" x14ac:dyDescent="0.25">
      <c r="A13004" s="6">
        <v>13001</v>
      </c>
      <c r="B13004" s="6" t="str">
        <f>"201406018536"</f>
        <v>201406018536</v>
      </c>
    </row>
    <row r="13005" spans="1:2" x14ac:dyDescent="0.25">
      <c r="A13005" s="6">
        <v>13002</v>
      </c>
      <c r="B13005" s="6" t="str">
        <f>"201406018538"</f>
        <v>201406018538</v>
      </c>
    </row>
    <row r="13006" spans="1:2" x14ac:dyDescent="0.25">
      <c r="A13006" s="6">
        <v>13003</v>
      </c>
      <c r="B13006" s="6" t="str">
        <f>"201406018573"</f>
        <v>201406018573</v>
      </c>
    </row>
    <row r="13007" spans="1:2" x14ac:dyDescent="0.25">
      <c r="A13007" s="6">
        <v>13004</v>
      </c>
      <c r="B13007" s="6" t="str">
        <f>"201406018609"</f>
        <v>201406018609</v>
      </c>
    </row>
    <row r="13008" spans="1:2" x14ac:dyDescent="0.25">
      <c r="A13008" s="6">
        <v>13005</v>
      </c>
      <c r="B13008" s="6" t="str">
        <f>"201406018626"</f>
        <v>201406018626</v>
      </c>
    </row>
    <row r="13009" spans="1:2" x14ac:dyDescent="0.25">
      <c r="A13009" s="6">
        <v>13006</v>
      </c>
      <c r="B13009" s="6" t="str">
        <f>"201406018640"</f>
        <v>201406018640</v>
      </c>
    </row>
    <row r="13010" spans="1:2" x14ac:dyDescent="0.25">
      <c r="A13010" s="6">
        <v>13007</v>
      </c>
      <c r="B13010" s="6" t="str">
        <f>"201406018645"</f>
        <v>201406018645</v>
      </c>
    </row>
    <row r="13011" spans="1:2" x14ac:dyDescent="0.25">
      <c r="A13011" s="6">
        <v>13008</v>
      </c>
      <c r="B13011" s="6" t="str">
        <f>"201406018787"</f>
        <v>201406018787</v>
      </c>
    </row>
    <row r="13012" spans="1:2" x14ac:dyDescent="0.25">
      <c r="A13012" s="6">
        <v>13009</v>
      </c>
      <c r="B13012" s="6" t="str">
        <f>"201406018801"</f>
        <v>201406018801</v>
      </c>
    </row>
    <row r="13013" spans="1:2" x14ac:dyDescent="0.25">
      <c r="A13013" s="6">
        <v>13010</v>
      </c>
      <c r="B13013" s="6" t="str">
        <f>"201406018864"</f>
        <v>201406018864</v>
      </c>
    </row>
    <row r="13014" spans="1:2" x14ac:dyDescent="0.25">
      <c r="A13014" s="6">
        <v>13011</v>
      </c>
      <c r="B13014" s="6" t="str">
        <f>"201406018878"</f>
        <v>201406018878</v>
      </c>
    </row>
    <row r="13015" spans="1:2" x14ac:dyDescent="0.25">
      <c r="A13015" s="6">
        <v>13012</v>
      </c>
      <c r="B13015" s="6" t="str">
        <f>"201406018881"</f>
        <v>201406018881</v>
      </c>
    </row>
    <row r="13016" spans="1:2" x14ac:dyDescent="0.25">
      <c r="A13016" s="6">
        <v>13013</v>
      </c>
      <c r="B13016" s="6" t="str">
        <f>"201406018945"</f>
        <v>201406018945</v>
      </c>
    </row>
    <row r="13017" spans="1:2" x14ac:dyDescent="0.25">
      <c r="A13017" s="6">
        <v>13014</v>
      </c>
      <c r="B13017" s="6" t="str">
        <f>"201406018980"</f>
        <v>201406018980</v>
      </c>
    </row>
    <row r="13018" spans="1:2" x14ac:dyDescent="0.25">
      <c r="A13018" s="6">
        <v>13015</v>
      </c>
      <c r="B13018" s="6" t="str">
        <f>"201406018991"</f>
        <v>201406018991</v>
      </c>
    </row>
    <row r="13019" spans="1:2" x14ac:dyDescent="0.25">
      <c r="A13019" s="6">
        <v>13016</v>
      </c>
      <c r="B13019" s="6" t="str">
        <f>"201406019011"</f>
        <v>201406019011</v>
      </c>
    </row>
    <row r="13020" spans="1:2" x14ac:dyDescent="0.25">
      <c r="A13020" s="6">
        <v>13017</v>
      </c>
      <c r="B13020" s="6" t="str">
        <f>"201406019035"</f>
        <v>201406019035</v>
      </c>
    </row>
    <row r="13021" spans="1:2" x14ac:dyDescent="0.25">
      <c r="A13021" s="6">
        <v>13018</v>
      </c>
      <c r="B13021" s="6" t="str">
        <f>"201406019056"</f>
        <v>201406019056</v>
      </c>
    </row>
    <row r="13022" spans="1:2" x14ac:dyDescent="0.25">
      <c r="A13022" s="6">
        <v>13019</v>
      </c>
      <c r="B13022" s="6" t="str">
        <f>"201406019070"</f>
        <v>201406019070</v>
      </c>
    </row>
    <row r="13023" spans="1:2" x14ac:dyDescent="0.25">
      <c r="A13023" s="6">
        <v>13020</v>
      </c>
      <c r="B13023" s="6" t="str">
        <f>"201406019082"</f>
        <v>201406019082</v>
      </c>
    </row>
    <row r="13024" spans="1:2" x14ac:dyDescent="0.25">
      <c r="A13024" s="6">
        <v>13021</v>
      </c>
      <c r="B13024" s="6" t="str">
        <f>"201406019174"</f>
        <v>201406019174</v>
      </c>
    </row>
    <row r="13025" spans="1:2" x14ac:dyDescent="0.25">
      <c r="A13025" s="6">
        <v>13022</v>
      </c>
      <c r="B13025" s="6" t="str">
        <f>"201406019207"</f>
        <v>201406019207</v>
      </c>
    </row>
    <row r="13026" spans="1:2" x14ac:dyDescent="0.25">
      <c r="A13026" s="6">
        <v>13023</v>
      </c>
      <c r="B13026" s="6" t="str">
        <f>"201406019225"</f>
        <v>201406019225</v>
      </c>
    </row>
    <row r="13027" spans="1:2" x14ac:dyDescent="0.25">
      <c r="A13027" s="6">
        <v>13024</v>
      </c>
      <c r="B13027" s="6" t="str">
        <f>"201407000074"</f>
        <v>201407000074</v>
      </c>
    </row>
    <row r="13028" spans="1:2" x14ac:dyDescent="0.25">
      <c r="A13028" s="6">
        <v>13025</v>
      </c>
      <c r="B13028" s="6" t="str">
        <f>"201407000093"</f>
        <v>201407000093</v>
      </c>
    </row>
    <row r="13029" spans="1:2" x14ac:dyDescent="0.25">
      <c r="A13029" s="6">
        <v>13026</v>
      </c>
      <c r="B13029" s="6" t="str">
        <f>"201407000150"</f>
        <v>201407000150</v>
      </c>
    </row>
    <row r="13030" spans="1:2" x14ac:dyDescent="0.25">
      <c r="A13030" s="6">
        <v>13027</v>
      </c>
      <c r="B13030" s="6" t="str">
        <f>"201407000186"</f>
        <v>201407000186</v>
      </c>
    </row>
    <row r="13031" spans="1:2" x14ac:dyDescent="0.25">
      <c r="A13031" s="6">
        <v>13028</v>
      </c>
      <c r="B13031" s="6" t="str">
        <f>"201407000190"</f>
        <v>201407000190</v>
      </c>
    </row>
    <row r="13032" spans="1:2" x14ac:dyDescent="0.25">
      <c r="A13032" s="6">
        <v>13029</v>
      </c>
      <c r="B13032" s="6" t="str">
        <f>"201407000195"</f>
        <v>201407000195</v>
      </c>
    </row>
    <row r="13033" spans="1:2" x14ac:dyDescent="0.25">
      <c r="A13033" s="6">
        <v>13030</v>
      </c>
      <c r="B13033" s="6" t="str">
        <f>"201407000205"</f>
        <v>201407000205</v>
      </c>
    </row>
    <row r="13034" spans="1:2" x14ac:dyDescent="0.25">
      <c r="A13034" s="6">
        <v>13031</v>
      </c>
      <c r="B13034" s="6" t="str">
        <f>"201407000291"</f>
        <v>201407000291</v>
      </c>
    </row>
    <row r="13035" spans="1:2" x14ac:dyDescent="0.25">
      <c r="A13035" s="6">
        <v>13032</v>
      </c>
      <c r="B13035" s="6" t="str">
        <f>"201408000034"</f>
        <v>201408000034</v>
      </c>
    </row>
    <row r="13036" spans="1:2" x14ac:dyDescent="0.25">
      <c r="A13036" s="6">
        <v>13033</v>
      </c>
      <c r="B13036" s="6" t="str">
        <f>"201408000035"</f>
        <v>201408000035</v>
      </c>
    </row>
    <row r="13037" spans="1:2" x14ac:dyDescent="0.25">
      <c r="A13037" s="6">
        <v>13034</v>
      </c>
      <c r="B13037" s="6" t="str">
        <f>"201408000042"</f>
        <v>201408000042</v>
      </c>
    </row>
    <row r="13038" spans="1:2" x14ac:dyDescent="0.25">
      <c r="A13038" s="6">
        <v>13035</v>
      </c>
      <c r="B13038" s="6" t="str">
        <f>"201408000057"</f>
        <v>201408000057</v>
      </c>
    </row>
    <row r="13039" spans="1:2" x14ac:dyDescent="0.25">
      <c r="A13039" s="6">
        <v>13036</v>
      </c>
      <c r="B13039" s="6" t="str">
        <f>"201408000165"</f>
        <v>201408000165</v>
      </c>
    </row>
    <row r="13040" spans="1:2" x14ac:dyDescent="0.25">
      <c r="A13040" s="6">
        <v>13037</v>
      </c>
      <c r="B13040" s="6" t="str">
        <f>"201408000206"</f>
        <v>201408000206</v>
      </c>
    </row>
    <row r="13041" spans="1:2" x14ac:dyDescent="0.25">
      <c r="A13041" s="6">
        <v>13038</v>
      </c>
      <c r="B13041" s="6" t="str">
        <f>"201408000239"</f>
        <v>201408000239</v>
      </c>
    </row>
    <row r="13042" spans="1:2" x14ac:dyDescent="0.25">
      <c r="A13042" s="6">
        <v>13039</v>
      </c>
      <c r="B13042" s="6" t="str">
        <f>"201408000246"</f>
        <v>201408000246</v>
      </c>
    </row>
    <row r="13043" spans="1:2" x14ac:dyDescent="0.25">
      <c r="A13043" s="6">
        <v>13040</v>
      </c>
      <c r="B13043" s="6" t="str">
        <f>"201408000247"</f>
        <v>201408000247</v>
      </c>
    </row>
    <row r="13044" spans="1:2" x14ac:dyDescent="0.25">
      <c r="A13044" s="6">
        <v>13041</v>
      </c>
      <c r="B13044" s="6" t="str">
        <f>"201408000249"</f>
        <v>201408000249</v>
      </c>
    </row>
    <row r="13045" spans="1:2" x14ac:dyDescent="0.25">
      <c r="A13045" s="6">
        <v>13042</v>
      </c>
      <c r="B13045" s="6" t="str">
        <f>"201409000002"</f>
        <v>201409000002</v>
      </c>
    </row>
    <row r="13046" spans="1:2" x14ac:dyDescent="0.25">
      <c r="A13046" s="6">
        <v>13043</v>
      </c>
      <c r="B13046" s="6" t="str">
        <f>"201409000004"</f>
        <v>201409000004</v>
      </c>
    </row>
    <row r="13047" spans="1:2" x14ac:dyDescent="0.25">
      <c r="A13047" s="6">
        <v>13044</v>
      </c>
      <c r="B13047" s="6" t="str">
        <f>"201409000105"</f>
        <v>201409000105</v>
      </c>
    </row>
    <row r="13048" spans="1:2" x14ac:dyDescent="0.25">
      <c r="A13048" s="6">
        <v>13045</v>
      </c>
      <c r="B13048" s="6" t="str">
        <f>"201409000184"</f>
        <v>201409000184</v>
      </c>
    </row>
    <row r="13049" spans="1:2" x14ac:dyDescent="0.25">
      <c r="A13049" s="6">
        <v>13046</v>
      </c>
      <c r="B13049" s="6" t="str">
        <f>"201409000191"</f>
        <v>201409000191</v>
      </c>
    </row>
    <row r="13050" spans="1:2" x14ac:dyDescent="0.25">
      <c r="A13050" s="6">
        <v>13047</v>
      </c>
      <c r="B13050" s="6" t="str">
        <f>"201409000199"</f>
        <v>201409000199</v>
      </c>
    </row>
    <row r="13051" spans="1:2" x14ac:dyDescent="0.25">
      <c r="A13051" s="6">
        <v>13048</v>
      </c>
      <c r="B13051" s="6" t="str">
        <f>"201409000295"</f>
        <v>201409000295</v>
      </c>
    </row>
    <row r="13052" spans="1:2" x14ac:dyDescent="0.25">
      <c r="A13052" s="6">
        <v>13049</v>
      </c>
      <c r="B13052" s="6" t="str">
        <f>"201409000313"</f>
        <v>201409000313</v>
      </c>
    </row>
    <row r="13053" spans="1:2" x14ac:dyDescent="0.25">
      <c r="A13053" s="6">
        <v>13050</v>
      </c>
      <c r="B13053" s="6" t="str">
        <f>"201409000338"</f>
        <v>201409000338</v>
      </c>
    </row>
    <row r="13054" spans="1:2" x14ac:dyDescent="0.25">
      <c r="A13054" s="6">
        <v>13051</v>
      </c>
      <c r="B13054" s="6" t="str">
        <f>"201409000340"</f>
        <v>201409000340</v>
      </c>
    </row>
    <row r="13055" spans="1:2" x14ac:dyDescent="0.25">
      <c r="A13055" s="6">
        <v>13052</v>
      </c>
      <c r="B13055" s="6" t="str">
        <f>"201409000349"</f>
        <v>201409000349</v>
      </c>
    </row>
    <row r="13056" spans="1:2" x14ac:dyDescent="0.25">
      <c r="A13056" s="6">
        <v>13053</v>
      </c>
      <c r="B13056" s="6" t="str">
        <f>"201409000351"</f>
        <v>201409000351</v>
      </c>
    </row>
    <row r="13057" spans="1:2" x14ac:dyDescent="0.25">
      <c r="A13057" s="6">
        <v>13054</v>
      </c>
      <c r="B13057" s="6" t="str">
        <f>"201409000352"</f>
        <v>201409000352</v>
      </c>
    </row>
    <row r="13058" spans="1:2" x14ac:dyDescent="0.25">
      <c r="A13058" s="6">
        <v>13055</v>
      </c>
      <c r="B13058" s="6" t="str">
        <f>"201409000363"</f>
        <v>201409000363</v>
      </c>
    </row>
    <row r="13059" spans="1:2" x14ac:dyDescent="0.25">
      <c r="A13059" s="6">
        <v>13056</v>
      </c>
      <c r="B13059" s="6" t="str">
        <f>"201409000367"</f>
        <v>201409000367</v>
      </c>
    </row>
    <row r="13060" spans="1:2" x14ac:dyDescent="0.25">
      <c r="A13060" s="6">
        <v>13057</v>
      </c>
      <c r="B13060" s="6" t="str">
        <f>"201409000389"</f>
        <v>201409000389</v>
      </c>
    </row>
    <row r="13061" spans="1:2" x14ac:dyDescent="0.25">
      <c r="A13061" s="6">
        <v>13058</v>
      </c>
      <c r="B13061" s="6" t="str">
        <f>"201409000405"</f>
        <v>201409000405</v>
      </c>
    </row>
    <row r="13062" spans="1:2" x14ac:dyDescent="0.25">
      <c r="A13062" s="6">
        <v>13059</v>
      </c>
      <c r="B13062" s="6" t="str">
        <f>"201409000410"</f>
        <v>201409000410</v>
      </c>
    </row>
    <row r="13063" spans="1:2" x14ac:dyDescent="0.25">
      <c r="A13063" s="6">
        <v>13060</v>
      </c>
      <c r="B13063" s="6" t="str">
        <f>"201409000446"</f>
        <v>201409000446</v>
      </c>
    </row>
    <row r="13064" spans="1:2" x14ac:dyDescent="0.25">
      <c r="A13064" s="6">
        <v>13061</v>
      </c>
      <c r="B13064" s="6" t="str">
        <f>"201409000459"</f>
        <v>201409000459</v>
      </c>
    </row>
    <row r="13065" spans="1:2" x14ac:dyDescent="0.25">
      <c r="A13065" s="6">
        <v>13062</v>
      </c>
      <c r="B13065" s="6" t="str">
        <f>"201409000468"</f>
        <v>201409000468</v>
      </c>
    </row>
    <row r="13066" spans="1:2" x14ac:dyDescent="0.25">
      <c r="A13066" s="6">
        <v>13063</v>
      </c>
      <c r="B13066" s="6" t="str">
        <f>"201409000500"</f>
        <v>201409000500</v>
      </c>
    </row>
    <row r="13067" spans="1:2" x14ac:dyDescent="0.25">
      <c r="A13067" s="6">
        <v>13064</v>
      </c>
      <c r="B13067" s="6" t="str">
        <f>"201409000506"</f>
        <v>201409000506</v>
      </c>
    </row>
    <row r="13068" spans="1:2" x14ac:dyDescent="0.25">
      <c r="A13068" s="6">
        <v>13065</v>
      </c>
      <c r="B13068" s="6" t="str">
        <f>"201409000539"</f>
        <v>201409000539</v>
      </c>
    </row>
    <row r="13069" spans="1:2" x14ac:dyDescent="0.25">
      <c r="A13069" s="6">
        <v>13066</v>
      </c>
      <c r="B13069" s="6" t="str">
        <f>"201409000544"</f>
        <v>201409000544</v>
      </c>
    </row>
    <row r="13070" spans="1:2" x14ac:dyDescent="0.25">
      <c r="A13070" s="6">
        <v>13067</v>
      </c>
      <c r="B13070" s="6" t="str">
        <f>"201409000546"</f>
        <v>201409000546</v>
      </c>
    </row>
    <row r="13071" spans="1:2" x14ac:dyDescent="0.25">
      <c r="A13071" s="6">
        <v>13068</v>
      </c>
      <c r="B13071" s="6" t="str">
        <f>"201409000584"</f>
        <v>201409000584</v>
      </c>
    </row>
    <row r="13072" spans="1:2" x14ac:dyDescent="0.25">
      <c r="A13072" s="6">
        <v>13069</v>
      </c>
      <c r="B13072" s="6" t="str">
        <f>"201409000634"</f>
        <v>201409000634</v>
      </c>
    </row>
    <row r="13073" spans="1:2" x14ac:dyDescent="0.25">
      <c r="A13073" s="6">
        <v>13070</v>
      </c>
      <c r="B13073" s="6" t="str">
        <f>"201409000663"</f>
        <v>201409000663</v>
      </c>
    </row>
    <row r="13074" spans="1:2" x14ac:dyDescent="0.25">
      <c r="A13074" s="6">
        <v>13071</v>
      </c>
      <c r="B13074" s="6" t="str">
        <f>"201409000670"</f>
        <v>201409000670</v>
      </c>
    </row>
    <row r="13075" spans="1:2" x14ac:dyDescent="0.25">
      <c r="A13075" s="6">
        <v>13072</v>
      </c>
      <c r="B13075" s="6" t="str">
        <f>"201409000676"</f>
        <v>201409000676</v>
      </c>
    </row>
    <row r="13076" spans="1:2" x14ac:dyDescent="0.25">
      <c r="A13076" s="6">
        <v>13073</v>
      </c>
      <c r="B13076" s="6" t="str">
        <f>"201409000680"</f>
        <v>201409000680</v>
      </c>
    </row>
    <row r="13077" spans="1:2" x14ac:dyDescent="0.25">
      <c r="A13077" s="6">
        <v>13074</v>
      </c>
      <c r="B13077" s="6" t="str">
        <f>"201409000690"</f>
        <v>201409000690</v>
      </c>
    </row>
    <row r="13078" spans="1:2" x14ac:dyDescent="0.25">
      <c r="A13078" s="6">
        <v>13075</v>
      </c>
      <c r="B13078" s="6" t="str">
        <f>"201409000701"</f>
        <v>201409000701</v>
      </c>
    </row>
    <row r="13079" spans="1:2" x14ac:dyDescent="0.25">
      <c r="A13079" s="6">
        <v>13076</v>
      </c>
      <c r="B13079" s="6" t="str">
        <f>"201409000733"</f>
        <v>201409000733</v>
      </c>
    </row>
    <row r="13080" spans="1:2" x14ac:dyDescent="0.25">
      <c r="A13080" s="6">
        <v>13077</v>
      </c>
      <c r="B13080" s="6" t="str">
        <f>"201409000770"</f>
        <v>201409000770</v>
      </c>
    </row>
    <row r="13081" spans="1:2" x14ac:dyDescent="0.25">
      <c r="A13081" s="6">
        <v>13078</v>
      </c>
      <c r="B13081" s="6" t="str">
        <f>"201409000786"</f>
        <v>201409000786</v>
      </c>
    </row>
    <row r="13082" spans="1:2" x14ac:dyDescent="0.25">
      <c r="A13082" s="6">
        <v>13079</v>
      </c>
      <c r="B13082" s="6" t="str">
        <f>"201409000799"</f>
        <v>201409000799</v>
      </c>
    </row>
    <row r="13083" spans="1:2" x14ac:dyDescent="0.25">
      <c r="A13083" s="6">
        <v>13080</v>
      </c>
      <c r="B13083" s="6" t="str">
        <f>"201409000834"</f>
        <v>201409000834</v>
      </c>
    </row>
    <row r="13084" spans="1:2" x14ac:dyDescent="0.25">
      <c r="A13084" s="6">
        <v>13081</v>
      </c>
      <c r="B13084" s="6" t="str">
        <f>"201409000851"</f>
        <v>201409000851</v>
      </c>
    </row>
    <row r="13085" spans="1:2" x14ac:dyDescent="0.25">
      <c r="A13085" s="6">
        <v>13082</v>
      </c>
      <c r="B13085" s="6" t="str">
        <f>"201409000898"</f>
        <v>201409000898</v>
      </c>
    </row>
    <row r="13086" spans="1:2" x14ac:dyDescent="0.25">
      <c r="A13086" s="6">
        <v>13083</v>
      </c>
      <c r="B13086" s="6" t="str">
        <f>"201409000915"</f>
        <v>201409000915</v>
      </c>
    </row>
    <row r="13087" spans="1:2" x14ac:dyDescent="0.25">
      <c r="A13087" s="6">
        <v>13084</v>
      </c>
      <c r="B13087" s="6" t="str">
        <f>"201409000936"</f>
        <v>201409000936</v>
      </c>
    </row>
    <row r="13088" spans="1:2" x14ac:dyDescent="0.25">
      <c r="A13088" s="6">
        <v>13085</v>
      </c>
      <c r="B13088" s="6" t="str">
        <f>"201409000991"</f>
        <v>201409000991</v>
      </c>
    </row>
    <row r="13089" spans="1:2" x14ac:dyDescent="0.25">
      <c r="A13089" s="6">
        <v>13086</v>
      </c>
      <c r="B13089" s="6" t="str">
        <f>"201409001019"</f>
        <v>201409001019</v>
      </c>
    </row>
    <row r="13090" spans="1:2" x14ac:dyDescent="0.25">
      <c r="A13090" s="6">
        <v>13087</v>
      </c>
      <c r="B13090" s="6" t="str">
        <f>"201409001024"</f>
        <v>201409001024</v>
      </c>
    </row>
    <row r="13091" spans="1:2" x14ac:dyDescent="0.25">
      <c r="A13091" s="6">
        <v>13088</v>
      </c>
      <c r="B13091" s="6" t="str">
        <f>"201409001068"</f>
        <v>201409001068</v>
      </c>
    </row>
    <row r="13092" spans="1:2" x14ac:dyDescent="0.25">
      <c r="A13092" s="6">
        <v>13089</v>
      </c>
      <c r="B13092" s="6" t="str">
        <f>"201409001083"</f>
        <v>201409001083</v>
      </c>
    </row>
    <row r="13093" spans="1:2" x14ac:dyDescent="0.25">
      <c r="A13093" s="6">
        <v>13090</v>
      </c>
      <c r="B13093" s="6" t="str">
        <f>"201409001096"</f>
        <v>201409001096</v>
      </c>
    </row>
    <row r="13094" spans="1:2" x14ac:dyDescent="0.25">
      <c r="A13094" s="6">
        <v>13091</v>
      </c>
      <c r="B13094" s="6" t="str">
        <f>"201409001111"</f>
        <v>201409001111</v>
      </c>
    </row>
    <row r="13095" spans="1:2" x14ac:dyDescent="0.25">
      <c r="A13095" s="6">
        <v>13092</v>
      </c>
      <c r="B13095" s="6" t="str">
        <f>"201409001112"</f>
        <v>201409001112</v>
      </c>
    </row>
    <row r="13096" spans="1:2" x14ac:dyDescent="0.25">
      <c r="A13096" s="6">
        <v>13093</v>
      </c>
      <c r="B13096" s="6" t="str">
        <f>"201409001154"</f>
        <v>201409001154</v>
      </c>
    </row>
    <row r="13097" spans="1:2" x14ac:dyDescent="0.25">
      <c r="A13097" s="6">
        <v>13094</v>
      </c>
      <c r="B13097" s="6" t="str">
        <f>"201409001200"</f>
        <v>201409001200</v>
      </c>
    </row>
    <row r="13098" spans="1:2" x14ac:dyDescent="0.25">
      <c r="A13098" s="6">
        <v>13095</v>
      </c>
      <c r="B13098" s="6" t="str">
        <f>"201409001265"</f>
        <v>201409001265</v>
      </c>
    </row>
    <row r="13099" spans="1:2" x14ac:dyDescent="0.25">
      <c r="A13099" s="6">
        <v>13096</v>
      </c>
      <c r="B13099" s="6" t="str">
        <f>"201409001266"</f>
        <v>201409001266</v>
      </c>
    </row>
    <row r="13100" spans="1:2" x14ac:dyDescent="0.25">
      <c r="A13100" s="6">
        <v>13097</v>
      </c>
      <c r="B13100" s="6" t="str">
        <f>"201409001271"</f>
        <v>201409001271</v>
      </c>
    </row>
    <row r="13101" spans="1:2" x14ac:dyDescent="0.25">
      <c r="A13101" s="6">
        <v>13098</v>
      </c>
      <c r="B13101" s="6" t="str">
        <f>"201409001275"</f>
        <v>201409001275</v>
      </c>
    </row>
    <row r="13102" spans="1:2" x14ac:dyDescent="0.25">
      <c r="A13102" s="6">
        <v>13099</v>
      </c>
      <c r="B13102" s="6" t="str">
        <f>"201409001301"</f>
        <v>201409001301</v>
      </c>
    </row>
    <row r="13103" spans="1:2" x14ac:dyDescent="0.25">
      <c r="A13103" s="6">
        <v>13100</v>
      </c>
      <c r="B13103" s="6" t="str">
        <f>"201409001316"</f>
        <v>201409001316</v>
      </c>
    </row>
    <row r="13104" spans="1:2" x14ac:dyDescent="0.25">
      <c r="A13104" s="6">
        <v>13101</v>
      </c>
      <c r="B13104" s="6" t="str">
        <f>"201409001413"</f>
        <v>201409001413</v>
      </c>
    </row>
    <row r="13105" spans="1:2" x14ac:dyDescent="0.25">
      <c r="A13105" s="6">
        <v>13102</v>
      </c>
      <c r="B13105" s="6" t="str">
        <f>"201409001523"</f>
        <v>201409001523</v>
      </c>
    </row>
    <row r="13106" spans="1:2" x14ac:dyDescent="0.25">
      <c r="A13106" s="6">
        <v>13103</v>
      </c>
      <c r="B13106" s="6" t="str">
        <f>"201409001571"</f>
        <v>201409001571</v>
      </c>
    </row>
    <row r="13107" spans="1:2" x14ac:dyDescent="0.25">
      <c r="A13107" s="6">
        <v>13104</v>
      </c>
      <c r="B13107" s="6" t="str">
        <f>"201409001573"</f>
        <v>201409001573</v>
      </c>
    </row>
    <row r="13108" spans="1:2" x14ac:dyDescent="0.25">
      <c r="A13108" s="6">
        <v>13105</v>
      </c>
      <c r="B13108" s="6" t="str">
        <f>"201409001617"</f>
        <v>201409001617</v>
      </c>
    </row>
    <row r="13109" spans="1:2" x14ac:dyDescent="0.25">
      <c r="A13109" s="6">
        <v>13106</v>
      </c>
      <c r="B13109" s="6" t="str">
        <f>"201409001686"</f>
        <v>201409001686</v>
      </c>
    </row>
    <row r="13110" spans="1:2" x14ac:dyDescent="0.25">
      <c r="A13110" s="6">
        <v>13107</v>
      </c>
      <c r="B13110" s="6" t="str">
        <f>"201409001736"</f>
        <v>201409001736</v>
      </c>
    </row>
    <row r="13111" spans="1:2" x14ac:dyDescent="0.25">
      <c r="A13111" s="6">
        <v>13108</v>
      </c>
      <c r="B13111" s="6" t="str">
        <f>"201409001754"</f>
        <v>201409001754</v>
      </c>
    </row>
    <row r="13112" spans="1:2" x14ac:dyDescent="0.25">
      <c r="A13112" s="6">
        <v>13109</v>
      </c>
      <c r="B13112" s="6" t="str">
        <f>"201409001774"</f>
        <v>201409001774</v>
      </c>
    </row>
    <row r="13113" spans="1:2" x14ac:dyDescent="0.25">
      <c r="A13113" s="6">
        <v>13110</v>
      </c>
      <c r="B13113" s="6" t="str">
        <f>"201409001789"</f>
        <v>201409001789</v>
      </c>
    </row>
    <row r="13114" spans="1:2" x14ac:dyDescent="0.25">
      <c r="A13114" s="6">
        <v>13111</v>
      </c>
      <c r="B13114" s="6" t="str">
        <f>"201409001819"</f>
        <v>201409001819</v>
      </c>
    </row>
    <row r="13115" spans="1:2" x14ac:dyDescent="0.25">
      <c r="A13115" s="6">
        <v>13112</v>
      </c>
      <c r="B13115" s="6" t="str">
        <f>"201409001922"</f>
        <v>201409001922</v>
      </c>
    </row>
    <row r="13116" spans="1:2" x14ac:dyDescent="0.25">
      <c r="A13116" s="6">
        <v>13113</v>
      </c>
      <c r="B13116" s="6" t="str">
        <f>"201409001986"</f>
        <v>201409001986</v>
      </c>
    </row>
    <row r="13117" spans="1:2" x14ac:dyDescent="0.25">
      <c r="A13117" s="6">
        <v>13114</v>
      </c>
      <c r="B13117" s="6" t="str">
        <f>"201409002041"</f>
        <v>201409002041</v>
      </c>
    </row>
    <row r="13118" spans="1:2" x14ac:dyDescent="0.25">
      <c r="A13118" s="6">
        <v>13115</v>
      </c>
      <c r="B13118" s="6" t="str">
        <f>"201409002074"</f>
        <v>201409002074</v>
      </c>
    </row>
    <row r="13119" spans="1:2" x14ac:dyDescent="0.25">
      <c r="A13119" s="6">
        <v>13116</v>
      </c>
      <c r="B13119" s="6" t="str">
        <f>"201409002085"</f>
        <v>201409002085</v>
      </c>
    </row>
    <row r="13120" spans="1:2" x14ac:dyDescent="0.25">
      <c r="A13120" s="6">
        <v>13117</v>
      </c>
      <c r="B13120" s="6" t="str">
        <f>"201409002107"</f>
        <v>201409002107</v>
      </c>
    </row>
    <row r="13121" spans="1:2" x14ac:dyDescent="0.25">
      <c r="A13121" s="6">
        <v>13118</v>
      </c>
      <c r="B13121" s="6" t="str">
        <f>"201409002145"</f>
        <v>201409002145</v>
      </c>
    </row>
    <row r="13122" spans="1:2" x14ac:dyDescent="0.25">
      <c r="A13122" s="6">
        <v>13119</v>
      </c>
      <c r="B13122" s="6" t="str">
        <f>"201409002151"</f>
        <v>201409002151</v>
      </c>
    </row>
    <row r="13123" spans="1:2" x14ac:dyDescent="0.25">
      <c r="A13123" s="6">
        <v>13120</v>
      </c>
      <c r="B13123" s="6" t="str">
        <f>"201409002176"</f>
        <v>201409002176</v>
      </c>
    </row>
    <row r="13124" spans="1:2" x14ac:dyDescent="0.25">
      <c r="A13124" s="6">
        <v>13121</v>
      </c>
      <c r="B13124" s="6" t="str">
        <f>"201409002271"</f>
        <v>201409002271</v>
      </c>
    </row>
    <row r="13125" spans="1:2" x14ac:dyDescent="0.25">
      <c r="A13125" s="6">
        <v>13122</v>
      </c>
      <c r="B13125" s="6" t="str">
        <f>"201409002331"</f>
        <v>201409002331</v>
      </c>
    </row>
    <row r="13126" spans="1:2" x14ac:dyDescent="0.25">
      <c r="A13126" s="6">
        <v>13123</v>
      </c>
      <c r="B13126" s="6" t="str">
        <f>"201409002342"</f>
        <v>201409002342</v>
      </c>
    </row>
    <row r="13127" spans="1:2" x14ac:dyDescent="0.25">
      <c r="A13127" s="6">
        <v>13124</v>
      </c>
      <c r="B13127" s="6" t="str">
        <f>"201409002348"</f>
        <v>201409002348</v>
      </c>
    </row>
    <row r="13128" spans="1:2" x14ac:dyDescent="0.25">
      <c r="A13128" s="6">
        <v>13125</v>
      </c>
      <c r="B13128" s="6" t="str">
        <f>"201409002360"</f>
        <v>201409002360</v>
      </c>
    </row>
    <row r="13129" spans="1:2" x14ac:dyDescent="0.25">
      <c r="A13129" s="6">
        <v>13126</v>
      </c>
      <c r="B13129" s="6" t="str">
        <f>"201409002375"</f>
        <v>201409002375</v>
      </c>
    </row>
    <row r="13130" spans="1:2" x14ac:dyDescent="0.25">
      <c r="A13130" s="6">
        <v>13127</v>
      </c>
      <c r="B13130" s="6" t="str">
        <f>"201409002409"</f>
        <v>201409002409</v>
      </c>
    </row>
    <row r="13131" spans="1:2" x14ac:dyDescent="0.25">
      <c r="A13131" s="6">
        <v>13128</v>
      </c>
      <c r="B13131" s="6" t="str">
        <f>"201409002451"</f>
        <v>201409002451</v>
      </c>
    </row>
    <row r="13132" spans="1:2" x14ac:dyDescent="0.25">
      <c r="A13132" s="6">
        <v>13129</v>
      </c>
      <c r="B13132" s="6" t="str">
        <f>"201409002546"</f>
        <v>201409002546</v>
      </c>
    </row>
    <row r="13133" spans="1:2" x14ac:dyDescent="0.25">
      <c r="A13133" s="6">
        <v>13130</v>
      </c>
      <c r="B13133" s="6" t="str">
        <f>"201409002554"</f>
        <v>201409002554</v>
      </c>
    </row>
    <row r="13134" spans="1:2" x14ac:dyDescent="0.25">
      <c r="A13134" s="6">
        <v>13131</v>
      </c>
      <c r="B13134" s="6" t="str">
        <f>"201409002581"</f>
        <v>201409002581</v>
      </c>
    </row>
    <row r="13135" spans="1:2" x14ac:dyDescent="0.25">
      <c r="A13135" s="6">
        <v>13132</v>
      </c>
      <c r="B13135" s="6" t="str">
        <f>"201409002586"</f>
        <v>201409002586</v>
      </c>
    </row>
    <row r="13136" spans="1:2" x14ac:dyDescent="0.25">
      <c r="A13136" s="6">
        <v>13133</v>
      </c>
      <c r="B13136" s="6" t="str">
        <f>"201409002605"</f>
        <v>201409002605</v>
      </c>
    </row>
    <row r="13137" spans="1:2" x14ac:dyDescent="0.25">
      <c r="A13137" s="6">
        <v>13134</v>
      </c>
      <c r="B13137" s="6" t="str">
        <f>"201409002626"</f>
        <v>201409002626</v>
      </c>
    </row>
    <row r="13138" spans="1:2" x14ac:dyDescent="0.25">
      <c r="A13138" s="6">
        <v>13135</v>
      </c>
      <c r="B13138" s="6" t="str">
        <f>"201409002642"</f>
        <v>201409002642</v>
      </c>
    </row>
    <row r="13139" spans="1:2" x14ac:dyDescent="0.25">
      <c r="A13139" s="6">
        <v>13136</v>
      </c>
      <c r="B13139" s="6" t="str">
        <f>"201409002653"</f>
        <v>201409002653</v>
      </c>
    </row>
    <row r="13140" spans="1:2" x14ac:dyDescent="0.25">
      <c r="A13140" s="6">
        <v>13137</v>
      </c>
      <c r="B13140" s="6" t="str">
        <f>"201409002676"</f>
        <v>201409002676</v>
      </c>
    </row>
    <row r="13141" spans="1:2" x14ac:dyDescent="0.25">
      <c r="A13141" s="6">
        <v>13138</v>
      </c>
      <c r="B13141" s="6" t="str">
        <f>"201409002702"</f>
        <v>201409002702</v>
      </c>
    </row>
    <row r="13142" spans="1:2" x14ac:dyDescent="0.25">
      <c r="A13142" s="6">
        <v>13139</v>
      </c>
      <c r="B13142" s="6" t="str">
        <f>"201409002708"</f>
        <v>201409002708</v>
      </c>
    </row>
    <row r="13143" spans="1:2" x14ac:dyDescent="0.25">
      <c r="A13143" s="6">
        <v>13140</v>
      </c>
      <c r="B13143" s="6" t="str">
        <f>"201409002711"</f>
        <v>201409002711</v>
      </c>
    </row>
    <row r="13144" spans="1:2" x14ac:dyDescent="0.25">
      <c r="A13144" s="6">
        <v>13141</v>
      </c>
      <c r="B13144" s="6" t="str">
        <f>"201409002732"</f>
        <v>201409002732</v>
      </c>
    </row>
    <row r="13145" spans="1:2" x14ac:dyDescent="0.25">
      <c r="A13145" s="6">
        <v>13142</v>
      </c>
      <c r="B13145" s="6" t="str">
        <f>"201409002750"</f>
        <v>201409002750</v>
      </c>
    </row>
    <row r="13146" spans="1:2" x14ac:dyDescent="0.25">
      <c r="A13146" s="6">
        <v>13143</v>
      </c>
      <c r="B13146" s="6" t="str">
        <f>"201409002854"</f>
        <v>201409002854</v>
      </c>
    </row>
    <row r="13147" spans="1:2" x14ac:dyDescent="0.25">
      <c r="A13147" s="6">
        <v>13144</v>
      </c>
      <c r="B13147" s="6" t="str">
        <f>"201409002875"</f>
        <v>201409002875</v>
      </c>
    </row>
    <row r="13148" spans="1:2" x14ac:dyDescent="0.25">
      <c r="A13148" s="6">
        <v>13145</v>
      </c>
      <c r="B13148" s="6" t="str">
        <f>"201409002887"</f>
        <v>201409002887</v>
      </c>
    </row>
    <row r="13149" spans="1:2" x14ac:dyDescent="0.25">
      <c r="A13149" s="6">
        <v>13146</v>
      </c>
      <c r="B13149" s="6" t="str">
        <f>"201409002907"</f>
        <v>201409002907</v>
      </c>
    </row>
    <row r="13150" spans="1:2" x14ac:dyDescent="0.25">
      <c r="A13150" s="6">
        <v>13147</v>
      </c>
      <c r="B13150" s="6" t="str">
        <f>"201409002922"</f>
        <v>201409002922</v>
      </c>
    </row>
    <row r="13151" spans="1:2" x14ac:dyDescent="0.25">
      <c r="A13151" s="6">
        <v>13148</v>
      </c>
      <c r="B13151" s="6" t="str">
        <f>"201409002930"</f>
        <v>201409002930</v>
      </c>
    </row>
    <row r="13152" spans="1:2" x14ac:dyDescent="0.25">
      <c r="A13152" s="6">
        <v>13149</v>
      </c>
      <c r="B13152" s="6" t="str">
        <f>"201409002933"</f>
        <v>201409002933</v>
      </c>
    </row>
    <row r="13153" spans="1:2" x14ac:dyDescent="0.25">
      <c r="A13153" s="6">
        <v>13150</v>
      </c>
      <c r="B13153" s="6" t="str">
        <f>"201409002942"</f>
        <v>201409002942</v>
      </c>
    </row>
    <row r="13154" spans="1:2" x14ac:dyDescent="0.25">
      <c r="A13154" s="6">
        <v>13151</v>
      </c>
      <c r="B13154" s="6" t="str">
        <f>"201409002948"</f>
        <v>201409002948</v>
      </c>
    </row>
    <row r="13155" spans="1:2" x14ac:dyDescent="0.25">
      <c r="A13155" s="6">
        <v>13152</v>
      </c>
      <c r="B13155" s="6" t="str">
        <f>"201409002970"</f>
        <v>201409002970</v>
      </c>
    </row>
    <row r="13156" spans="1:2" x14ac:dyDescent="0.25">
      <c r="A13156" s="6">
        <v>13153</v>
      </c>
      <c r="B13156" s="6" t="str">
        <f>"201409003060"</f>
        <v>201409003060</v>
      </c>
    </row>
    <row r="13157" spans="1:2" x14ac:dyDescent="0.25">
      <c r="A13157" s="6">
        <v>13154</v>
      </c>
      <c r="B13157" s="6" t="str">
        <f>"201409003074"</f>
        <v>201409003074</v>
      </c>
    </row>
    <row r="13158" spans="1:2" x14ac:dyDescent="0.25">
      <c r="A13158" s="6">
        <v>13155</v>
      </c>
      <c r="B13158" s="6" t="str">
        <f>"201409003103"</f>
        <v>201409003103</v>
      </c>
    </row>
    <row r="13159" spans="1:2" x14ac:dyDescent="0.25">
      <c r="A13159" s="6">
        <v>13156</v>
      </c>
      <c r="B13159" s="6" t="str">
        <f>"201409003105"</f>
        <v>201409003105</v>
      </c>
    </row>
    <row r="13160" spans="1:2" x14ac:dyDescent="0.25">
      <c r="A13160" s="6">
        <v>13157</v>
      </c>
      <c r="B13160" s="6" t="str">
        <f>"201409003185"</f>
        <v>201409003185</v>
      </c>
    </row>
    <row r="13161" spans="1:2" x14ac:dyDescent="0.25">
      <c r="A13161" s="6">
        <v>13158</v>
      </c>
      <c r="B13161" s="6" t="str">
        <f>"201409003264"</f>
        <v>201409003264</v>
      </c>
    </row>
    <row r="13162" spans="1:2" x14ac:dyDescent="0.25">
      <c r="A13162" s="6">
        <v>13159</v>
      </c>
      <c r="B13162" s="6" t="str">
        <f>"201409003330"</f>
        <v>201409003330</v>
      </c>
    </row>
    <row r="13163" spans="1:2" x14ac:dyDescent="0.25">
      <c r="A13163" s="6">
        <v>13160</v>
      </c>
      <c r="B13163" s="6" t="str">
        <f>"201409003333"</f>
        <v>201409003333</v>
      </c>
    </row>
    <row r="13164" spans="1:2" x14ac:dyDescent="0.25">
      <c r="A13164" s="6">
        <v>13161</v>
      </c>
      <c r="B13164" s="6" t="str">
        <f>"201409003392"</f>
        <v>201409003392</v>
      </c>
    </row>
    <row r="13165" spans="1:2" x14ac:dyDescent="0.25">
      <c r="A13165" s="6">
        <v>13162</v>
      </c>
      <c r="B13165" s="6" t="str">
        <f>"201409003401"</f>
        <v>201409003401</v>
      </c>
    </row>
    <row r="13166" spans="1:2" x14ac:dyDescent="0.25">
      <c r="A13166" s="6">
        <v>13163</v>
      </c>
      <c r="B13166" s="6" t="str">
        <f>"201409003425"</f>
        <v>201409003425</v>
      </c>
    </row>
    <row r="13167" spans="1:2" x14ac:dyDescent="0.25">
      <c r="A13167" s="6">
        <v>13164</v>
      </c>
      <c r="B13167" s="6" t="str">
        <f>"201409003514"</f>
        <v>201409003514</v>
      </c>
    </row>
    <row r="13168" spans="1:2" x14ac:dyDescent="0.25">
      <c r="A13168" s="6">
        <v>13165</v>
      </c>
      <c r="B13168" s="6" t="str">
        <f>"201409003569"</f>
        <v>201409003569</v>
      </c>
    </row>
    <row r="13169" spans="1:2" x14ac:dyDescent="0.25">
      <c r="A13169" s="6">
        <v>13166</v>
      </c>
      <c r="B13169" s="6" t="str">
        <f>"201409003601"</f>
        <v>201409003601</v>
      </c>
    </row>
    <row r="13170" spans="1:2" x14ac:dyDescent="0.25">
      <c r="A13170" s="6">
        <v>13167</v>
      </c>
      <c r="B13170" s="6" t="str">
        <f>"201409003655"</f>
        <v>201409003655</v>
      </c>
    </row>
    <row r="13171" spans="1:2" x14ac:dyDescent="0.25">
      <c r="A13171" s="6">
        <v>13168</v>
      </c>
      <c r="B13171" s="6" t="str">
        <f>"201409003666"</f>
        <v>201409003666</v>
      </c>
    </row>
    <row r="13172" spans="1:2" x14ac:dyDescent="0.25">
      <c r="A13172" s="6">
        <v>13169</v>
      </c>
      <c r="B13172" s="6" t="str">
        <f>"201409003712"</f>
        <v>201409003712</v>
      </c>
    </row>
    <row r="13173" spans="1:2" x14ac:dyDescent="0.25">
      <c r="A13173" s="6">
        <v>13170</v>
      </c>
      <c r="B13173" s="6" t="str">
        <f>"201409003730"</f>
        <v>201409003730</v>
      </c>
    </row>
    <row r="13174" spans="1:2" x14ac:dyDescent="0.25">
      <c r="A13174" s="6">
        <v>13171</v>
      </c>
      <c r="B13174" s="6" t="str">
        <f>"201409003751"</f>
        <v>201409003751</v>
      </c>
    </row>
    <row r="13175" spans="1:2" x14ac:dyDescent="0.25">
      <c r="A13175" s="6">
        <v>13172</v>
      </c>
      <c r="B13175" s="6" t="str">
        <f>"201409003789"</f>
        <v>201409003789</v>
      </c>
    </row>
    <row r="13176" spans="1:2" x14ac:dyDescent="0.25">
      <c r="A13176" s="6">
        <v>13173</v>
      </c>
      <c r="B13176" s="6" t="str">
        <f>"201409003807"</f>
        <v>201409003807</v>
      </c>
    </row>
    <row r="13177" spans="1:2" x14ac:dyDescent="0.25">
      <c r="A13177" s="6">
        <v>13174</v>
      </c>
      <c r="B13177" s="6" t="str">
        <f>"201409003907"</f>
        <v>201409003907</v>
      </c>
    </row>
    <row r="13178" spans="1:2" x14ac:dyDescent="0.25">
      <c r="A13178" s="6">
        <v>13175</v>
      </c>
      <c r="B13178" s="6" t="str">
        <f>"201409003909"</f>
        <v>201409003909</v>
      </c>
    </row>
    <row r="13179" spans="1:2" x14ac:dyDescent="0.25">
      <c r="A13179" s="6">
        <v>13176</v>
      </c>
      <c r="B13179" s="6" t="str">
        <f>"201409004039"</f>
        <v>201409004039</v>
      </c>
    </row>
    <row r="13180" spans="1:2" x14ac:dyDescent="0.25">
      <c r="A13180" s="6">
        <v>13177</v>
      </c>
      <c r="B13180" s="6" t="str">
        <f>"201409004070"</f>
        <v>201409004070</v>
      </c>
    </row>
    <row r="13181" spans="1:2" x14ac:dyDescent="0.25">
      <c r="A13181" s="6">
        <v>13178</v>
      </c>
      <c r="B13181" s="6" t="str">
        <f>"201409004086"</f>
        <v>201409004086</v>
      </c>
    </row>
    <row r="13182" spans="1:2" x14ac:dyDescent="0.25">
      <c r="A13182" s="6">
        <v>13179</v>
      </c>
      <c r="B13182" s="6" t="str">
        <f>"201409004128"</f>
        <v>201409004128</v>
      </c>
    </row>
    <row r="13183" spans="1:2" x14ac:dyDescent="0.25">
      <c r="A13183" s="6">
        <v>13180</v>
      </c>
      <c r="B13183" s="6" t="str">
        <f>"201409004154"</f>
        <v>201409004154</v>
      </c>
    </row>
    <row r="13184" spans="1:2" x14ac:dyDescent="0.25">
      <c r="A13184" s="6">
        <v>13181</v>
      </c>
      <c r="B13184" s="6" t="str">
        <f>"201409004231"</f>
        <v>201409004231</v>
      </c>
    </row>
    <row r="13185" spans="1:2" x14ac:dyDescent="0.25">
      <c r="A13185" s="6">
        <v>13182</v>
      </c>
      <c r="B13185" s="6" t="str">
        <f>"201409004395"</f>
        <v>201409004395</v>
      </c>
    </row>
    <row r="13186" spans="1:2" x14ac:dyDescent="0.25">
      <c r="A13186" s="6">
        <v>13183</v>
      </c>
      <c r="B13186" s="6" t="str">
        <f>"201409004426"</f>
        <v>201409004426</v>
      </c>
    </row>
    <row r="13187" spans="1:2" x14ac:dyDescent="0.25">
      <c r="A13187" s="6">
        <v>13184</v>
      </c>
      <c r="B13187" s="6" t="str">
        <f>"201409004450"</f>
        <v>201409004450</v>
      </c>
    </row>
    <row r="13188" spans="1:2" x14ac:dyDescent="0.25">
      <c r="A13188" s="6">
        <v>13185</v>
      </c>
      <c r="B13188" s="6" t="str">
        <f>"201409004475"</f>
        <v>201409004475</v>
      </c>
    </row>
    <row r="13189" spans="1:2" x14ac:dyDescent="0.25">
      <c r="A13189" s="6">
        <v>13186</v>
      </c>
      <c r="B13189" s="6" t="str">
        <f>"201409004528"</f>
        <v>201409004528</v>
      </c>
    </row>
    <row r="13190" spans="1:2" x14ac:dyDescent="0.25">
      <c r="A13190" s="6">
        <v>13187</v>
      </c>
      <c r="B13190" s="6" t="str">
        <f>"201409004665"</f>
        <v>201409004665</v>
      </c>
    </row>
    <row r="13191" spans="1:2" x14ac:dyDescent="0.25">
      <c r="A13191" s="6">
        <v>13188</v>
      </c>
      <c r="B13191" s="6" t="str">
        <f>"201409004757"</f>
        <v>201409004757</v>
      </c>
    </row>
    <row r="13192" spans="1:2" x14ac:dyDescent="0.25">
      <c r="A13192" s="6">
        <v>13189</v>
      </c>
      <c r="B13192" s="6" t="str">
        <f>"201409004830"</f>
        <v>201409004830</v>
      </c>
    </row>
    <row r="13193" spans="1:2" x14ac:dyDescent="0.25">
      <c r="A13193" s="6">
        <v>13190</v>
      </c>
      <c r="B13193" s="6" t="str">
        <f>"201409004975"</f>
        <v>201409004975</v>
      </c>
    </row>
    <row r="13194" spans="1:2" x14ac:dyDescent="0.25">
      <c r="A13194" s="6">
        <v>13191</v>
      </c>
      <c r="B13194" s="6" t="str">
        <f>"201409005004"</f>
        <v>201409005004</v>
      </c>
    </row>
    <row r="13195" spans="1:2" x14ac:dyDescent="0.25">
      <c r="A13195" s="6">
        <v>13192</v>
      </c>
      <c r="B13195" s="6" t="str">
        <f>"201409005040"</f>
        <v>201409005040</v>
      </c>
    </row>
    <row r="13196" spans="1:2" x14ac:dyDescent="0.25">
      <c r="A13196" s="6">
        <v>13193</v>
      </c>
      <c r="B13196" s="6" t="str">
        <f>"201409005168"</f>
        <v>201409005168</v>
      </c>
    </row>
    <row r="13197" spans="1:2" x14ac:dyDescent="0.25">
      <c r="A13197" s="6">
        <v>13194</v>
      </c>
      <c r="B13197" s="6" t="str">
        <f>"201409005183"</f>
        <v>201409005183</v>
      </c>
    </row>
    <row r="13198" spans="1:2" x14ac:dyDescent="0.25">
      <c r="A13198" s="6">
        <v>13195</v>
      </c>
      <c r="B13198" s="6" t="str">
        <f>"201409005265"</f>
        <v>201409005265</v>
      </c>
    </row>
    <row r="13199" spans="1:2" x14ac:dyDescent="0.25">
      <c r="A13199" s="6">
        <v>13196</v>
      </c>
      <c r="B13199" s="6" t="str">
        <f>"201409005279"</f>
        <v>201409005279</v>
      </c>
    </row>
    <row r="13200" spans="1:2" x14ac:dyDescent="0.25">
      <c r="A13200" s="6">
        <v>13197</v>
      </c>
      <c r="B13200" s="6" t="str">
        <f>"201409005296"</f>
        <v>201409005296</v>
      </c>
    </row>
    <row r="13201" spans="1:2" x14ac:dyDescent="0.25">
      <c r="A13201" s="6">
        <v>13198</v>
      </c>
      <c r="B13201" s="6" t="str">
        <f>"201409005354"</f>
        <v>201409005354</v>
      </c>
    </row>
    <row r="13202" spans="1:2" x14ac:dyDescent="0.25">
      <c r="A13202" s="6">
        <v>13199</v>
      </c>
      <c r="B13202" s="6" t="str">
        <f>"201409005373"</f>
        <v>201409005373</v>
      </c>
    </row>
    <row r="13203" spans="1:2" x14ac:dyDescent="0.25">
      <c r="A13203" s="6">
        <v>13200</v>
      </c>
      <c r="B13203" s="6" t="str">
        <f>"201409005435"</f>
        <v>201409005435</v>
      </c>
    </row>
    <row r="13204" spans="1:2" x14ac:dyDescent="0.25">
      <c r="A13204" s="6">
        <v>13201</v>
      </c>
      <c r="B13204" s="6" t="str">
        <f>"201409005443"</f>
        <v>201409005443</v>
      </c>
    </row>
    <row r="13205" spans="1:2" x14ac:dyDescent="0.25">
      <c r="A13205" s="6">
        <v>13202</v>
      </c>
      <c r="B13205" s="6" t="str">
        <f>"201409005449"</f>
        <v>201409005449</v>
      </c>
    </row>
    <row r="13206" spans="1:2" x14ac:dyDescent="0.25">
      <c r="A13206" s="6">
        <v>13203</v>
      </c>
      <c r="B13206" s="6" t="str">
        <f>"201409005464"</f>
        <v>201409005464</v>
      </c>
    </row>
    <row r="13207" spans="1:2" x14ac:dyDescent="0.25">
      <c r="A13207" s="6">
        <v>13204</v>
      </c>
      <c r="B13207" s="6" t="str">
        <f>"201409005522"</f>
        <v>201409005522</v>
      </c>
    </row>
    <row r="13208" spans="1:2" x14ac:dyDescent="0.25">
      <c r="A13208" s="6">
        <v>13205</v>
      </c>
      <c r="B13208" s="6" t="str">
        <f>"201409005526"</f>
        <v>201409005526</v>
      </c>
    </row>
    <row r="13209" spans="1:2" x14ac:dyDescent="0.25">
      <c r="A13209" s="6">
        <v>13206</v>
      </c>
      <c r="B13209" s="6" t="str">
        <f>"201409005542"</f>
        <v>201409005542</v>
      </c>
    </row>
    <row r="13210" spans="1:2" x14ac:dyDescent="0.25">
      <c r="A13210" s="6">
        <v>13207</v>
      </c>
      <c r="B13210" s="6" t="str">
        <f>"201409005571"</f>
        <v>201409005571</v>
      </c>
    </row>
    <row r="13211" spans="1:2" x14ac:dyDescent="0.25">
      <c r="A13211" s="6">
        <v>13208</v>
      </c>
      <c r="B13211" s="6" t="str">
        <f>"201409005608"</f>
        <v>201409005608</v>
      </c>
    </row>
    <row r="13212" spans="1:2" x14ac:dyDescent="0.25">
      <c r="A13212" s="6">
        <v>13209</v>
      </c>
      <c r="B13212" s="6" t="str">
        <f>"201409005609"</f>
        <v>201409005609</v>
      </c>
    </row>
    <row r="13213" spans="1:2" x14ac:dyDescent="0.25">
      <c r="A13213" s="6">
        <v>13210</v>
      </c>
      <c r="B13213" s="6" t="str">
        <f>"201409005610"</f>
        <v>201409005610</v>
      </c>
    </row>
    <row r="13214" spans="1:2" x14ac:dyDescent="0.25">
      <c r="A13214" s="6">
        <v>13211</v>
      </c>
      <c r="B13214" s="6" t="str">
        <f>"201409005618"</f>
        <v>201409005618</v>
      </c>
    </row>
    <row r="13215" spans="1:2" x14ac:dyDescent="0.25">
      <c r="A13215" s="6">
        <v>13212</v>
      </c>
      <c r="B13215" s="6" t="str">
        <f>"201409005620"</f>
        <v>201409005620</v>
      </c>
    </row>
    <row r="13216" spans="1:2" x14ac:dyDescent="0.25">
      <c r="A13216" s="6">
        <v>13213</v>
      </c>
      <c r="B13216" s="6" t="str">
        <f>"201409005673"</f>
        <v>201409005673</v>
      </c>
    </row>
    <row r="13217" spans="1:2" x14ac:dyDescent="0.25">
      <c r="A13217" s="6">
        <v>13214</v>
      </c>
      <c r="B13217" s="6" t="str">
        <f>"201409005768"</f>
        <v>201409005768</v>
      </c>
    </row>
    <row r="13218" spans="1:2" x14ac:dyDescent="0.25">
      <c r="A13218" s="6">
        <v>13215</v>
      </c>
      <c r="B13218" s="6" t="str">
        <f>"201409005769"</f>
        <v>201409005769</v>
      </c>
    </row>
    <row r="13219" spans="1:2" x14ac:dyDescent="0.25">
      <c r="A13219" s="6">
        <v>13216</v>
      </c>
      <c r="B13219" s="6" t="str">
        <f>"201409005792"</f>
        <v>201409005792</v>
      </c>
    </row>
    <row r="13220" spans="1:2" x14ac:dyDescent="0.25">
      <c r="A13220" s="6">
        <v>13217</v>
      </c>
      <c r="B13220" s="6" t="str">
        <f>"201409005809"</f>
        <v>201409005809</v>
      </c>
    </row>
    <row r="13221" spans="1:2" x14ac:dyDescent="0.25">
      <c r="A13221" s="6">
        <v>13218</v>
      </c>
      <c r="B13221" s="6" t="str">
        <f>"201409005819"</f>
        <v>201409005819</v>
      </c>
    </row>
    <row r="13222" spans="1:2" x14ac:dyDescent="0.25">
      <c r="A13222" s="6">
        <v>13219</v>
      </c>
      <c r="B13222" s="6" t="str">
        <f>"201409005955"</f>
        <v>201409005955</v>
      </c>
    </row>
    <row r="13223" spans="1:2" x14ac:dyDescent="0.25">
      <c r="A13223" s="6">
        <v>13220</v>
      </c>
      <c r="B13223" s="6" t="str">
        <f>"201409006072"</f>
        <v>201409006072</v>
      </c>
    </row>
    <row r="13224" spans="1:2" x14ac:dyDescent="0.25">
      <c r="A13224" s="6">
        <v>13221</v>
      </c>
      <c r="B13224" s="6" t="str">
        <f>"201409006082"</f>
        <v>201409006082</v>
      </c>
    </row>
    <row r="13225" spans="1:2" x14ac:dyDescent="0.25">
      <c r="A13225" s="6">
        <v>13222</v>
      </c>
      <c r="B13225" s="6" t="str">
        <f>"201409006091"</f>
        <v>201409006091</v>
      </c>
    </row>
    <row r="13226" spans="1:2" x14ac:dyDescent="0.25">
      <c r="A13226" s="6">
        <v>13223</v>
      </c>
      <c r="B13226" s="6" t="str">
        <f>"201409006138"</f>
        <v>201409006138</v>
      </c>
    </row>
    <row r="13227" spans="1:2" x14ac:dyDescent="0.25">
      <c r="A13227" s="6">
        <v>13224</v>
      </c>
      <c r="B13227" s="6" t="str">
        <f>"201409006190"</f>
        <v>201409006190</v>
      </c>
    </row>
    <row r="13228" spans="1:2" x14ac:dyDescent="0.25">
      <c r="A13228" s="6">
        <v>13225</v>
      </c>
      <c r="B13228" s="6" t="str">
        <f>"201409006215"</f>
        <v>201409006215</v>
      </c>
    </row>
    <row r="13229" spans="1:2" x14ac:dyDescent="0.25">
      <c r="A13229" s="6">
        <v>13226</v>
      </c>
      <c r="B13229" s="6" t="str">
        <f>"201409006311"</f>
        <v>201409006311</v>
      </c>
    </row>
    <row r="13230" spans="1:2" x14ac:dyDescent="0.25">
      <c r="A13230" s="6">
        <v>13227</v>
      </c>
      <c r="B13230" s="6" t="str">
        <f>"201409006347"</f>
        <v>201409006347</v>
      </c>
    </row>
    <row r="13231" spans="1:2" x14ac:dyDescent="0.25">
      <c r="A13231" s="6">
        <v>13228</v>
      </c>
      <c r="B13231" s="6" t="str">
        <f>"201409006351"</f>
        <v>201409006351</v>
      </c>
    </row>
    <row r="13232" spans="1:2" x14ac:dyDescent="0.25">
      <c r="A13232" s="6">
        <v>13229</v>
      </c>
      <c r="B13232" s="6" t="str">
        <f>"201409006376"</f>
        <v>201409006376</v>
      </c>
    </row>
    <row r="13233" spans="1:2" x14ac:dyDescent="0.25">
      <c r="A13233" s="6">
        <v>13230</v>
      </c>
      <c r="B13233" s="6" t="str">
        <f>"201409006386"</f>
        <v>201409006386</v>
      </c>
    </row>
    <row r="13234" spans="1:2" x14ac:dyDescent="0.25">
      <c r="A13234" s="6">
        <v>13231</v>
      </c>
      <c r="B13234" s="6" t="str">
        <f>"201409006397"</f>
        <v>201409006397</v>
      </c>
    </row>
    <row r="13235" spans="1:2" x14ac:dyDescent="0.25">
      <c r="A13235" s="6">
        <v>13232</v>
      </c>
      <c r="B13235" s="6" t="str">
        <f>"201409006452"</f>
        <v>201409006452</v>
      </c>
    </row>
    <row r="13236" spans="1:2" x14ac:dyDescent="0.25">
      <c r="A13236" s="6">
        <v>13233</v>
      </c>
      <c r="B13236" s="6" t="str">
        <f>"201409006490"</f>
        <v>201409006490</v>
      </c>
    </row>
    <row r="13237" spans="1:2" x14ac:dyDescent="0.25">
      <c r="A13237" s="6">
        <v>13234</v>
      </c>
      <c r="B13237" s="6" t="str">
        <f>"201409006531"</f>
        <v>201409006531</v>
      </c>
    </row>
    <row r="13238" spans="1:2" x14ac:dyDescent="0.25">
      <c r="A13238" s="6">
        <v>13235</v>
      </c>
      <c r="B13238" s="6" t="str">
        <f>"201409006569"</f>
        <v>201409006569</v>
      </c>
    </row>
    <row r="13239" spans="1:2" x14ac:dyDescent="0.25">
      <c r="A13239" s="6">
        <v>13236</v>
      </c>
      <c r="B13239" s="6" t="str">
        <f>"201409006605"</f>
        <v>201409006605</v>
      </c>
    </row>
    <row r="13240" spans="1:2" x14ac:dyDescent="0.25">
      <c r="A13240" s="6">
        <v>13237</v>
      </c>
      <c r="B13240" s="6" t="str">
        <f>"201409006619"</f>
        <v>201409006619</v>
      </c>
    </row>
    <row r="13241" spans="1:2" x14ac:dyDescent="0.25">
      <c r="A13241" s="6">
        <v>13238</v>
      </c>
      <c r="B13241" s="6" t="str">
        <f>"201409006661"</f>
        <v>201409006661</v>
      </c>
    </row>
    <row r="13242" spans="1:2" x14ac:dyDescent="0.25">
      <c r="A13242" s="6">
        <v>13239</v>
      </c>
      <c r="B13242" s="6" t="str">
        <f>"201409006666"</f>
        <v>201409006666</v>
      </c>
    </row>
    <row r="13243" spans="1:2" x14ac:dyDescent="0.25">
      <c r="A13243" s="6">
        <v>13240</v>
      </c>
      <c r="B13243" s="6" t="str">
        <f>"201409006693"</f>
        <v>201409006693</v>
      </c>
    </row>
    <row r="13244" spans="1:2" x14ac:dyDescent="0.25">
      <c r="A13244" s="6">
        <v>13241</v>
      </c>
      <c r="B13244" s="6" t="str">
        <f>"201409006795"</f>
        <v>201409006795</v>
      </c>
    </row>
    <row r="13245" spans="1:2" x14ac:dyDescent="0.25">
      <c r="A13245" s="6">
        <v>13242</v>
      </c>
      <c r="B13245" s="6" t="str">
        <f>"201409006896"</f>
        <v>201409006896</v>
      </c>
    </row>
    <row r="13246" spans="1:2" x14ac:dyDescent="0.25">
      <c r="A13246" s="6">
        <v>13243</v>
      </c>
      <c r="B13246" s="6" t="str">
        <f>"201409006912"</f>
        <v>201409006912</v>
      </c>
    </row>
    <row r="13247" spans="1:2" x14ac:dyDescent="0.25">
      <c r="A13247" s="6">
        <v>13244</v>
      </c>
      <c r="B13247" s="6" t="str">
        <f>"201409006914"</f>
        <v>201409006914</v>
      </c>
    </row>
    <row r="13248" spans="1:2" x14ac:dyDescent="0.25">
      <c r="A13248" s="6">
        <v>13245</v>
      </c>
      <c r="B13248" s="6" t="str">
        <f>"201409006970"</f>
        <v>201409006970</v>
      </c>
    </row>
    <row r="13249" spans="1:2" x14ac:dyDescent="0.25">
      <c r="A13249" s="6">
        <v>13246</v>
      </c>
      <c r="B13249" s="6" t="str">
        <f>"201409007045"</f>
        <v>201409007045</v>
      </c>
    </row>
    <row r="13250" spans="1:2" x14ac:dyDescent="0.25">
      <c r="A13250" s="6">
        <v>13247</v>
      </c>
      <c r="B13250" s="6" t="str">
        <f>"201409007091"</f>
        <v>201409007091</v>
      </c>
    </row>
    <row r="13251" spans="1:2" x14ac:dyDescent="0.25">
      <c r="A13251" s="6">
        <v>13248</v>
      </c>
      <c r="B13251" s="6" t="str">
        <f>"201409007115"</f>
        <v>201409007115</v>
      </c>
    </row>
    <row r="13252" spans="1:2" x14ac:dyDescent="0.25">
      <c r="A13252" s="6">
        <v>13249</v>
      </c>
      <c r="B13252" s="6" t="str">
        <f>"201409007189"</f>
        <v>201409007189</v>
      </c>
    </row>
    <row r="13253" spans="1:2" x14ac:dyDescent="0.25">
      <c r="A13253" s="6">
        <v>13250</v>
      </c>
      <c r="B13253" s="6" t="str">
        <f>"201410000005"</f>
        <v>201410000005</v>
      </c>
    </row>
    <row r="13254" spans="1:2" x14ac:dyDescent="0.25">
      <c r="A13254" s="6">
        <v>13251</v>
      </c>
      <c r="B13254" s="6" t="str">
        <f>"201410000035"</f>
        <v>201410000035</v>
      </c>
    </row>
    <row r="13255" spans="1:2" x14ac:dyDescent="0.25">
      <c r="A13255" s="6">
        <v>13252</v>
      </c>
      <c r="B13255" s="6" t="str">
        <f>"201410000105"</f>
        <v>201410000105</v>
      </c>
    </row>
    <row r="13256" spans="1:2" x14ac:dyDescent="0.25">
      <c r="A13256" s="6">
        <v>13253</v>
      </c>
      <c r="B13256" s="6" t="str">
        <f>"201410000152"</f>
        <v>201410000152</v>
      </c>
    </row>
    <row r="13257" spans="1:2" x14ac:dyDescent="0.25">
      <c r="A13257" s="6">
        <v>13254</v>
      </c>
      <c r="B13257" s="6" t="str">
        <f>"201410000196"</f>
        <v>201410000196</v>
      </c>
    </row>
    <row r="13258" spans="1:2" x14ac:dyDescent="0.25">
      <c r="A13258" s="6">
        <v>13255</v>
      </c>
      <c r="B13258" s="6" t="str">
        <f>"201410000206"</f>
        <v>201410000206</v>
      </c>
    </row>
    <row r="13259" spans="1:2" x14ac:dyDescent="0.25">
      <c r="A13259" s="6">
        <v>13256</v>
      </c>
      <c r="B13259" s="6" t="str">
        <f>"201410000220"</f>
        <v>201410000220</v>
      </c>
    </row>
    <row r="13260" spans="1:2" x14ac:dyDescent="0.25">
      <c r="A13260" s="6">
        <v>13257</v>
      </c>
      <c r="B13260" s="6" t="str">
        <f>"201410000251"</f>
        <v>201410000251</v>
      </c>
    </row>
    <row r="13261" spans="1:2" x14ac:dyDescent="0.25">
      <c r="A13261" s="6">
        <v>13258</v>
      </c>
      <c r="B13261" s="6" t="str">
        <f>"201410000264"</f>
        <v>201410000264</v>
      </c>
    </row>
    <row r="13262" spans="1:2" x14ac:dyDescent="0.25">
      <c r="A13262" s="6">
        <v>13259</v>
      </c>
      <c r="B13262" s="6" t="str">
        <f>"201410000345"</f>
        <v>201410000345</v>
      </c>
    </row>
    <row r="13263" spans="1:2" x14ac:dyDescent="0.25">
      <c r="A13263" s="6">
        <v>13260</v>
      </c>
      <c r="B13263" s="6" t="str">
        <f>"201410000391"</f>
        <v>201410000391</v>
      </c>
    </row>
    <row r="13264" spans="1:2" x14ac:dyDescent="0.25">
      <c r="A13264" s="6">
        <v>13261</v>
      </c>
      <c r="B13264" s="6" t="str">
        <f>"201410000458"</f>
        <v>201410000458</v>
      </c>
    </row>
    <row r="13265" spans="1:2" x14ac:dyDescent="0.25">
      <c r="A13265" s="6">
        <v>13262</v>
      </c>
      <c r="B13265" s="6" t="str">
        <f>"201410000469"</f>
        <v>201410000469</v>
      </c>
    </row>
    <row r="13266" spans="1:2" x14ac:dyDescent="0.25">
      <c r="A13266" s="6">
        <v>13263</v>
      </c>
      <c r="B13266" s="6" t="str">
        <f>"201410000502"</f>
        <v>201410000502</v>
      </c>
    </row>
    <row r="13267" spans="1:2" x14ac:dyDescent="0.25">
      <c r="A13267" s="6">
        <v>13264</v>
      </c>
      <c r="B13267" s="6" t="str">
        <f>"201410000545"</f>
        <v>201410000545</v>
      </c>
    </row>
    <row r="13268" spans="1:2" x14ac:dyDescent="0.25">
      <c r="A13268" s="6">
        <v>13265</v>
      </c>
      <c r="B13268" s="6" t="str">
        <f>"201410000648"</f>
        <v>201410000648</v>
      </c>
    </row>
    <row r="13269" spans="1:2" x14ac:dyDescent="0.25">
      <c r="A13269" s="6">
        <v>13266</v>
      </c>
      <c r="B13269" s="6" t="str">
        <f>"201410000660"</f>
        <v>201410000660</v>
      </c>
    </row>
    <row r="13270" spans="1:2" x14ac:dyDescent="0.25">
      <c r="A13270" s="6">
        <v>13267</v>
      </c>
      <c r="B13270" s="6" t="str">
        <f>"201410000706"</f>
        <v>201410000706</v>
      </c>
    </row>
    <row r="13271" spans="1:2" x14ac:dyDescent="0.25">
      <c r="A13271" s="6">
        <v>13268</v>
      </c>
      <c r="B13271" s="6" t="str">
        <f>"201410000713"</f>
        <v>201410000713</v>
      </c>
    </row>
    <row r="13272" spans="1:2" x14ac:dyDescent="0.25">
      <c r="A13272" s="6">
        <v>13269</v>
      </c>
      <c r="B13272" s="6" t="str">
        <f>"201410000770"</f>
        <v>201410000770</v>
      </c>
    </row>
    <row r="13273" spans="1:2" x14ac:dyDescent="0.25">
      <c r="A13273" s="6">
        <v>13270</v>
      </c>
      <c r="B13273" s="6" t="str">
        <f>"201410000795"</f>
        <v>201410000795</v>
      </c>
    </row>
    <row r="13274" spans="1:2" x14ac:dyDescent="0.25">
      <c r="A13274" s="6">
        <v>13271</v>
      </c>
      <c r="B13274" s="6" t="str">
        <f>"201410000820"</f>
        <v>201410000820</v>
      </c>
    </row>
    <row r="13275" spans="1:2" x14ac:dyDescent="0.25">
      <c r="A13275" s="6">
        <v>13272</v>
      </c>
      <c r="B13275" s="6" t="str">
        <f>"201410000828"</f>
        <v>201410000828</v>
      </c>
    </row>
    <row r="13276" spans="1:2" x14ac:dyDescent="0.25">
      <c r="A13276" s="6">
        <v>13273</v>
      </c>
      <c r="B13276" s="6" t="str">
        <f>"201410000845"</f>
        <v>201410000845</v>
      </c>
    </row>
    <row r="13277" spans="1:2" x14ac:dyDescent="0.25">
      <c r="A13277" s="6">
        <v>13274</v>
      </c>
      <c r="B13277" s="6" t="str">
        <f>"201410000934"</f>
        <v>201410000934</v>
      </c>
    </row>
    <row r="13278" spans="1:2" x14ac:dyDescent="0.25">
      <c r="A13278" s="6">
        <v>13275</v>
      </c>
      <c r="B13278" s="6" t="str">
        <f>"201410000955"</f>
        <v>201410000955</v>
      </c>
    </row>
    <row r="13279" spans="1:2" x14ac:dyDescent="0.25">
      <c r="A13279" s="6">
        <v>13276</v>
      </c>
      <c r="B13279" s="6" t="str">
        <f>"201410000983"</f>
        <v>201410000983</v>
      </c>
    </row>
    <row r="13280" spans="1:2" x14ac:dyDescent="0.25">
      <c r="A13280" s="6">
        <v>13277</v>
      </c>
      <c r="B13280" s="6" t="str">
        <f>"201410000992"</f>
        <v>201410000992</v>
      </c>
    </row>
    <row r="13281" spans="1:2" x14ac:dyDescent="0.25">
      <c r="A13281" s="6">
        <v>13278</v>
      </c>
      <c r="B13281" s="6" t="str">
        <f>"201410001013"</f>
        <v>201410001013</v>
      </c>
    </row>
    <row r="13282" spans="1:2" x14ac:dyDescent="0.25">
      <c r="A13282" s="6">
        <v>13279</v>
      </c>
      <c r="B13282" s="6" t="str">
        <f>"201410001037"</f>
        <v>201410001037</v>
      </c>
    </row>
    <row r="13283" spans="1:2" x14ac:dyDescent="0.25">
      <c r="A13283" s="6">
        <v>13280</v>
      </c>
      <c r="B13283" s="6" t="str">
        <f>"201410001086"</f>
        <v>201410001086</v>
      </c>
    </row>
    <row r="13284" spans="1:2" x14ac:dyDescent="0.25">
      <c r="A13284" s="6">
        <v>13281</v>
      </c>
      <c r="B13284" s="6" t="str">
        <f>"201410001112"</f>
        <v>201410001112</v>
      </c>
    </row>
    <row r="13285" spans="1:2" x14ac:dyDescent="0.25">
      <c r="A13285" s="6">
        <v>13282</v>
      </c>
      <c r="B13285" s="6" t="str">
        <f>"201410001202"</f>
        <v>201410001202</v>
      </c>
    </row>
    <row r="13286" spans="1:2" x14ac:dyDescent="0.25">
      <c r="A13286" s="6">
        <v>13283</v>
      </c>
      <c r="B13286" s="6" t="str">
        <f>"201410001225"</f>
        <v>201410001225</v>
      </c>
    </row>
    <row r="13287" spans="1:2" x14ac:dyDescent="0.25">
      <c r="A13287" s="6">
        <v>13284</v>
      </c>
      <c r="B13287" s="6" t="str">
        <f>"201410001250"</f>
        <v>201410001250</v>
      </c>
    </row>
    <row r="13288" spans="1:2" x14ac:dyDescent="0.25">
      <c r="A13288" s="6">
        <v>13285</v>
      </c>
      <c r="B13288" s="6" t="str">
        <f>"201410001316"</f>
        <v>201410001316</v>
      </c>
    </row>
    <row r="13289" spans="1:2" x14ac:dyDescent="0.25">
      <c r="A13289" s="6">
        <v>13286</v>
      </c>
      <c r="B13289" s="6" t="str">
        <f>"201410001325"</f>
        <v>201410001325</v>
      </c>
    </row>
    <row r="13290" spans="1:2" x14ac:dyDescent="0.25">
      <c r="A13290" s="6">
        <v>13287</v>
      </c>
      <c r="B13290" s="6" t="str">
        <f>"201410001363"</f>
        <v>201410001363</v>
      </c>
    </row>
    <row r="13291" spans="1:2" x14ac:dyDescent="0.25">
      <c r="A13291" s="6">
        <v>13288</v>
      </c>
      <c r="B13291" s="6" t="str">
        <f>"201410001381"</f>
        <v>201410001381</v>
      </c>
    </row>
    <row r="13292" spans="1:2" x14ac:dyDescent="0.25">
      <c r="A13292" s="6">
        <v>13289</v>
      </c>
      <c r="B13292" s="6" t="str">
        <f>"201410001387"</f>
        <v>201410001387</v>
      </c>
    </row>
    <row r="13293" spans="1:2" x14ac:dyDescent="0.25">
      <c r="A13293" s="6">
        <v>13290</v>
      </c>
      <c r="B13293" s="6" t="str">
        <f>"201410001415"</f>
        <v>201410001415</v>
      </c>
    </row>
    <row r="13294" spans="1:2" x14ac:dyDescent="0.25">
      <c r="A13294" s="6">
        <v>13291</v>
      </c>
      <c r="B13294" s="6" t="str">
        <f>"201410001438"</f>
        <v>201410001438</v>
      </c>
    </row>
    <row r="13295" spans="1:2" x14ac:dyDescent="0.25">
      <c r="A13295" s="6">
        <v>13292</v>
      </c>
      <c r="B13295" s="6" t="str">
        <f>"201410001463"</f>
        <v>201410001463</v>
      </c>
    </row>
    <row r="13296" spans="1:2" x14ac:dyDescent="0.25">
      <c r="A13296" s="6">
        <v>13293</v>
      </c>
      <c r="B13296" s="6" t="str">
        <f>"201410001537"</f>
        <v>201410001537</v>
      </c>
    </row>
    <row r="13297" spans="1:2" x14ac:dyDescent="0.25">
      <c r="A13297" s="6">
        <v>13294</v>
      </c>
      <c r="B13297" s="6" t="str">
        <f>"201410001555"</f>
        <v>201410001555</v>
      </c>
    </row>
    <row r="13298" spans="1:2" x14ac:dyDescent="0.25">
      <c r="A13298" s="6">
        <v>13295</v>
      </c>
      <c r="B13298" s="6" t="str">
        <f>"201410001556"</f>
        <v>201410001556</v>
      </c>
    </row>
    <row r="13299" spans="1:2" x14ac:dyDescent="0.25">
      <c r="A13299" s="6">
        <v>13296</v>
      </c>
      <c r="B13299" s="6" t="str">
        <f>"201410001566"</f>
        <v>201410001566</v>
      </c>
    </row>
    <row r="13300" spans="1:2" x14ac:dyDescent="0.25">
      <c r="A13300" s="6">
        <v>13297</v>
      </c>
      <c r="B13300" s="6" t="str">
        <f>"201410001603"</f>
        <v>201410001603</v>
      </c>
    </row>
    <row r="13301" spans="1:2" x14ac:dyDescent="0.25">
      <c r="A13301" s="6">
        <v>13298</v>
      </c>
      <c r="B13301" s="6" t="str">
        <f>"201410001640"</f>
        <v>201410001640</v>
      </c>
    </row>
    <row r="13302" spans="1:2" x14ac:dyDescent="0.25">
      <c r="A13302" s="6">
        <v>13299</v>
      </c>
      <c r="B13302" s="6" t="str">
        <f>"201410001658"</f>
        <v>201410001658</v>
      </c>
    </row>
    <row r="13303" spans="1:2" x14ac:dyDescent="0.25">
      <c r="A13303" s="6">
        <v>13300</v>
      </c>
      <c r="B13303" s="6" t="str">
        <f>"201410001675"</f>
        <v>201410001675</v>
      </c>
    </row>
    <row r="13304" spans="1:2" x14ac:dyDescent="0.25">
      <c r="A13304" s="6">
        <v>13301</v>
      </c>
      <c r="B13304" s="6" t="str">
        <f>"201410001751"</f>
        <v>201410001751</v>
      </c>
    </row>
    <row r="13305" spans="1:2" x14ac:dyDescent="0.25">
      <c r="A13305" s="6">
        <v>13302</v>
      </c>
      <c r="B13305" s="6" t="str">
        <f>"201410001755"</f>
        <v>201410001755</v>
      </c>
    </row>
    <row r="13306" spans="1:2" x14ac:dyDescent="0.25">
      <c r="A13306" s="6">
        <v>13303</v>
      </c>
      <c r="B13306" s="6" t="str">
        <f>"201410001762"</f>
        <v>201410001762</v>
      </c>
    </row>
    <row r="13307" spans="1:2" x14ac:dyDescent="0.25">
      <c r="A13307" s="6">
        <v>13304</v>
      </c>
      <c r="B13307" s="6" t="str">
        <f>"201410001770"</f>
        <v>201410001770</v>
      </c>
    </row>
    <row r="13308" spans="1:2" x14ac:dyDescent="0.25">
      <c r="A13308" s="6">
        <v>13305</v>
      </c>
      <c r="B13308" s="6" t="str">
        <f>"201410001792"</f>
        <v>201410001792</v>
      </c>
    </row>
    <row r="13309" spans="1:2" x14ac:dyDescent="0.25">
      <c r="A13309" s="6">
        <v>13306</v>
      </c>
      <c r="B13309" s="6" t="str">
        <f>"201410001797"</f>
        <v>201410001797</v>
      </c>
    </row>
    <row r="13310" spans="1:2" x14ac:dyDescent="0.25">
      <c r="A13310" s="6">
        <v>13307</v>
      </c>
      <c r="B13310" s="6" t="str">
        <f>"201410001835"</f>
        <v>201410001835</v>
      </c>
    </row>
    <row r="13311" spans="1:2" x14ac:dyDescent="0.25">
      <c r="A13311" s="6">
        <v>13308</v>
      </c>
      <c r="B13311" s="6" t="str">
        <f>"201410001842"</f>
        <v>201410001842</v>
      </c>
    </row>
    <row r="13312" spans="1:2" x14ac:dyDescent="0.25">
      <c r="A13312" s="6">
        <v>13309</v>
      </c>
      <c r="B13312" s="6" t="str">
        <f>"201410001897"</f>
        <v>201410001897</v>
      </c>
    </row>
    <row r="13313" spans="1:2" x14ac:dyDescent="0.25">
      <c r="A13313" s="6">
        <v>13310</v>
      </c>
      <c r="B13313" s="6" t="str">
        <f>"201410001930"</f>
        <v>201410001930</v>
      </c>
    </row>
    <row r="13314" spans="1:2" x14ac:dyDescent="0.25">
      <c r="A13314" s="6">
        <v>13311</v>
      </c>
      <c r="B13314" s="6" t="str">
        <f>"201410002051"</f>
        <v>201410002051</v>
      </c>
    </row>
    <row r="13315" spans="1:2" x14ac:dyDescent="0.25">
      <c r="A13315" s="6">
        <v>13312</v>
      </c>
      <c r="B13315" s="6" t="str">
        <f>"201410002063"</f>
        <v>201410002063</v>
      </c>
    </row>
    <row r="13316" spans="1:2" x14ac:dyDescent="0.25">
      <c r="A13316" s="6">
        <v>13313</v>
      </c>
      <c r="B13316" s="6" t="str">
        <f>"201410002273"</f>
        <v>201410002273</v>
      </c>
    </row>
    <row r="13317" spans="1:2" x14ac:dyDescent="0.25">
      <c r="A13317" s="6">
        <v>13314</v>
      </c>
      <c r="B13317" s="6" t="str">
        <f>"201410002293"</f>
        <v>201410002293</v>
      </c>
    </row>
    <row r="13318" spans="1:2" x14ac:dyDescent="0.25">
      <c r="A13318" s="6">
        <v>13315</v>
      </c>
      <c r="B13318" s="6" t="str">
        <f>"201410002444"</f>
        <v>201410002444</v>
      </c>
    </row>
    <row r="13319" spans="1:2" x14ac:dyDescent="0.25">
      <c r="A13319" s="6">
        <v>13316</v>
      </c>
      <c r="B13319" s="6" t="str">
        <f>"201410002447"</f>
        <v>201410002447</v>
      </c>
    </row>
    <row r="13320" spans="1:2" x14ac:dyDescent="0.25">
      <c r="A13320" s="6">
        <v>13317</v>
      </c>
      <c r="B13320" s="6" t="str">
        <f>"201410002448"</f>
        <v>201410002448</v>
      </c>
    </row>
    <row r="13321" spans="1:2" x14ac:dyDescent="0.25">
      <c r="A13321" s="6">
        <v>13318</v>
      </c>
      <c r="B13321" s="6" t="str">
        <f>"201410002521"</f>
        <v>201410002521</v>
      </c>
    </row>
    <row r="13322" spans="1:2" x14ac:dyDescent="0.25">
      <c r="A13322" s="6">
        <v>13319</v>
      </c>
      <c r="B13322" s="6" t="str">
        <f>"201410002593"</f>
        <v>201410002593</v>
      </c>
    </row>
    <row r="13323" spans="1:2" x14ac:dyDescent="0.25">
      <c r="A13323" s="6">
        <v>13320</v>
      </c>
      <c r="B13323" s="6" t="str">
        <f>"201410002600"</f>
        <v>201410002600</v>
      </c>
    </row>
    <row r="13324" spans="1:2" x14ac:dyDescent="0.25">
      <c r="A13324" s="6">
        <v>13321</v>
      </c>
      <c r="B13324" s="6" t="str">
        <f>"201410002640"</f>
        <v>201410002640</v>
      </c>
    </row>
    <row r="13325" spans="1:2" x14ac:dyDescent="0.25">
      <c r="A13325" s="6">
        <v>13322</v>
      </c>
      <c r="B13325" s="6" t="str">
        <f>"201410002697"</f>
        <v>201410002697</v>
      </c>
    </row>
    <row r="13326" spans="1:2" x14ac:dyDescent="0.25">
      <c r="A13326" s="6">
        <v>13323</v>
      </c>
      <c r="B13326" s="6" t="str">
        <f>"201410002857"</f>
        <v>201410002857</v>
      </c>
    </row>
    <row r="13327" spans="1:2" x14ac:dyDescent="0.25">
      <c r="A13327" s="6">
        <v>13324</v>
      </c>
      <c r="B13327" s="6" t="str">
        <f>"201410002949"</f>
        <v>201410002949</v>
      </c>
    </row>
    <row r="13328" spans="1:2" x14ac:dyDescent="0.25">
      <c r="A13328" s="6">
        <v>13325</v>
      </c>
      <c r="B13328" s="6" t="str">
        <f>"201410002966"</f>
        <v>201410002966</v>
      </c>
    </row>
    <row r="13329" spans="1:2" x14ac:dyDescent="0.25">
      <c r="A13329" s="6">
        <v>13326</v>
      </c>
      <c r="B13329" s="6" t="str">
        <f>"201410002994"</f>
        <v>201410002994</v>
      </c>
    </row>
    <row r="13330" spans="1:2" x14ac:dyDescent="0.25">
      <c r="A13330" s="6">
        <v>13327</v>
      </c>
      <c r="B13330" s="6" t="str">
        <f>"201410003039"</f>
        <v>201410003039</v>
      </c>
    </row>
    <row r="13331" spans="1:2" x14ac:dyDescent="0.25">
      <c r="A13331" s="6">
        <v>13328</v>
      </c>
      <c r="B13331" s="6" t="str">
        <f>"201410003040"</f>
        <v>201410003040</v>
      </c>
    </row>
    <row r="13332" spans="1:2" x14ac:dyDescent="0.25">
      <c r="A13332" s="6">
        <v>13329</v>
      </c>
      <c r="B13332" s="6" t="str">
        <f>"201410003100"</f>
        <v>201410003100</v>
      </c>
    </row>
    <row r="13333" spans="1:2" x14ac:dyDescent="0.25">
      <c r="A13333" s="6">
        <v>13330</v>
      </c>
      <c r="B13333" s="6" t="str">
        <f>"201410003120"</f>
        <v>201410003120</v>
      </c>
    </row>
    <row r="13334" spans="1:2" x14ac:dyDescent="0.25">
      <c r="A13334" s="6">
        <v>13331</v>
      </c>
      <c r="B13334" s="6" t="str">
        <f>"201410003302"</f>
        <v>201410003302</v>
      </c>
    </row>
    <row r="13335" spans="1:2" x14ac:dyDescent="0.25">
      <c r="A13335" s="6">
        <v>13332</v>
      </c>
      <c r="B13335" s="6" t="str">
        <f>"201410003329"</f>
        <v>201410003329</v>
      </c>
    </row>
    <row r="13336" spans="1:2" x14ac:dyDescent="0.25">
      <c r="A13336" s="6">
        <v>13333</v>
      </c>
      <c r="B13336" s="6" t="str">
        <f>"201410003334"</f>
        <v>201410003334</v>
      </c>
    </row>
    <row r="13337" spans="1:2" x14ac:dyDescent="0.25">
      <c r="A13337" s="6">
        <v>13334</v>
      </c>
      <c r="B13337" s="6" t="str">
        <f>"201410003340"</f>
        <v>201410003340</v>
      </c>
    </row>
    <row r="13338" spans="1:2" x14ac:dyDescent="0.25">
      <c r="A13338" s="6">
        <v>13335</v>
      </c>
      <c r="B13338" s="6" t="str">
        <f>"201410003354"</f>
        <v>201410003354</v>
      </c>
    </row>
    <row r="13339" spans="1:2" x14ac:dyDescent="0.25">
      <c r="A13339" s="6">
        <v>13336</v>
      </c>
      <c r="B13339" s="6" t="str">
        <f>"201410003370"</f>
        <v>201410003370</v>
      </c>
    </row>
    <row r="13340" spans="1:2" x14ac:dyDescent="0.25">
      <c r="A13340" s="6">
        <v>13337</v>
      </c>
      <c r="B13340" s="6" t="str">
        <f>"201410003386"</f>
        <v>201410003386</v>
      </c>
    </row>
    <row r="13341" spans="1:2" x14ac:dyDescent="0.25">
      <c r="A13341" s="6">
        <v>13338</v>
      </c>
      <c r="B13341" s="6" t="str">
        <f>"201410003391"</f>
        <v>201410003391</v>
      </c>
    </row>
    <row r="13342" spans="1:2" x14ac:dyDescent="0.25">
      <c r="A13342" s="6">
        <v>13339</v>
      </c>
      <c r="B13342" s="6" t="str">
        <f>"201410003429"</f>
        <v>201410003429</v>
      </c>
    </row>
    <row r="13343" spans="1:2" x14ac:dyDescent="0.25">
      <c r="A13343" s="6">
        <v>13340</v>
      </c>
      <c r="B13343" s="6" t="str">
        <f>"201410003470"</f>
        <v>201410003470</v>
      </c>
    </row>
    <row r="13344" spans="1:2" x14ac:dyDescent="0.25">
      <c r="A13344" s="6">
        <v>13341</v>
      </c>
      <c r="B13344" s="6" t="str">
        <f>"201410003531"</f>
        <v>201410003531</v>
      </c>
    </row>
    <row r="13345" spans="1:2" x14ac:dyDescent="0.25">
      <c r="A13345" s="6">
        <v>13342</v>
      </c>
      <c r="B13345" s="6" t="str">
        <f>"201410003588"</f>
        <v>201410003588</v>
      </c>
    </row>
    <row r="13346" spans="1:2" x14ac:dyDescent="0.25">
      <c r="A13346" s="6">
        <v>13343</v>
      </c>
      <c r="B13346" s="6" t="str">
        <f>"201410003647"</f>
        <v>201410003647</v>
      </c>
    </row>
    <row r="13347" spans="1:2" x14ac:dyDescent="0.25">
      <c r="A13347" s="6">
        <v>13344</v>
      </c>
      <c r="B13347" s="6" t="str">
        <f>"201410003695"</f>
        <v>201410003695</v>
      </c>
    </row>
    <row r="13348" spans="1:2" x14ac:dyDescent="0.25">
      <c r="A13348" s="6">
        <v>13345</v>
      </c>
      <c r="B13348" s="6" t="str">
        <f>"201410003714"</f>
        <v>201410003714</v>
      </c>
    </row>
    <row r="13349" spans="1:2" x14ac:dyDescent="0.25">
      <c r="A13349" s="6">
        <v>13346</v>
      </c>
      <c r="B13349" s="6" t="str">
        <f>"201410003773"</f>
        <v>201410003773</v>
      </c>
    </row>
    <row r="13350" spans="1:2" x14ac:dyDescent="0.25">
      <c r="A13350" s="6">
        <v>13347</v>
      </c>
      <c r="B13350" s="6" t="str">
        <f>"201410003780"</f>
        <v>201410003780</v>
      </c>
    </row>
    <row r="13351" spans="1:2" x14ac:dyDescent="0.25">
      <c r="A13351" s="6">
        <v>13348</v>
      </c>
      <c r="B13351" s="6" t="str">
        <f>"201410003796"</f>
        <v>201410003796</v>
      </c>
    </row>
    <row r="13352" spans="1:2" x14ac:dyDescent="0.25">
      <c r="A13352" s="6">
        <v>13349</v>
      </c>
      <c r="B13352" s="6" t="str">
        <f>"201410003889"</f>
        <v>201410003889</v>
      </c>
    </row>
    <row r="13353" spans="1:2" x14ac:dyDescent="0.25">
      <c r="A13353" s="6">
        <v>13350</v>
      </c>
      <c r="B13353" s="6" t="str">
        <f>"201410003895"</f>
        <v>201410003895</v>
      </c>
    </row>
    <row r="13354" spans="1:2" x14ac:dyDescent="0.25">
      <c r="A13354" s="6">
        <v>13351</v>
      </c>
      <c r="B13354" s="6" t="str">
        <f>"201410003915"</f>
        <v>201410003915</v>
      </c>
    </row>
    <row r="13355" spans="1:2" x14ac:dyDescent="0.25">
      <c r="A13355" s="6">
        <v>13352</v>
      </c>
      <c r="B13355" s="6" t="str">
        <f>"201410003925"</f>
        <v>201410003925</v>
      </c>
    </row>
    <row r="13356" spans="1:2" x14ac:dyDescent="0.25">
      <c r="A13356" s="6">
        <v>13353</v>
      </c>
      <c r="B13356" s="6" t="str">
        <f>"201410003935"</f>
        <v>201410003935</v>
      </c>
    </row>
    <row r="13357" spans="1:2" x14ac:dyDescent="0.25">
      <c r="A13357" s="6">
        <v>13354</v>
      </c>
      <c r="B13357" s="6" t="str">
        <f>"201410003984"</f>
        <v>201410003984</v>
      </c>
    </row>
    <row r="13358" spans="1:2" x14ac:dyDescent="0.25">
      <c r="A13358" s="6">
        <v>13355</v>
      </c>
      <c r="B13358" s="6" t="str">
        <f>"201410004001"</f>
        <v>201410004001</v>
      </c>
    </row>
    <row r="13359" spans="1:2" x14ac:dyDescent="0.25">
      <c r="A13359" s="6">
        <v>13356</v>
      </c>
      <c r="B13359" s="6" t="str">
        <f>"201410004010"</f>
        <v>201410004010</v>
      </c>
    </row>
    <row r="13360" spans="1:2" x14ac:dyDescent="0.25">
      <c r="A13360" s="6">
        <v>13357</v>
      </c>
      <c r="B13360" s="6" t="str">
        <f>"201410004030"</f>
        <v>201410004030</v>
      </c>
    </row>
    <row r="13361" spans="1:2" x14ac:dyDescent="0.25">
      <c r="A13361" s="6">
        <v>13358</v>
      </c>
      <c r="B13361" s="6" t="str">
        <f>"201410004069"</f>
        <v>201410004069</v>
      </c>
    </row>
    <row r="13362" spans="1:2" x14ac:dyDescent="0.25">
      <c r="A13362" s="6">
        <v>13359</v>
      </c>
      <c r="B13362" s="6" t="str">
        <f>"201410004110"</f>
        <v>201410004110</v>
      </c>
    </row>
    <row r="13363" spans="1:2" x14ac:dyDescent="0.25">
      <c r="A13363" s="6">
        <v>13360</v>
      </c>
      <c r="B13363" s="6" t="str">
        <f>"201410004116"</f>
        <v>201410004116</v>
      </c>
    </row>
    <row r="13364" spans="1:2" x14ac:dyDescent="0.25">
      <c r="A13364" s="6">
        <v>13361</v>
      </c>
      <c r="B13364" s="6" t="str">
        <f>"201410004238"</f>
        <v>201410004238</v>
      </c>
    </row>
    <row r="13365" spans="1:2" x14ac:dyDescent="0.25">
      <c r="A13365" s="6">
        <v>13362</v>
      </c>
      <c r="B13365" s="6" t="str">
        <f>"201410004282"</f>
        <v>201410004282</v>
      </c>
    </row>
    <row r="13366" spans="1:2" x14ac:dyDescent="0.25">
      <c r="A13366" s="6">
        <v>13363</v>
      </c>
      <c r="B13366" s="6" t="str">
        <f>"201410004304"</f>
        <v>201410004304</v>
      </c>
    </row>
    <row r="13367" spans="1:2" x14ac:dyDescent="0.25">
      <c r="A13367" s="6">
        <v>13364</v>
      </c>
      <c r="B13367" s="6" t="str">
        <f>"201410004323"</f>
        <v>201410004323</v>
      </c>
    </row>
    <row r="13368" spans="1:2" x14ac:dyDescent="0.25">
      <c r="A13368" s="6">
        <v>13365</v>
      </c>
      <c r="B13368" s="6" t="str">
        <f>"201410004325"</f>
        <v>201410004325</v>
      </c>
    </row>
    <row r="13369" spans="1:2" x14ac:dyDescent="0.25">
      <c r="A13369" s="6">
        <v>13366</v>
      </c>
      <c r="B13369" s="6" t="str">
        <f>"201410004374"</f>
        <v>201410004374</v>
      </c>
    </row>
    <row r="13370" spans="1:2" x14ac:dyDescent="0.25">
      <c r="A13370" s="6">
        <v>13367</v>
      </c>
      <c r="B13370" s="6" t="str">
        <f>"201410004399"</f>
        <v>201410004399</v>
      </c>
    </row>
    <row r="13371" spans="1:2" x14ac:dyDescent="0.25">
      <c r="A13371" s="6">
        <v>13368</v>
      </c>
      <c r="B13371" s="6" t="str">
        <f>"201410004459"</f>
        <v>201410004459</v>
      </c>
    </row>
    <row r="13372" spans="1:2" x14ac:dyDescent="0.25">
      <c r="A13372" s="6">
        <v>13369</v>
      </c>
      <c r="B13372" s="6" t="str">
        <f>"201410004506"</f>
        <v>201410004506</v>
      </c>
    </row>
    <row r="13373" spans="1:2" x14ac:dyDescent="0.25">
      <c r="A13373" s="6">
        <v>13370</v>
      </c>
      <c r="B13373" s="6" t="str">
        <f>"201410004532"</f>
        <v>201410004532</v>
      </c>
    </row>
    <row r="13374" spans="1:2" x14ac:dyDescent="0.25">
      <c r="A13374" s="6">
        <v>13371</v>
      </c>
      <c r="B13374" s="6" t="str">
        <f>"201410004570"</f>
        <v>201410004570</v>
      </c>
    </row>
    <row r="13375" spans="1:2" x14ac:dyDescent="0.25">
      <c r="A13375" s="6">
        <v>13372</v>
      </c>
      <c r="B13375" s="6" t="str">
        <f>"201410004588"</f>
        <v>201410004588</v>
      </c>
    </row>
    <row r="13376" spans="1:2" x14ac:dyDescent="0.25">
      <c r="A13376" s="6">
        <v>13373</v>
      </c>
      <c r="B13376" s="6" t="str">
        <f>"201410004645"</f>
        <v>201410004645</v>
      </c>
    </row>
    <row r="13377" spans="1:2" x14ac:dyDescent="0.25">
      <c r="A13377" s="6">
        <v>13374</v>
      </c>
      <c r="B13377" s="6" t="str">
        <f>"201410004646"</f>
        <v>201410004646</v>
      </c>
    </row>
    <row r="13378" spans="1:2" x14ac:dyDescent="0.25">
      <c r="A13378" s="6">
        <v>13375</v>
      </c>
      <c r="B13378" s="6" t="str">
        <f>"201410004672"</f>
        <v>201410004672</v>
      </c>
    </row>
    <row r="13379" spans="1:2" x14ac:dyDescent="0.25">
      <c r="A13379" s="6">
        <v>13376</v>
      </c>
      <c r="B13379" s="6" t="str">
        <f>"201410004684"</f>
        <v>201410004684</v>
      </c>
    </row>
    <row r="13380" spans="1:2" x14ac:dyDescent="0.25">
      <c r="A13380" s="6">
        <v>13377</v>
      </c>
      <c r="B13380" s="6" t="str">
        <f>"201410004696"</f>
        <v>201410004696</v>
      </c>
    </row>
    <row r="13381" spans="1:2" x14ac:dyDescent="0.25">
      <c r="A13381" s="6">
        <v>13378</v>
      </c>
      <c r="B13381" s="6" t="str">
        <f>"201410004731"</f>
        <v>201410004731</v>
      </c>
    </row>
    <row r="13382" spans="1:2" x14ac:dyDescent="0.25">
      <c r="A13382" s="6">
        <v>13379</v>
      </c>
      <c r="B13382" s="6" t="str">
        <f>"201410004787"</f>
        <v>201410004787</v>
      </c>
    </row>
    <row r="13383" spans="1:2" x14ac:dyDescent="0.25">
      <c r="A13383" s="6">
        <v>13380</v>
      </c>
      <c r="B13383" s="6" t="str">
        <f>"201410005350"</f>
        <v>201410005350</v>
      </c>
    </row>
    <row r="13384" spans="1:2" x14ac:dyDescent="0.25">
      <c r="A13384" s="6">
        <v>13381</v>
      </c>
      <c r="B13384" s="6" t="str">
        <f>"201410005378"</f>
        <v>201410005378</v>
      </c>
    </row>
    <row r="13385" spans="1:2" x14ac:dyDescent="0.25">
      <c r="A13385" s="6">
        <v>13382</v>
      </c>
      <c r="B13385" s="6" t="str">
        <f>"201410005481"</f>
        <v>201410005481</v>
      </c>
    </row>
    <row r="13386" spans="1:2" x14ac:dyDescent="0.25">
      <c r="A13386" s="6">
        <v>13383</v>
      </c>
      <c r="B13386" s="6" t="str">
        <f>"201410005484"</f>
        <v>201410005484</v>
      </c>
    </row>
    <row r="13387" spans="1:2" x14ac:dyDescent="0.25">
      <c r="A13387" s="6">
        <v>13384</v>
      </c>
      <c r="B13387" s="6" t="str">
        <f>"201410005611"</f>
        <v>201410005611</v>
      </c>
    </row>
    <row r="13388" spans="1:2" x14ac:dyDescent="0.25">
      <c r="A13388" s="6">
        <v>13385</v>
      </c>
      <c r="B13388" s="6" t="str">
        <f>"201410005724"</f>
        <v>201410005724</v>
      </c>
    </row>
    <row r="13389" spans="1:2" x14ac:dyDescent="0.25">
      <c r="A13389" s="6">
        <v>13386</v>
      </c>
      <c r="B13389" s="6" t="str">
        <f>"201410005745"</f>
        <v>201410005745</v>
      </c>
    </row>
    <row r="13390" spans="1:2" x14ac:dyDescent="0.25">
      <c r="A13390" s="6">
        <v>13387</v>
      </c>
      <c r="B13390" s="6" t="str">
        <f>"201410005968"</f>
        <v>201410005968</v>
      </c>
    </row>
    <row r="13391" spans="1:2" x14ac:dyDescent="0.25">
      <c r="A13391" s="6">
        <v>13388</v>
      </c>
      <c r="B13391" s="6" t="str">
        <f>"201410005987"</f>
        <v>201410005987</v>
      </c>
    </row>
    <row r="13392" spans="1:2" x14ac:dyDescent="0.25">
      <c r="A13392" s="6">
        <v>13389</v>
      </c>
      <c r="B13392" s="6" t="str">
        <f>"201410006059"</f>
        <v>201410006059</v>
      </c>
    </row>
    <row r="13393" spans="1:2" x14ac:dyDescent="0.25">
      <c r="A13393" s="6">
        <v>13390</v>
      </c>
      <c r="B13393" s="6" t="str">
        <f>"201410006095"</f>
        <v>201410006095</v>
      </c>
    </row>
    <row r="13394" spans="1:2" x14ac:dyDescent="0.25">
      <c r="A13394" s="6">
        <v>13391</v>
      </c>
      <c r="B13394" s="6" t="str">
        <f>"201410006116"</f>
        <v>201410006116</v>
      </c>
    </row>
    <row r="13395" spans="1:2" x14ac:dyDescent="0.25">
      <c r="A13395" s="6">
        <v>13392</v>
      </c>
      <c r="B13395" s="6" t="str">
        <f>"201410006134"</f>
        <v>201410006134</v>
      </c>
    </row>
    <row r="13396" spans="1:2" x14ac:dyDescent="0.25">
      <c r="A13396" s="6">
        <v>13393</v>
      </c>
      <c r="B13396" s="6" t="str">
        <f>"201410006184"</f>
        <v>201410006184</v>
      </c>
    </row>
    <row r="13397" spans="1:2" x14ac:dyDescent="0.25">
      <c r="A13397" s="6">
        <v>13394</v>
      </c>
      <c r="B13397" s="6" t="str">
        <f>"201410006199"</f>
        <v>201410006199</v>
      </c>
    </row>
    <row r="13398" spans="1:2" x14ac:dyDescent="0.25">
      <c r="A13398" s="6">
        <v>13395</v>
      </c>
      <c r="B13398" s="6" t="str">
        <f>"201410006213"</f>
        <v>201410006213</v>
      </c>
    </row>
    <row r="13399" spans="1:2" x14ac:dyDescent="0.25">
      <c r="A13399" s="6">
        <v>13396</v>
      </c>
      <c r="B13399" s="6" t="str">
        <f>"201410006248"</f>
        <v>201410006248</v>
      </c>
    </row>
    <row r="13400" spans="1:2" x14ac:dyDescent="0.25">
      <c r="A13400" s="6">
        <v>13397</v>
      </c>
      <c r="B13400" s="6" t="str">
        <f>"201410006265"</f>
        <v>201410006265</v>
      </c>
    </row>
    <row r="13401" spans="1:2" x14ac:dyDescent="0.25">
      <c r="A13401" s="6">
        <v>13398</v>
      </c>
      <c r="B13401" s="6" t="str">
        <f>"201410006268"</f>
        <v>201410006268</v>
      </c>
    </row>
    <row r="13402" spans="1:2" x14ac:dyDescent="0.25">
      <c r="A13402" s="6">
        <v>13399</v>
      </c>
      <c r="B13402" s="6" t="str">
        <f>"201410006352"</f>
        <v>201410006352</v>
      </c>
    </row>
    <row r="13403" spans="1:2" x14ac:dyDescent="0.25">
      <c r="A13403" s="6">
        <v>13400</v>
      </c>
      <c r="B13403" s="6" t="str">
        <f>"201410006357"</f>
        <v>201410006357</v>
      </c>
    </row>
    <row r="13404" spans="1:2" x14ac:dyDescent="0.25">
      <c r="A13404" s="6">
        <v>13401</v>
      </c>
      <c r="B13404" s="6" t="str">
        <f>"201410006413"</f>
        <v>201410006413</v>
      </c>
    </row>
    <row r="13405" spans="1:2" x14ac:dyDescent="0.25">
      <c r="A13405" s="6">
        <v>13402</v>
      </c>
      <c r="B13405" s="6" t="str">
        <f>"201410006472"</f>
        <v>201410006472</v>
      </c>
    </row>
    <row r="13406" spans="1:2" x14ac:dyDescent="0.25">
      <c r="A13406" s="6">
        <v>13403</v>
      </c>
      <c r="B13406" s="6" t="str">
        <f>"201410006514"</f>
        <v>201410006514</v>
      </c>
    </row>
    <row r="13407" spans="1:2" x14ac:dyDescent="0.25">
      <c r="A13407" s="6">
        <v>13404</v>
      </c>
      <c r="B13407" s="6" t="str">
        <f>"201410006526"</f>
        <v>201410006526</v>
      </c>
    </row>
    <row r="13408" spans="1:2" x14ac:dyDescent="0.25">
      <c r="A13408" s="6">
        <v>13405</v>
      </c>
      <c r="B13408" s="6" t="str">
        <f>"201410006528"</f>
        <v>201410006528</v>
      </c>
    </row>
    <row r="13409" spans="1:2" x14ac:dyDescent="0.25">
      <c r="A13409" s="6">
        <v>13406</v>
      </c>
      <c r="B13409" s="6" t="str">
        <f>"201410006529"</f>
        <v>201410006529</v>
      </c>
    </row>
    <row r="13410" spans="1:2" x14ac:dyDescent="0.25">
      <c r="A13410" s="6">
        <v>13407</v>
      </c>
      <c r="B13410" s="6" t="str">
        <f>"201410006533"</f>
        <v>201410006533</v>
      </c>
    </row>
    <row r="13411" spans="1:2" x14ac:dyDescent="0.25">
      <c r="A13411" s="6">
        <v>13408</v>
      </c>
      <c r="B13411" s="6" t="str">
        <f>"201410006575"</f>
        <v>201410006575</v>
      </c>
    </row>
    <row r="13412" spans="1:2" x14ac:dyDescent="0.25">
      <c r="A13412" s="6">
        <v>13409</v>
      </c>
      <c r="B13412" s="6" t="str">
        <f>"201410006597"</f>
        <v>201410006597</v>
      </c>
    </row>
    <row r="13413" spans="1:2" x14ac:dyDescent="0.25">
      <c r="A13413" s="6">
        <v>13410</v>
      </c>
      <c r="B13413" s="6" t="str">
        <f>"201410006650"</f>
        <v>201410006650</v>
      </c>
    </row>
    <row r="13414" spans="1:2" x14ac:dyDescent="0.25">
      <c r="A13414" s="6">
        <v>13411</v>
      </c>
      <c r="B13414" s="6" t="str">
        <f>"201410006667"</f>
        <v>201410006667</v>
      </c>
    </row>
    <row r="13415" spans="1:2" x14ac:dyDescent="0.25">
      <c r="A13415" s="6">
        <v>13412</v>
      </c>
      <c r="B13415" s="6" t="str">
        <f>"201410006690"</f>
        <v>201410006690</v>
      </c>
    </row>
    <row r="13416" spans="1:2" x14ac:dyDescent="0.25">
      <c r="A13416" s="6">
        <v>13413</v>
      </c>
      <c r="B13416" s="6" t="str">
        <f>"201410006845"</f>
        <v>201410006845</v>
      </c>
    </row>
    <row r="13417" spans="1:2" x14ac:dyDescent="0.25">
      <c r="A13417" s="6">
        <v>13414</v>
      </c>
      <c r="B13417" s="6" t="str">
        <f>"201410006854"</f>
        <v>201410006854</v>
      </c>
    </row>
    <row r="13418" spans="1:2" x14ac:dyDescent="0.25">
      <c r="A13418" s="6">
        <v>13415</v>
      </c>
      <c r="B13418" s="6" t="str">
        <f>"201410006887"</f>
        <v>201410006887</v>
      </c>
    </row>
    <row r="13419" spans="1:2" x14ac:dyDescent="0.25">
      <c r="A13419" s="6">
        <v>13416</v>
      </c>
      <c r="B13419" s="6" t="str">
        <f>"201410006911"</f>
        <v>201410006911</v>
      </c>
    </row>
    <row r="13420" spans="1:2" x14ac:dyDescent="0.25">
      <c r="A13420" s="6">
        <v>13417</v>
      </c>
      <c r="B13420" s="6" t="str">
        <f>"201410006983"</f>
        <v>201410006983</v>
      </c>
    </row>
    <row r="13421" spans="1:2" x14ac:dyDescent="0.25">
      <c r="A13421" s="6">
        <v>13418</v>
      </c>
      <c r="B13421" s="6" t="str">
        <f>"201410007011"</f>
        <v>201410007011</v>
      </c>
    </row>
    <row r="13422" spans="1:2" x14ac:dyDescent="0.25">
      <c r="A13422" s="6">
        <v>13419</v>
      </c>
      <c r="B13422" s="6" t="str">
        <f>"201410007066"</f>
        <v>201410007066</v>
      </c>
    </row>
    <row r="13423" spans="1:2" x14ac:dyDescent="0.25">
      <c r="A13423" s="6">
        <v>13420</v>
      </c>
      <c r="B13423" s="6" t="str">
        <f>"201410007089"</f>
        <v>201410007089</v>
      </c>
    </row>
    <row r="13424" spans="1:2" x14ac:dyDescent="0.25">
      <c r="A13424" s="6">
        <v>13421</v>
      </c>
      <c r="B13424" s="6" t="str">
        <f>"201410007114"</f>
        <v>201410007114</v>
      </c>
    </row>
    <row r="13425" spans="1:2" x14ac:dyDescent="0.25">
      <c r="A13425" s="6">
        <v>13422</v>
      </c>
      <c r="B13425" s="6" t="str">
        <f>"201410007143"</f>
        <v>201410007143</v>
      </c>
    </row>
    <row r="13426" spans="1:2" x14ac:dyDescent="0.25">
      <c r="A13426" s="6">
        <v>13423</v>
      </c>
      <c r="B13426" s="6" t="str">
        <f>"201410007225"</f>
        <v>201410007225</v>
      </c>
    </row>
    <row r="13427" spans="1:2" x14ac:dyDescent="0.25">
      <c r="A13427" s="6">
        <v>13424</v>
      </c>
      <c r="B13427" s="6" t="str">
        <f>"201410007259"</f>
        <v>201410007259</v>
      </c>
    </row>
    <row r="13428" spans="1:2" x14ac:dyDescent="0.25">
      <c r="A13428" s="6">
        <v>13425</v>
      </c>
      <c r="B13428" s="6" t="str">
        <f>"201410007262"</f>
        <v>201410007262</v>
      </c>
    </row>
    <row r="13429" spans="1:2" x14ac:dyDescent="0.25">
      <c r="A13429" s="6">
        <v>13426</v>
      </c>
      <c r="B13429" s="6" t="str">
        <f>"201410007274"</f>
        <v>201410007274</v>
      </c>
    </row>
    <row r="13430" spans="1:2" x14ac:dyDescent="0.25">
      <c r="A13430" s="6">
        <v>13427</v>
      </c>
      <c r="B13430" s="6" t="str">
        <f>"201410007294"</f>
        <v>201410007294</v>
      </c>
    </row>
    <row r="13431" spans="1:2" x14ac:dyDescent="0.25">
      <c r="A13431" s="6">
        <v>13428</v>
      </c>
      <c r="B13431" s="6" t="str">
        <f>"201410007380"</f>
        <v>201410007380</v>
      </c>
    </row>
    <row r="13432" spans="1:2" x14ac:dyDescent="0.25">
      <c r="A13432" s="6">
        <v>13429</v>
      </c>
      <c r="B13432" s="6" t="str">
        <f>"201410007404"</f>
        <v>201410007404</v>
      </c>
    </row>
    <row r="13433" spans="1:2" x14ac:dyDescent="0.25">
      <c r="A13433" s="6">
        <v>13430</v>
      </c>
      <c r="B13433" s="6" t="str">
        <f>"201410007420"</f>
        <v>201410007420</v>
      </c>
    </row>
    <row r="13434" spans="1:2" x14ac:dyDescent="0.25">
      <c r="A13434" s="6">
        <v>13431</v>
      </c>
      <c r="B13434" s="6" t="str">
        <f>"201410007473"</f>
        <v>201410007473</v>
      </c>
    </row>
    <row r="13435" spans="1:2" x14ac:dyDescent="0.25">
      <c r="A13435" s="6">
        <v>13432</v>
      </c>
      <c r="B13435" s="6" t="str">
        <f>"201410007487"</f>
        <v>201410007487</v>
      </c>
    </row>
    <row r="13436" spans="1:2" x14ac:dyDescent="0.25">
      <c r="A13436" s="6">
        <v>13433</v>
      </c>
      <c r="B13436" s="6" t="str">
        <f>"201410007549"</f>
        <v>201410007549</v>
      </c>
    </row>
    <row r="13437" spans="1:2" x14ac:dyDescent="0.25">
      <c r="A13437" s="6">
        <v>13434</v>
      </c>
      <c r="B13437" s="6" t="str">
        <f>"201410007617"</f>
        <v>201410007617</v>
      </c>
    </row>
    <row r="13438" spans="1:2" x14ac:dyDescent="0.25">
      <c r="A13438" s="6">
        <v>13435</v>
      </c>
      <c r="B13438" s="6" t="str">
        <f>"201410007720"</f>
        <v>201410007720</v>
      </c>
    </row>
    <row r="13439" spans="1:2" x14ac:dyDescent="0.25">
      <c r="A13439" s="6">
        <v>13436</v>
      </c>
      <c r="B13439" s="6" t="str">
        <f>"201410007730"</f>
        <v>201410007730</v>
      </c>
    </row>
    <row r="13440" spans="1:2" x14ac:dyDescent="0.25">
      <c r="A13440" s="6">
        <v>13437</v>
      </c>
      <c r="B13440" s="6" t="str">
        <f>"201410007759"</f>
        <v>201410007759</v>
      </c>
    </row>
    <row r="13441" spans="1:2" x14ac:dyDescent="0.25">
      <c r="A13441" s="6">
        <v>13438</v>
      </c>
      <c r="B13441" s="6" t="str">
        <f>"201410007770"</f>
        <v>201410007770</v>
      </c>
    </row>
    <row r="13442" spans="1:2" x14ac:dyDescent="0.25">
      <c r="A13442" s="6">
        <v>13439</v>
      </c>
      <c r="B13442" s="6" t="str">
        <f>"201410007771"</f>
        <v>201410007771</v>
      </c>
    </row>
    <row r="13443" spans="1:2" x14ac:dyDescent="0.25">
      <c r="A13443" s="6">
        <v>13440</v>
      </c>
      <c r="B13443" s="6" t="str">
        <f>"201410007803"</f>
        <v>201410007803</v>
      </c>
    </row>
    <row r="13444" spans="1:2" x14ac:dyDescent="0.25">
      <c r="A13444" s="6">
        <v>13441</v>
      </c>
      <c r="B13444" s="6" t="str">
        <f>"201410007809"</f>
        <v>201410007809</v>
      </c>
    </row>
    <row r="13445" spans="1:2" x14ac:dyDescent="0.25">
      <c r="A13445" s="6">
        <v>13442</v>
      </c>
      <c r="B13445" s="6" t="str">
        <f>"201410007817"</f>
        <v>201410007817</v>
      </c>
    </row>
    <row r="13446" spans="1:2" x14ac:dyDescent="0.25">
      <c r="A13446" s="6">
        <v>13443</v>
      </c>
      <c r="B13446" s="6" t="str">
        <f>"201410007851"</f>
        <v>201410007851</v>
      </c>
    </row>
    <row r="13447" spans="1:2" x14ac:dyDescent="0.25">
      <c r="A13447" s="6">
        <v>13444</v>
      </c>
      <c r="B13447" s="6" t="str">
        <f>"201410008017"</f>
        <v>201410008017</v>
      </c>
    </row>
    <row r="13448" spans="1:2" x14ac:dyDescent="0.25">
      <c r="A13448" s="6">
        <v>13445</v>
      </c>
      <c r="B13448" s="6" t="str">
        <f>"201410008051"</f>
        <v>201410008051</v>
      </c>
    </row>
    <row r="13449" spans="1:2" x14ac:dyDescent="0.25">
      <c r="A13449" s="6">
        <v>13446</v>
      </c>
      <c r="B13449" s="6" t="str">
        <f>"201410008104"</f>
        <v>201410008104</v>
      </c>
    </row>
    <row r="13450" spans="1:2" x14ac:dyDescent="0.25">
      <c r="A13450" s="6">
        <v>13447</v>
      </c>
      <c r="B13450" s="6" t="str">
        <f>"201410008116"</f>
        <v>201410008116</v>
      </c>
    </row>
    <row r="13451" spans="1:2" x14ac:dyDescent="0.25">
      <c r="A13451" s="6">
        <v>13448</v>
      </c>
      <c r="B13451" s="6" t="str">
        <f>"201410008125"</f>
        <v>201410008125</v>
      </c>
    </row>
    <row r="13452" spans="1:2" x14ac:dyDescent="0.25">
      <c r="A13452" s="6">
        <v>13449</v>
      </c>
      <c r="B13452" s="6" t="str">
        <f>"201410008152"</f>
        <v>201410008152</v>
      </c>
    </row>
    <row r="13453" spans="1:2" x14ac:dyDescent="0.25">
      <c r="A13453" s="6">
        <v>13450</v>
      </c>
      <c r="B13453" s="6" t="str">
        <f>"201410008192"</f>
        <v>201410008192</v>
      </c>
    </row>
    <row r="13454" spans="1:2" x14ac:dyDescent="0.25">
      <c r="A13454" s="6">
        <v>13451</v>
      </c>
      <c r="B13454" s="6" t="str">
        <f>"201410008193"</f>
        <v>201410008193</v>
      </c>
    </row>
    <row r="13455" spans="1:2" x14ac:dyDescent="0.25">
      <c r="A13455" s="6">
        <v>13452</v>
      </c>
      <c r="B13455" s="6" t="str">
        <f>"201410008281"</f>
        <v>201410008281</v>
      </c>
    </row>
    <row r="13456" spans="1:2" x14ac:dyDescent="0.25">
      <c r="A13456" s="6">
        <v>13453</v>
      </c>
      <c r="B13456" s="6" t="str">
        <f>"201410008431"</f>
        <v>201410008431</v>
      </c>
    </row>
    <row r="13457" spans="1:2" x14ac:dyDescent="0.25">
      <c r="A13457" s="6">
        <v>13454</v>
      </c>
      <c r="B13457" s="6" t="str">
        <f>"201410008432"</f>
        <v>201410008432</v>
      </c>
    </row>
    <row r="13458" spans="1:2" x14ac:dyDescent="0.25">
      <c r="A13458" s="6">
        <v>13455</v>
      </c>
      <c r="B13458" s="6" t="str">
        <f>"201410008447"</f>
        <v>201410008447</v>
      </c>
    </row>
    <row r="13459" spans="1:2" x14ac:dyDescent="0.25">
      <c r="A13459" s="6">
        <v>13456</v>
      </c>
      <c r="B13459" s="6" t="str">
        <f>"201410008485"</f>
        <v>201410008485</v>
      </c>
    </row>
    <row r="13460" spans="1:2" x14ac:dyDescent="0.25">
      <c r="A13460" s="6">
        <v>13457</v>
      </c>
      <c r="B13460" s="6" t="str">
        <f>"201410008507"</f>
        <v>201410008507</v>
      </c>
    </row>
    <row r="13461" spans="1:2" x14ac:dyDescent="0.25">
      <c r="A13461" s="6">
        <v>13458</v>
      </c>
      <c r="B13461" s="6" t="str">
        <f>"201410008510"</f>
        <v>201410008510</v>
      </c>
    </row>
    <row r="13462" spans="1:2" x14ac:dyDescent="0.25">
      <c r="A13462" s="6">
        <v>13459</v>
      </c>
      <c r="B13462" s="6" t="str">
        <f>"201410008545"</f>
        <v>201410008545</v>
      </c>
    </row>
    <row r="13463" spans="1:2" x14ac:dyDescent="0.25">
      <c r="A13463" s="6">
        <v>13460</v>
      </c>
      <c r="B13463" s="6" t="str">
        <f>"201410008574"</f>
        <v>201410008574</v>
      </c>
    </row>
    <row r="13464" spans="1:2" x14ac:dyDescent="0.25">
      <c r="A13464" s="6">
        <v>13461</v>
      </c>
      <c r="B13464" s="6" t="str">
        <f>"201410008623"</f>
        <v>201410008623</v>
      </c>
    </row>
    <row r="13465" spans="1:2" x14ac:dyDescent="0.25">
      <c r="A13465" s="6">
        <v>13462</v>
      </c>
      <c r="B13465" s="6" t="str">
        <f>"201410008684"</f>
        <v>201410008684</v>
      </c>
    </row>
    <row r="13466" spans="1:2" x14ac:dyDescent="0.25">
      <c r="A13466" s="6">
        <v>13463</v>
      </c>
      <c r="B13466" s="6" t="str">
        <f>"201410008765"</f>
        <v>201410008765</v>
      </c>
    </row>
    <row r="13467" spans="1:2" x14ac:dyDescent="0.25">
      <c r="A13467" s="6">
        <v>13464</v>
      </c>
      <c r="B13467" s="6" t="str">
        <f>"201410008779"</f>
        <v>201410008779</v>
      </c>
    </row>
    <row r="13468" spans="1:2" x14ac:dyDescent="0.25">
      <c r="A13468" s="6">
        <v>13465</v>
      </c>
      <c r="B13468" s="6" t="str">
        <f>"201410008803"</f>
        <v>201410008803</v>
      </c>
    </row>
    <row r="13469" spans="1:2" x14ac:dyDescent="0.25">
      <c r="A13469" s="6">
        <v>13466</v>
      </c>
      <c r="B13469" s="6" t="str">
        <f>"201410008823"</f>
        <v>201410008823</v>
      </c>
    </row>
    <row r="13470" spans="1:2" x14ac:dyDescent="0.25">
      <c r="A13470" s="6">
        <v>13467</v>
      </c>
      <c r="B13470" s="6" t="str">
        <f>"201410008889"</f>
        <v>201410008889</v>
      </c>
    </row>
    <row r="13471" spans="1:2" x14ac:dyDescent="0.25">
      <c r="A13471" s="6">
        <v>13468</v>
      </c>
      <c r="B13471" s="6" t="str">
        <f>"201410008934"</f>
        <v>201410008934</v>
      </c>
    </row>
    <row r="13472" spans="1:2" x14ac:dyDescent="0.25">
      <c r="A13472" s="6">
        <v>13469</v>
      </c>
      <c r="B13472" s="6" t="str">
        <f>"201410008944"</f>
        <v>201410008944</v>
      </c>
    </row>
    <row r="13473" spans="1:2" x14ac:dyDescent="0.25">
      <c r="A13473" s="6">
        <v>13470</v>
      </c>
      <c r="B13473" s="6" t="str">
        <f>"201410008990"</f>
        <v>201410008990</v>
      </c>
    </row>
    <row r="13474" spans="1:2" x14ac:dyDescent="0.25">
      <c r="A13474" s="6">
        <v>13471</v>
      </c>
      <c r="B13474" s="6" t="str">
        <f>"201410009025"</f>
        <v>201410009025</v>
      </c>
    </row>
    <row r="13475" spans="1:2" x14ac:dyDescent="0.25">
      <c r="A13475" s="6">
        <v>13472</v>
      </c>
      <c r="B13475" s="6" t="str">
        <f>"201410009060"</f>
        <v>201410009060</v>
      </c>
    </row>
    <row r="13476" spans="1:2" x14ac:dyDescent="0.25">
      <c r="A13476" s="6">
        <v>13473</v>
      </c>
      <c r="B13476" s="6" t="str">
        <f>"201410009074"</f>
        <v>201410009074</v>
      </c>
    </row>
    <row r="13477" spans="1:2" x14ac:dyDescent="0.25">
      <c r="A13477" s="6">
        <v>13474</v>
      </c>
      <c r="B13477" s="6" t="str">
        <f>"201410009103"</f>
        <v>201410009103</v>
      </c>
    </row>
    <row r="13478" spans="1:2" x14ac:dyDescent="0.25">
      <c r="A13478" s="6">
        <v>13475</v>
      </c>
      <c r="B13478" s="6" t="str">
        <f>"201410009107"</f>
        <v>201410009107</v>
      </c>
    </row>
    <row r="13479" spans="1:2" x14ac:dyDescent="0.25">
      <c r="A13479" s="6">
        <v>13476</v>
      </c>
      <c r="B13479" s="6" t="str">
        <f>"201410009179"</f>
        <v>201410009179</v>
      </c>
    </row>
    <row r="13480" spans="1:2" x14ac:dyDescent="0.25">
      <c r="A13480" s="6">
        <v>13477</v>
      </c>
      <c r="B13480" s="6" t="str">
        <f>"201410009208"</f>
        <v>201410009208</v>
      </c>
    </row>
    <row r="13481" spans="1:2" x14ac:dyDescent="0.25">
      <c r="A13481" s="6">
        <v>13478</v>
      </c>
      <c r="B13481" s="6" t="str">
        <f>"201410009236"</f>
        <v>201410009236</v>
      </c>
    </row>
    <row r="13482" spans="1:2" x14ac:dyDescent="0.25">
      <c r="A13482" s="6">
        <v>13479</v>
      </c>
      <c r="B13482" s="6" t="str">
        <f>"201410009304"</f>
        <v>201410009304</v>
      </c>
    </row>
    <row r="13483" spans="1:2" x14ac:dyDescent="0.25">
      <c r="A13483" s="6">
        <v>13480</v>
      </c>
      <c r="B13483" s="6" t="str">
        <f>"201410009335"</f>
        <v>201410009335</v>
      </c>
    </row>
    <row r="13484" spans="1:2" x14ac:dyDescent="0.25">
      <c r="A13484" s="6">
        <v>13481</v>
      </c>
      <c r="B13484" s="6" t="str">
        <f>"201410009438"</f>
        <v>201410009438</v>
      </c>
    </row>
    <row r="13485" spans="1:2" x14ac:dyDescent="0.25">
      <c r="A13485" s="6">
        <v>13482</v>
      </c>
      <c r="B13485" s="6" t="str">
        <f>"201410009543"</f>
        <v>201410009543</v>
      </c>
    </row>
    <row r="13486" spans="1:2" x14ac:dyDescent="0.25">
      <c r="A13486" s="6">
        <v>13483</v>
      </c>
      <c r="B13486" s="6" t="str">
        <f>"201410009572"</f>
        <v>201410009572</v>
      </c>
    </row>
    <row r="13487" spans="1:2" x14ac:dyDescent="0.25">
      <c r="A13487" s="6">
        <v>13484</v>
      </c>
      <c r="B13487" s="6" t="str">
        <f>"201410009582"</f>
        <v>201410009582</v>
      </c>
    </row>
    <row r="13488" spans="1:2" x14ac:dyDescent="0.25">
      <c r="A13488" s="6">
        <v>13485</v>
      </c>
      <c r="B13488" s="6" t="str">
        <f>"201410009603"</f>
        <v>201410009603</v>
      </c>
    </row>
    <row r="13489" spans="1:2" x14ac:dyDescent="0.25">
      <c r="A13489" s="6">
        <v>13486</v>
      </c>
      <c r="B13489" s="6" t="str">
        <f>"201410009632"</f>
        <v>201410009632</v>
      </c>
    </row>
    <row r="13490" spans="1:2" x14ac:dyDescent="0.25">
      <c r="A13490" s="6">
        <v>13487</v>
      </c>
      <c r="B13490" s="6" t="str">
        <f>"201410009651"</f>
        <v>201410009651</v>
      </c>
    </row>
    <row r="13491" spans="1:2" x14ac:dyDescent="0.25">
      <c r="A13491" s="6">
        <v>13488</v>
      </c>
      <c r="B13491" s="6" t="str">
        <f>"201410009700"</f>
        <v>201410009700</v>
      </c>
    </row>
    <row r="13492" spans="1:2" x14ac:dyDescent="0.25">
      <c r="A13492" s="6">
        <v>13489</v>
      </c>
      <c r="B13492" s="6" t="str">
        <f>"201410009735"</f>
        <v>201410009735</v>
      </c>
    </row>
    <row r="13493" spans="1:2" x14ac:dyDescent="0.25">
      <c r="A13493" s="6">
        <v>13490</v>
      </c>
      <c r="B13493" s="6" t="str">
        <f>"201410009808"</f>
        <v>201410009808</v>
      </c>
    </row>
    <row r="13494" spans="1:2" x14ac:dyDescent="0.25">
      <c r="A13494" s="6">
        <v>13491</v>
      </c>
      <c r="B13494" s="6" t="str">
        <f>"201410009831"</f>
        <v>201410009831</v>
      </c>
    </row>
    <row r="13495" spans="1:2" x14ac:dyDescent="0.25">
      <c r="A13495" s="6">
        <v>13492</v>
      </c>
      <c r="B13495" s="6" t="str">
        <f>"201410009870"</f>
        <v>201410009870</v>
      </c>
    </row>
    <row r="13496" spans="1:2" x14ac:dyDescent="0.25">
      <c r="A13496" s="6">
        <v>13493</v>
      </c>
      <c r="B13496" s="6" t="str">
        <f>"201410009874"</f>
        <v>201410009874</v>
      </c>
    </row>
    <row r="13497" spans="1:2" x14ac:dyDescent="0.25">
      <c r="A13497" s="6">
        <v>13494</v>
      </c>
      <c r="B13497" s="6" t="str">
        <f>"201410009909"</f>
        <v>201410009909</v>
      </c>
    </row>
    <row r="13498" spans="1:2" x14ac:dyDescent="0.25">
      <c r="A13498" s="6">
        <v>13495</v>
      </c>
      <c r="B13498" s="6" t="str">
        <f>"201410009912"</f>
        <v>201410009912</v>
      </c>
    </row>
    <row r="13499" spans="1:2" x14ac:dyDescent="0.25">
      <c r="A13499" s="6">
        <v>13496</v>
      </c>
      <c r="B13499" s="6" t="str">
        <f>"201410009929"</f>
        <v>201410009929</v>
      </c>
    </row>
    <row r="13500" spans="1:2" x14ac:dyDescent="0.25">
      <c r="A13500" s="6">
        <v>13497</v>
      </c>
      <c r="B13500" s="6" t="str">
        <f>"201410009950"</f>
        <v>201410009950</v>
      </c>
    </row>
    <row r="13501" spans="1:2" x14ac:dyDescent="0.25">
      <c r="A13501" s="6">
        <v>13498</v>
      </c>
      <c r="B13501" s="6" t="str">
        <f>"201410009966"</f>
        <v>201410009966</v>
      </c>
    </row>
    <row r="13502" spans="1:2" x14ac:dyDescent="0.25">
      <c r="A13502" s="6">
        <v>13499</v>
      </c>
      <c r="B13502" s="6" t="str">
        <f>"201410009992"</f>
        <v>201410009992</v>
      </c>
    </row>
    <row r="13503" spans="1:2" x14ac:dyDescent="0.25">
      <c r="A13503" s="6">
        <v>13500</v>
      </c>
      <c r="B13503" s="6" t="str">
        <f>"201410009998"</f>
        <v>201410009998</v>
      </c>
    </row>
    <row r="13504" spans="1:2" x14ac:dyDescent="0.25">
      <c r="A13504" s="6">
        <v>13501</v>
      </c>
      <c r="B13504" s="6" t="str">
        <f>"201410010024"</f>
        <v>201410010024</v>
      </c>
    </row>
    <row r="13505" spans="1:2" x14ac:dyDescent="0.25">
      <c r="A13505" s="6">
        <v>13502</v>
      </c>
      <c r="B13505" s="6" t="str">
        <f>"201410010028"</f>
        <v>201410010028</v>
      </c>
    </row>
    <row r="13506" spans="1:2" x14ac:dyDescent="0.25">
      <c r="A13506" s="6">
        <v>13503</v>
      </c>
      <c r="B13506" s="6" t="str">
        <f>"201410010056"</f>
        <v>201410010056</v>
      </c>
    </row>
    <row r="13507" spans="1:2" x14ac:dyDescent="0.25">
      <c r="A13507" s="6">
        <v>13504</v>
      </c>
      <c r="B13507" s="6" t="str">
        <f>"201410010090"</f>
        <v>201410010090</v>
      </c>
    </row>
    <row r="13508" spans="1:2" x14ac:dyDescent="0.25">
      <c r="A13508" s="6">
        <v>13505</v>
      </c>
      <c r="B13508" s="6" t="str">
        <f>"201410010100"</f>
        <v>201410010100</v>
      </c>
    </row>
    <row r="13509" spans="1:2" x14ac:dyDescent="0.25">
      <c r="A13509" s="6">
        <v>13506</v>
      </c>
      <c r="B13509" s="6" t="str">
        <f>"201410010115"</f>
        <v>201410010115</v>
      </c>
    </row>
    <row r="13510" spans="1:2" x14ac:dyDescent="0.25">
      <c r="A13510" s="6">
        <v>13507</v>
      </c>
      <c r="B13510" s="6" t="str">
        <f>"201410010199"</f>
        <v>201410010199</v>
      </c>
    </row>
    <row r="13511" spans="1:2" x14ac:dyDescent="0.25">
      <c r="A13511" s="6">
        <v>13508</v>
      </c>
      <c r="B13511" s="6" t="str">
        <f>"201410010256"</f>
        <v>201410010256</v>
      </c>
    </row>
    <row r="13512" spans="1:2" x14ac:dyDescent="0.25">
      <c r="A13512" s="6">
        <v>13509</v>
      </c>
      <c r="B13512" s="6" t="str">
        <f>"201410010263"</f>
        <v>201410010263</v>
      </c>
    </row>
    <row r="13513" spans="1:2" x14ac:dyDescent="0.25">
      <c r="A13513" s="6">
        <v>13510</v>
      </c>
      <c r="B13513" s="6" t="str">
        <f>"201410010301"</f>
        <v>201410010301</v>
      </c>
    </row>
    <row r="13514" spans="1:2" x14ac:dyDescent="0.25">
      <c r="A13514" s="6">
        <v>13511</v>
      </c>
      <c r="B13514" s="6" t="str">
        <f>"201410010321"</f>
        <v>201410010321</v>
      </c>
    </row>
    <row r="13515" spans="1:2" x14ac:dyDescent="0.25">
      <c r="A13515" s="6">
        <v>13512</v>
      </c>
      <c r="B13515" s="6" t="str">
        <f>"201410010328"</f>
        <v>201410010328</v>
      </c>
    </row>
    <row r="13516" spans="1:2" x14ac:dyDescent="0.25">
      <c r="A13516" s="6">
        <v>13513</v>
      </c>
      <c r="B13516" s="6" t="str">
        <f>"201410010335"</f>
        <v>201410010335</v>
      </c>
    </row>
    <row r="13517" spans="1:2" x14ac:dyDescent="0.25">
      <c r="A13517" s="6">
        <v>13514</v>
      </c>
      <c r="B13517" s="6" t="str">
        <f>"201410010369"</f>
        <v>201410010369</v>
      </c>
    </row>
    <row r="13518" spans="1:2" x14ac:dyDescent="0.25">
      <c r="A13518" s="6">
        <v>13515</v>
      </c>
      <c r="B13518" s="6" t="str">
        <f>"201410010413"</f>
        <v>201410010413</v>
      </c>
    </row>
    <row r="13519" spans="1:2" x14ac:dyDescent="0.25">
      <c r="A13519" s="6">
        <v>13516</v>
      </c>
      <c r="B13519" s="6" t="str">
        <f>"201410010419"</f>
        <v>201410010419</v>
      </c>
    </row>
    <row r="13520" spans="1:2" x14ac:dyDescent="0.25">
      <c r="A13520" s="6">
        <v>13517</v>
      </c>
      <c r="B13520" s="6" t="str">
        <f>"201410010420"</f>
        <v>201410010420</v>
      </c>
    </row>
    <row r="13521" spans="1:2" x14ac:dyDescent="0.25">
      <c r="A13521" s="6">
        <v>13518</v>
      </c>
      <c r="B13521" s="6" t="str">
        <f>"201410010426"</f>
        <v>201410010426</v>
      </c>
    </row>
    <row r="13522" spans="1:2" x14ac:dyDescent="0.25">
      <c r="A13522" s="6">
        <v>13519</v>
      </c>
      <c r="B13522" s="6" t="str">
        <f>"201410010435"</f>
        <v>201410010435</v>
      </c>
    </row>
    <row r="13523" spans="1:2" x14ac:dyDescent="0.25">
      <c r="A13523" s="6">
        <v>13520</v>
      </c>
      <c r="B13523" s="6" t="str">
        <f>"201410010441"</f>
        <v>201410010441</v>
      </c>
    </row>
    <row r="13524" spans="1:2" x14ac:dyDescent="0.25">
      <c r="A13524" s="6">
        <v>13521</v>
      </c>
      <c r="B13524" s="6" t="str">
        <f>"201410010469"</f>
        <v>201410010469</v>
      </c>
    </row>
    <row r="13525" spans="1:2" x14ac:dyDescent="0.25">
      <c r="A13525" s="6">
        <v>13522</v>
      </c>
      <c r="B13525" s="6" t="str">
        <f>"201410010525"</f>
        <v>201410010525</v>
      </c>
    </row>
    <row r="13526" spans="1:2" x14ac:dyDescent="0.25">
      <c r="A13526" s="6">
        <v>13523</v>
      </c>
      <c r="B13526" s="6" t="str">
        <f>"201410010567"</f>
        <v>201410010567</v>
      </c>
    </row>
    <row r="13527" spans="1:2" x14ac:dyDescent="0.25">
      <c r="A13527" s="6">
        <v>13524</v>
      </c>
      <c r="B13527" s="6" t="str">
        <f>"201410010587"</f>
        <v>201410010587</v>
      </c>
    </row>
    <row r="13528" spans="1:2" x14ac:dyDescent="0.25">
      <c r="A13528" s="6">
        <v>13525</v>
      </c>
      <c r="B13528" s="6" t="str">
        <f>"201410010596"</f>
        <v>201410010596</v>
      </c>
    </row>
    <row r="13529" spans="1:2" x14ac:dyDescent="0.25">
      <c r="A13529" s="6">
        <v>13526</v>
      </c>
      <c r="B13529" s="6" t="str">
        <f>"201410010598"</f>
        <v>201410010598</v>
      </c>
    </row>
    <row r="13530" spans="1:2" x14ac:dyDescent="0.25">
      <c r="A13530" s="6">
        <v>13527</v>
      </c>
      <c r="B13530" s="6" t="str">
        <f>"201410010599"</f>
        <v>201410010599</v>
      </c>
    </row>
    <row r="13531" spans="1:2" x14ac:dyDescent="0.25">
      <c r="A13531" s="6">
        <v>13528</v>
      </c>
      <c r="B13531" s="6" t="str">
        <f>"201410010636"</f>
        <v>201410010636</v>
      </c>
    </row>
    <row r="13532" spans="1:2" x14ac:dyDescent="0.25">
      <c r="A13532" s="6">
        <v>13529</v>
      </c>
      <c r="B13532" s="6" t="str">
        <f>"201410010703"</f>
        <v>201410010703</v>
      </c>
    </row>
    <row r="13533" spans="1:2" x14ac:dyDescent="0.25">
      <c r="A13533" s="6">
        <v>13530</v>
      </c>
      <c r="B13533" s="6" t="str">
        <f>"201410010742"</f>
        <v>201410010742</v>
      </c>
    </row>
    <row r="13534" spans="1:2" x14ac:dyDescent="0.25">
      <c r="A13534" s="6">
        <v>13531</v>
      </c>
      <c r="B13534" s="6" t="str">
        <f>"201410010803"</f>
        <v>201410010803</v>
      </c>
    </row>
    <row r="13535" spans="1:2" x14ac:dyDescent="0.25">
      <c r="A13535" s="6">
        <v>13532</v>
      </c>
      <c r="B13535" s="6" t="str">
        <f>"201410010827"</f>
        <v>201410010827</v>
      </c>
    </row>
    <row r="13536" spans="1:2" x14ac:dyDescent="0.25">
      <c r="A13536" s="6">
        <v>13533</v>
      </c>
      <c r="B13536" s="6" t="str">
        <f>"201410010899"</f>
        <v>201410010899</v>
      </c>
    </row>
    <row r="13537" spans="1:2" x14ac:dyDescent="0.25">
      <c r="A13537" s="6">
        <v>13534</v>
      </c>
      <c r="B13537" s="6" t="str">
        <f>"201410010919"</f>
        <v>201410010919</v>
      </c>
    </row>
    <row r="13538" spans="1:2" x14ac:dyDescent="0.25">
      <c r="A13538" s="6">
        <v>13535</v>
      </c>
      <c r="B13538" s="6" t="str">
        <f>"201410010967"</f>
        <v>201410010967</v>
      </c>
    </row>
    <row r="13539" spans="1:2" x14ac:dyDescent="0.25">
      <c r="A13539" s="6">
        <v>13536</v>
      </c>
      <c r="B13539" s="6" t="str">
        <f>"201410010969"</f>
        <v>201410010969</v>
      </c>
    </row>
    <row r="13540" spans="1:2" x14ac:dyDescent="0.25">
      <c r="A13540" s="6">
        <v>13537</v>
      </c>
      <c r="B13540" s="6" t="str">
        <f>"201410010989"</f>
        <v>201410010989</v>
      </c>
    </row>
    <row r="13541" spans="1:2" x14ac:dyDescent="0.25">
      <c r="A13541" s="6">
        <v>13538</v>
      </c>
      <c r="B13541" s="6" t="str">
        <f>"201410011008"</f>
        <v>201410011008</v>
      </c>
    </row>
    <row r="13542" spans="1:2" x14ac:dyDescent="0.25">
      <c r="A13542" s="6">
        <v>13539</v>
      </c>
      <c r="B13542" s="6" t="str">
        <f>"201410011011"</f>
        <v>201410011011</v>
      </c>
    </row>
    <row r="13543" spans="1:2" x14ac:dyDescent="0.25">
      <c r="A13543" s="6">
        <v>13540</v>
      </c>
      <c r="B13543" s="6" t="str">
        <f>"201410011028"</f>
        <v>201410011028</v>
      </c>
    </row>
    <row r="13544" spans="1:2" x14ac:dyDescent="0.25">
      <c r="A13544" s="6">
        <v>13541</v>
      </c>
      <c r="B13544" s="6" t="str">
        <f>"201410011037"</f>
        <v>201410011037</v>
      </c>
    </row>
    <row r="13545" spans="1:2" x14ac:dyDescent="0.25">
      <c r="A13545" s="6">
        <v>13542</v>
      </c>
      <c r="B13545" s="6" t="str">
        <f>"201410011040"</f>
        <v>201410011040</v>
      </c>
    </row>
    <row r="13546" spans="1:2" x14ac:dyDescent="0.25">
      <c r="A13546" s="6">
        <v>13543</v>
      </c>
      <c r="B13546" s="6" t="str">
        <f>"201410011041"</f>
        <v>201410011041</v>
      </c>
    </row>
    <row r="13547" spans="1:2" x14ac:dyDescent="0.25">
      <c r="A13547" s="6">
        <v>13544</v>
      </c>
      <c r="B13547" s="6" t="str">
        <f>"201410011056"</f>
        <v>201410011056</v>
      </c>
    </row>
    <row r="13548" spans="1:2" x14ac:dyDescent="0.25">
      <c r="A13548" s="6">
        <v>13545</v>
      </c>
      <c r="B13548" s="6" t="str">
        <f>"201410011085"</f>
        <v>201410011085</v>
      </c>
    </row>
    <row r="13549" spans="1:2" x14ac:dyDescent="0.25">
      <c r="A13549" s="6">
        <v>13546</v>
      </c>
      <c r="B13549" s="6" t="str">
        <f>"201410011154"</f>
        <v>201410011154</v>
      </c>
    </row>
    <row r="13550" spans="1:2" x14ac:dyDescent="0.25">
      <c r="A13550" s="6">
        <v>13547</v>
      </c>
      <c r="B13550" s="6" t="str">
        <f>"201410011186"</f>
        <v>201410011186</v>
      </c>
    </row>
    <row r="13551" spans="1:2" x14ac:dyDescent="0.25">
      <c r="A13551" s="6">
        <v>13548</v>
      </c>
      <c r="B13551" s="6" t="str">
        <f>"201410011215"</f>
        <v>201410011215</v>
      </c>
    </row>
    <row r="13552" spans="1:2" x14ac:dyDescent="0.25">
      <c r="A13552" s="6">
        <v>13549</v>
      </c>
      <c r="B13552" s="6" t="str">
        <f>"201410011264"</f>
        <v>201410011264</v>
      </c>
    </row>
    <row r="13553" spans="1:2" x14ac:dyDescent="0.25">
      <c r="A13553" s="6">
        <v>13550</v>
      </c>
      <c r="B13553" s="6" t="str">
        <f>"201410011289"</f>
        <v>201410011289</v>
      </c>
    </row>
    <row r="13554" spans="1:2" x14ac:dyDescent="0.25">
      <c r="A13554" s="6">
        <v>13551</v>
      </c>
      <c r="B13554" s="6" t="str">
        <f>"201410011297"</f>
        <v>201410011297</v>
      </c>
    </row>
    <row r="13555" spans="1:2" x14ac:dyDescent="0.25">
      <c r="A13555" s="6">
        <v>13552</v>
      </c>
      <c r="B13555" s="6" t="str">
        <f>"201410011337"</f>
        <v>201410011337</v>
      </c>
    </row>
    <row r="13556" spans="1:2" x14ac:dyDescent="0.25">
      <c r="A13556" s="6">
        <v>13553</v>
      </c>
      <c r="B13556" s="6" t="str">
        <f>"201410011338"</f>
        <v>201410011338</v>
      </c>
    </row>
    <row r="13557" spans="1:2" x14ac:dyDescent="0.25">
      <c r="A13557" s="6">
        <v>13554</v>
      </c>
      <c r="B13557" s="6" t="str">
        <f>"201410011356"</f>
        <v>201410011356</v>
      </c>
    </row>
    <row r="13558" spans="1:2" x14ac:dyDescent="0.25">
      <c r="A13558" s="6">
        <v>13555</v>
      </c>
      <c r="B13558" s="6" t="str">
        <f>"201410011370"</f>
        <v>201410011370</v>
      </c>
    </row>
    <row r="13559" spans="1:2" x14ac:dyDescent="0.25">
      <c r="A13559" s="6">
        <v>13556</v>
      </c>
      <c r="B13559" s="6" t="str">
        <f>"201410011372"</f>
        <v>201410011372</v>
      </c>
    </row>
    <row r="13560" spans="1:2" x14ac:dyDescent="0.25">
      <c r="A13560" s="6">
        <v>13557</v>
      </c>
      <c r="B13560" s="6" t="str">
        <f>"201410011380"</f>
        <v>201410011380</v>
      </c>
    </row>
    <row r="13561" spans="1:2" x14ac:dyDescent="0.25">
      <c r="A13561" s="6">
        <v>13558</v>
      </c>
      <c r="B13561" s="6" t="str">
        <f>"201410011427"</f>
        <v>201410011427</v>
      </c>
    </row>
    <row r="13562" spans="1:2" x14ac:dyDescent="0.25">
      <c r="A13562" s="6">
        <v>13559</v>
      </c>
      <c r="B13562" s="6" t="str">
        <f>"201410011567"</f>
        <v>201410011567</v>
      </c>
    </row>
    <row r="13563" spans="1:2" x14ac:dyDescent="0.25">
      <c r="A13563" s="6">
        <v>13560</v>
      </c>
      <c r="B13563" s="6" t="str">
        <f>"201410011578"</f>
        <v>201410011578</v>
      </c>
    </row>
    <row r="13564" spans="1:2" x14ac:dyDescent="0.25">
      <c r="A13564" s="6">
        <v>13561</v>
      </c>
      <c r="B13564" s="6" t="str">
        <f>"201410011640"</f>
        <v>201410011640</v>
      </c>
    </row>
    <row r="13565" spans="1:2" x14ac:dyDescent="0.25">
      <c r="A13565" s="6">
        <v>13562</v>
      </c>
      <c r="B13565" s="6" t="str">
        <f>"201410011671"</f>
        <v>201410011671</v>
      </c>
    </row>
    <row r="13566" spans="1:2" x14ac:dyDescent="0.25">
      <c r="A13566" s="6">
        <v>13563</v>
      </c>
      <c r="B13566" s="6" t="str">
        <f>"201410011694"</f>
        <v>201410011694</v>
      </c>
    </row>
    <row r="13567" spans="1:2" x14ac:dyDescent="0.25">
      <c r="A13567" s="6">
        <v>13564</v>
      </c>
      <c r="B13567" s="6" t="str">
        <f>"201410011824"</f>
        <v>201410011824</v>
      </c>
    </row>
    <row r="13568" spans="1:2" x14ac:dyDescent="0.25">
      <c r="A13568" s="6">
        <v>13565</v>
      </c>
      <c r="B13568" s="6" t="str">
        <f>"201410011915"</f>
        <v>201410011915</v>
      </c>
    </row>
    <row r="13569" spans="1:2" x14ac:dyDescent="0.25">
      <c r="A13569" s="6">
        <v>13566</v>
      </c>
      <c r="B13569" s="6" t="str">
        <f>"201410011975"</f>
        <v>201410011975</v>
      </c>
    </row>
    <row r="13570" spans="1:2" x14ac:dyDescent="0.25">
      <c r="A13570" s="6">
        <v>13567</v>
      </c>
      <c r="B13570" s="6" t="str">
        <f>"201410011984"</f>
        <v>201410011984</v>
      </c>
    </row>
    <row r="13571" spans="1:2" x14ac:dyDescent="0.25">
      <c r="A13571" s="6">
        <v>13568</v>
      </c>
      <c r="B13571" s="6" t="str">
        <f>"201410011996"</f>
        <v>201410011996</v>
      </c>
    </row>
    <row r="13572" spans="1:2" x14ac:dyDescent="0.25">
      <c r="A13572" s="6">
        <v>13569</v>
      </c>
      <c r="B13572" s="6" t="str">
        <f>"201410012098"</f>
        <v>201410012098</v>
      </c>
    </row>
    <row r="13573" spans="1:2" x14ac:dyDescent="0.25">
      <c r="A13573" s="6">
        <v>13570</v>
      </c>
      <c r="B13573" s="6" t="str">
        <f>"201410012115"</f>
        <v>201410012115</v>
      </c>
    </row>
    <row r="13574" spans="1:2" x14ac:dyDescent="0.25">
      <c r="A13574" s="6">
        <v>13571</v>
      </c>
      <c r="B13574" s="6" t="str">
        <f>"201410012124"</f>
        <v>201410012124</v>
      </c>
    </row>
    <row r="13575" spans="1:2" x14ac:dyDescent="0.25">
      <c r="A13575" s="6">
        <v>13572</v>
      </c>
      <c r="B13575" s="6" t="str">
        <f>"201410012166"</f>
        <v>201410012166</v>
      </c>
    </row>
    <row r="13576" spans="1:2" x14ac:dyDescent="0.25">
      <c r="A13576" s="6">
        <v>13573</v>
      </c>
      <c r="B13576" s="6" t="str">
        <f>"201410012175"</f>
        <v>201410012175</v>
      </c>
    </row>
    <row r="13577" spans="1:2" x14ac:dyDescent="0.25">
      <c r="A13577" s="6">
        <v>13574</v>
      </c>
      <c r="B13577" s="6" t="str">
        <f>"201410012180"</f>
        <v>201410012180</v>
      </c>
    </row>
    <row r="13578" spans="1:2" x14ac:dyDescent="0.25">
      <c r="A13578" s="6">
        <v>13575</v>
      </c>
      <c r="B13578" s="6" t="str">
        <f>"201410012205"</f>
        <v>201410012205</v>
      </c>
    </row>
    <row r="13579" spans="1:2" x14ac:dyDescent="0.25">
      <c r="A13579" s="6">
        <v>13576</v>
      </c>
      <c r="B13579" s="6" t="str">
        <f>"201410012226"</f>
        <v>201410012226</v>
      </c>
    </row>
    <row r="13580" spans="1:2" x14ac:dyDescent="0.25">
      <c r="A13580" s="6">
        <v>13577</v>
      </c>
      <c r="B13580" s="6" t="str">
        <f>"201410012253"</f>
        <v>201410012253</v>
      </c>
    </row>
    <row r="13581" spans="1:2" x14ac:dyDescent="0.25">
      <c r="A13581" s="6">
        <v>13578</v>
      </c>
      <c r="B13581" s="6" t="str">
        <f>"201410012261"</f>
        <v>201410012261</v>
      </c>
    </row>
    <row r="13582" spans="1:2" x14ac:dyDescent="0.25">
      <c r="A13582" s="6">
        <v>13579</v>
      </c>
      <c r="B13582" s="6" t="str">
        <f>"201410012267"</f>
        <v>201410012267</v>
      </c>
    </row>
    <row r="13583" spans="1:2" x14ac:dyDescent="0.25">
      <c r="A13583" s="6">
        <v>13580</v>
      </c>
      <c r="B13583" s="6" t="str">
        <f>"201410012270"</f>
        <v>201410012270</v>
      </c>
    </row>
    <row r="13584" spans="1:2" x14ac:dyDescent="0.25">
      <c r="A13584" s="6">
        <v>13581</v>
      </c>
      <c r="B13584" s="6" t="str">
        <f>"201410012276"</f>
        <v>201410012276</v>
      </c>
    </row>
    <row r="13585" spans="1:2" x14ac:dyDescent="0.25">
      <c r="A13585" s="6">
        <v>13582</v>
      </c>
      <c r="B13585" s="6" t="str">
        <f>"201410012400"</f>
        <v>201410012400</v>
      </c>
    </row>
    <row r="13586" spans="1:2" x14ac:dyDescent="0.25">
      <c r="A13586" s="6">
        <v>13583</v>
      </c>
      <c r="B13586" s="6" t="str">
        <f>"201410012414"</f>
        <v>201410012414</v>
      </c>
    </row>
    <row r="13587" spans="1:2" x14ac:dyDescent="0.25">
      <c r="A13587" s="6">
        <v>13584</v>
      </c>
      <c r="B13587" s="6" t="str">
        <f>"201410012531"</f>
        <v>201410012531</v>
      </c>
    </row>
    <row r="13588" spans="1:2" x14ac:dyDescent="0.25">
      <c r="A13588" s="6">
        <v>13585</v>
      </c>
      <c r="B13588" s="6" t="str">
        <f>"201410012566"</f>
        <v>201410012566</v>
      </c>
    </row>
    <row r="13589" spans="1:2" x14ac:dyDescent="0.25">
      <c r="A13589" s="6">
        <v>13586</v>
      </c>
      <c r="B13589" s="6" t="str">
        <f>"201410012623"</f>
        <v>201410012623</v>
      </c>
    </row>
    <row r="13590" spans="1:2" x14ac:dyDescent="0.25">
      <c r="A13590" s="6">
        <v>13587</v>
      </c>
      <c r="B13590" s="6" t="str">
        <f>"201410012632"</f>
        <v>201410012632</v>
      </c>
    </row>
    <row r="13591" spans="1:2" x14ac:dyDescent="0.25">
      <c r="A13591" s="6">
        <v>13588</v>
      </c>
      <c r="B13591" s="6" t="str">
        <f>"201410012643"</f>
        <v>201410012643</v>
      </c>
    </row>
    <row r="13592" spans="1:2" x14ac:dyDescent="0.25">
      <c r="A13592" s="6">
        <v>13589</v>
      </c>
      <c r="B13592" s="6" t="str">
        <f>"201410012644"</f>
        <v>201410012644</v>
      </c>
    </row>
    <row r="13593" spans="1:2" x14ac:dyDescent="0.25">
      <c r="A13593" s="6">
        <v>13590</v>
      </c>
      <c r="B13593" s="6" t="str">
        <f>"201410012725"</f>
        <v>201410012725</v>
      </c>
    </row>
    <row r="13594" spans="1:2" x14ac:dyDescent="0.25">
      <c r="A13594" s="6">
        <v>13591</v>
      </c>
      <c r="B13594" s="6" t="str">
        <f>"201410012742"</f>
        <v>201410012742</v>
      </c>
    </row>
    <row r="13595" spans="1:2" x14ac:dyDescent="0.25">
      <c r="A13595" s="6">
        <v>13592</v>
      </c>
      <c r="B13595" s="6" t="str">
        <f>"201410012770"</f>
        <v>201410012770</v>
      </c>
    </row>
    <row r="13596" spans="1:2" x14ac:dyDescent="0.25">
      <c r="A13596" s="6">
        <v>13593</v>
      </c>
      <c r="B13596" s="6" t="str">
        <f>"201410012780"</f>
        <v>201410012780</v>
      </c>
    </row>
    <row r="13597" spans="1:2" x14ac:dyDescent="0.25">
      <c r="A13597" s="6">
        <v>13594</v>
      </c>
      <c r="B13597" s="6" t="str">
        <f>"201411000044"</f>
        <v>201411000044</v>
      </c>
    </row>
    <row r="13598" spans="1:2" x14ac:dyDescent="0.25">
      <c r="A13598" s="6">
        <v>13595</v>
      </c>
      <c r="B13598" s="6" t="str">
        <f>"201411000109"</f>
        <v>201411000109</v>
      </c>
    </row>
    <row r="13599" spans="1:2" x14ac:dyDescent="0.25">
      <c r="A13599" s="6">
        <v>13596</v>
      </c>
      <c r="B13599" s="6" t="str">
        <f>"201411000116"</f>
        <v>201411000116</v>
      </c>
    </row>
    <row r="13600" spans="1:2" x14ac:dyDescent="0.25">
      <c r="A13600" s="6">
        <v>13597</v>
      </c>
      <c r="B13600" s="6" t="str">
        <f>"201411000172"</f>
        <v>201411000172</v>
      </c>
    </row>
    <row r="13601" spans="1:2" x14ac:dyDescent="0.25">
      <c r="A13601" s="6">
        <v>13598</v>
      </c>
      <c r="B13601" s="6" t="str">
        <f>"201411000206"</f>
        <v>201411000206</v>
      </c>
    </row>
    <row r="13602" spans="1:2" x14ac:dyDescent="0.25">
      <c r="A13602" s="6">
        <v>13599</v>
      </c>
      <c r="B13602" s="6" t="str">
        <f>"201411000215"</f>
        <v>201411000215</v>
      </c>
    </row>
    <row r="13603" spans="1:2" x14ac:dyDescent="0.25">
      <c r="A13603" s="6">
        <v>13600</v>
      </c>
      <c r="B13603" s="6" t="str">
        <f>"201411000224"</f>
        <v>201411000224</v>
      </c>
    </row>
    <row r="13604" spans="1:2" x14ac:dyDescent="0.25">
      <c r="A13604" s="6">
        <v>13601</v>
      </c>
      <c r="B13604" s="6" t="str">
        <f>"201411000237"</f>
        <v>201411000237</v>
      </c>
    </row>
    <row r="13605" spans="1:2" x14ac:dyDescent="0.25">
      <c r="A13605" s="6">
        <v>13602</v>
      </c>
      <c r="B13605" s="6" t="str">
        <f>"201411000267"</f>
        <v>201411000267</v>
      </c>
    </row>
    <row r="13606" spans="1:2" x14ac:dyDescent="0.25">
      <c r="A13606" s="6">
        <v>13603</v>
      </c>
      <c r="B13606" s="6" t="str">
        <f>"201411000330"</f>
        <v>201411000330</v>
      </c>
    </row>
    <row r="13607" spans="1:2" x14ac:dyDescent="0.25">
      <c r="A13607" s="6">
        <v>13604</v>
      </c>
      <c r="B13607" s="6" t="str">
        <f>"201411000337"</f>
        <v>201411000337</v>
      </c>
    </row>
    <row r="13608" spans="1:2" x14ac:dyDescent="0.25">
      <c r="A13608" s="6">
        <v>13605</v>
      </c>
      <c r="B13608" s="6" t="str">
        <f>"201411000351"</f>
        <v>201411000351</v>
      </c>
    </row>
    <row r="13609" spans="1:2" x14ac:dyDescent="0.25">
      <c r="A13609" s="6">
        <v>13606</v>
      </c>
      <c r="B13609" s="6" t="str">
        <f>"201411000352"</f>
        <v>201411000352</v>
      </c>
    </row>
    <row r="13610" spans="1:2" x14ac:dyDescent="0.25">
      <c r="A13610" s="6">
        <v>13607</v>
      </c>
      <c r="B13610" s="6" t="str">
        <f>"201411000362"</f>
        <v>201411000362</v>
      </c>
    </row>
    <row r="13611" spans="1:2" x14ac:dyDescent="0.25">
      <c r="A13611" s="6">
        <v>13608</v>
      </c>
      <c r="B13611" s="6" t="str">
        <f>"201411000368"</f>
        <v>201411000368</v>
      </c>
    </row>
    <row r="13612" spans="1:2" x14ac:dyDescent="0.25">
      <c r="A13612" s="6">
        <v>13609</v>
      </c>
      <c r="B13612" s="6" t="str">
        <f>"201411000386"</f>
        <v>201411000386</v>
      </c>
    </row>
    <row r="13613" spans="1:2" x14ac:dyDescent="0.25">
      <c r="A13613" s="6">
        <v>13610</v>
      </c>
      <c r="B13613" s="6" t="str">
        <f>"201411000392"</f>
        <v>201411000392</v>
      </c>
    </row>
    <row r="13614" spans="1:2" x14ac:dyDescent="0.25">
      <c r="A13614" s="6">
        <v>13611</v>
      </c>
      <c r="B13614" s="6" t="str">
        <f>"201411000400"</f>
        <v>201411000400</v>
      </c>
    </row>
    <row r="13615" spans="1:2" x14ac:dyDescent="0.25">
      <c r="A13615" s="6">
        <v>13612</v>
      </c>
      <c r="B13615" s="6" t="str">
        <f>"201411000402"</f>
        <v>201411000402</v>
      </c>
    </row>
    <row r="13616" spans="1:2" x14ac:dyDescent="0.25">
      <c r="A13616" s="6">
        <v>13613</v>
      </c>
      <c r="B13616" s="6" t="str">
        <f>"201411000404"</f>
        <v>201411000404</v>
      </c>
    </row>
    <row r="13617" spans="1:2" x14ac:dyDescent="0.25">
      <c r="A13617" s="6">
        <v>13614</v>
      </c>
      <c r="B13617" s="6" t="str">
        <f>"201411000405"</f>
        <v>201411000405</v>
      </c>
    </row>
    <row r="13618" spans="1:2" x14ac:dyDescent="0.25">
      <c r="A13618" s="6">
        <v>13615</v>
      </c>
      <c r="B13618" s="6" t="str">
        <f>"201411000441"</f>
        <v>201411000441</v>
      </c>
    </row>
    <row r="13619" spans="1:2" x14ac:dyDescent="0.25">
      <c r="A13619" s="6">
        <v>13616</v>
      </c>
      <c r="B13619" s="6" t="str">
        <f>"201411000474"</f>
        <v>201411000474</v>
      </c>
    </row>
    <row r="13620" spans="1:2" x14ac:dyDescent="0.25">
      <c r="A13620" s="6">
        <v>13617</v>
      </c>
      <c r="B13620" s="6" t="str">
        <f>"201411000482"</f>
        <v>201411000482</v>
      </c>
    </row>
    <row r="13621" spans="1:2" x14ac:dyDescent="0.25">
      <c r="A13621" s="6">
        <v>13618</v>
      </c>
      <c r="B13621" s="6" t="str">
        <f>"201411000486"</f>
        <v>201411000486</v>
      </c>
    </row>
    <row r="13622" spans="1:2" x14ac:dyDescent="0.25">
      <c r="A13622" s="6">
        <v>13619</v>
      </c>
      <c r="B13622" s="6" t="str">
        <f>"201411000492"</f>
        <v>201411000492</v>
      </c>
    </row>
    <row r="13623" spans="1:2" x14ac:dyDescent="0.25">
      <c r="A13623" s="6">
        <v>13620</v>
      </c>
      <c r="B13623" s="6" t="str">
        <f>"201411000534"</f>
        <v>201411000534</v>
      </c>
    </row>
    <row r="13624" spans="1:2" x14ac:dyDescent="0.25">
      <c r="A13624" s="6">
        <v>13621</v>
      </c>
      <c r="B13624" s="6" t="str">
        <f>"201411000547"</f>
        <v>201411000547</v>
      </c>
    </row>
    <row r="13625" spans="1:2" x14ac:dyDescent="0.25">
      <c r="A13625" s="6">
        <v>13622</v>
      </c>
      <c r="B13625" s="6" t="str">
        <f>"201411000560"</f>
        <v>201411000560</v>
      </c>
    </row>
    <row r="13626" spans="1:2" x14ac:dyDescent="0.25">
      <c r="A13626" s="6">
        <v>13623</v>
      </c>
      <c r="B13626" s="6" t="str">
        <f>"201411000568"</f>
        <v>201411000568</v>
      </c>
    </row>
    <row r="13627" spans="1:2" x14ac:dyDescent="0.25">
      <c r="A13627" s="6">
        <v>13624</v>
      </c>
      <c r="B13627" s="6" t="str">
        <f>"201411000598"</f>
        <v>201411000598</v>
      </c>
    </row>
    <row r="13628" spans="1:2" x14ac:dyDescent="0.25">
      <c r="A13628" s="6">
        <v>13625</v>
      </c>
      <c r="B13628" s="6" t="str">
        <f>"201411000726"</f>
        <v>201411000726</v>
      </c>
    </row>
    <row r="13629" spans="1:2" x14ac:dyDescent="0.25">
      <c r="A13629" s="6">
        <v>13626</v>
      </c>
      <c r="B13629" s="6" t="str">
        <f>"201411000745"</f>
        <v>201411000745</v>
      </c>
    </row>
    <row r="13630" spans="1:2" x14ac:dyDescent="0.25">
      <c r="A13630" s="6">
        <v>13627</v>
      </c>
      <c r="B13630" s="6" t="str">
        <f>"201411000764"</f>
        <v>201411000764</v>
      </c>
    </row>
    <row r="13631" spans="1:2" x14ac:dyDescent="0.25">
      <c r="A13631" s="6">
        <v>13628</v>
      </c>
      <c r="B13631" s="6" t="str">
        <f>"201411000770"</f>
        <v>201411000770</v>
      </c>
    </row>
    <row r="13632" spans="1:2" x14ac:dyDescent="0.25">
      <c r="A13632" s="6">
        <v>13629</v>
      </c>
      <c r="B13632" s="6" t="str">
        <f>"201411000786"</f>
        <v>201411000786</v>
      </c>
    </row>
    <row r="13633" spans="1:2" x14ac:dyDescent="0.25">
      <c r="A13633" s="6">
        <v>13630</v>
      </c>
      <c r="B13633" s="6" t="str">
        <f>"201411000818"</f>
        <v>201411000818</v>
      </c>
    </row>
    <row r="13634" spans="1:2" x14ac:dyDescent="0.25">
      <c r="A13634" s="6">
        <v>13631</v>
      </c>
      <c r="B13634" s="6" t="str">
        <f>"201411000824"</f>
        <v>201411000824</v>
      </c>
    </row>
    <row r="13635" spans="1:2" x14ac:dyDescent="0.25">
      <c r="A13635" s="6">
        <v>13632</v>
      </c>
      <c r="B13635" s="6" t="str">
        <f>"201411000832"</f>
        <v>201411000832</v>
      </c>
    </row>
    <row r="13636" spans="1:2" x14ac:dyDescent="0.25">
      <c r="A13636" s="6">
        <v>13633</v>
      </c>
      <c r="B13636" s="6" t="str">
        <f>"201411000846"</f>
        <v>201411000846</v>
      </c>
    </row>
    <row r="13637" spans="1:2" x14ac:dyDescent="0.25">
      <c r="A13637" s="6">
        <v>13634</v>
      </c>
      <c r="B13637" s="6" t="str">
        <f>"201411000900"</f>
        <v>201411000900</v>
      </c>
    </row>
    <row r="13638" spans="1:2" x14ac:dyDescent="0.25">
      <c r="A13638" s="6">
        <v>13635</v>
      </c>
      <c r="B13638" s="6" t="str">
        <f>"201411000945"</f>
        <v>201411000945</v>
      </c>
    </row>
    <row r="13639" spans="1:2" x14ac:dyDescent="0.25">
      <c r="A13639" s="6">
        <v>13636</v>
      </c>
      <c r="B13639" s="6" t="str">
        <f>"201411000993"</f>
        <v>201411000993</v>
      </c>
    </row>
    <row r="13640" spans="1:2" x14ac:dyDescent="0.25">
      <c r="A13640" s="6">
        <v>13637</v>
      </c>
      <c r="B13640" s="6" t="str">
        <f>"201411001004"</f>
        <v>201411001004</v>
      </c>
    </row>
    <row r="13641" spans="1:2" x14ac:dyDescent="0.25">
      <c r="A13641" s="6">
        <v>13638</v>
      </c>
      <c r="B13641" s="6" t="str">
        <f>"201411001134"</f>
        <v>201411001134</v>
      </c>
    </row>
    <row r="13642" spans="1:2" x14ac:dyDescent="0.25">
      <c r="A13642" s="6">
        <v>13639</v>
      </c>
      <c r="B13642" s="6" t="str">
        <f>"201411001237"</f>
        <v>201411001237</v>
      </c>
    </row>
    <row r="13643" spans="1:2" x14ac:dyDescent="0.25">
      <c r="A13643" s="6">
        <v>13640</v>
      </c>
      <c r="B13643" s="6" t="str">
        <f>"201411001243"</f>
        <v>201411001243</v>
      </c>
    </row>
    <row r="13644" spans="1:2" x14ac:dyDescent="0.25">
      <c r="A13644" s="6">
        <v>13641</v>
      </c>
      <c r="B13644" s="6" t="str">
        <f>"201411001257"</f>
        <v>201411001257</v>
      </c>
    </row>
    <row r="13645" spans="1:2" x14ac:dyDescent="0.25">
      <c r="A13645" s="6">
        <v>13642</v>
      </c>
      <c r="B13645" s="6" t="str">
        <f>"201411001276"</f>
        <v>201411001276</v>
      </c>
    </row>
    <row r="13646" spans="1:2" x14ac:dyDescent="0.25">
      <c r="A13646" s="6">
        <v>13643</v>
      </c>
      <c r="B13646" s="6" t="str">
        <f>"201411001344"</f>
        <v>201411001344</v>
      </c>
    </row>
    <row r="13647" spans="1:2" x14ac:dyDescent="0.25">
      <c r="A13647" s="6">
        <v>13644</v>
      </c>
      <c r="B13647" s="6" t="str">
        <f>"201411001361"</f>
        <v>201411001361</v>
      </c>
    </row>
    <row r="13648" spans="1:2" x14ac:dyDescent="0.25">
      <c r="A13648" s="6">
        <v>13645</v>
      </c>
      <c r="B13648" s="6" t="str">
        <f>"201411001458"</f>
        <v>201411001458</v>
      </c>
    </row>
    <row r="13649" spans="1:2" x14ac:dyDescent="0.25">
      <c r="A13649" s="6">
        <v>13646</v>
      </c>
      <c r="B13649" s="6" t="str">
        <f>"201411001471"</f>
        <v>201411001471</v>
      </c>
    </row>
    <row r="13650" spans="1:2" x14ac:dyDescent="0.25">
      <c r="A13650" s="6">
        <v>13647</v>
      </c>
      <c r="B13650" s="6" t="str">
        <f>"201411001490"</f>
        <v>201411001490</v>
      </c>
    </row>
    <row r="13651" spans="1:2" x14ac:dyDescent="0.25">
      <c r="A13651" s="6">
        <v>13648</v>
      </c>
      <c r="B13651" s="6" t="str">
        <f>"201411001498"</f>
        <v>201411001498</v>
      </c>
    </row>
    <row r="13652" spans="1:2" x14ac:dyDescent="0.25">
      <c r="A13652" s="6">
        <v>13649</v>
      </c>
      <c r="B13652" s="6" t="str">
        <f>"201411001507"</f>
        <v>201411001507</v>
      </c>
    </row>
    <row r="13653" spans="1:2" x14ac:dyDescent="0.25">
      <c r="A13653" s="6">
        <v>13650</v>
      </c>
      <c r="B13653" s="6" t="str">
        <f>"201411001528"</f>
        <v>201411001528</v>
      </c>
    </row>
    <row r="13654" spans="1:2" x14ac:dyDescent="0.25">
      <c r="A13654" s="6">
        <v>13651</v>
      </c>
      <c r="B13654" s="6" t="str">
        <f>"201411001529"</f>
        <v>201411001529</v>
      </c>
    </row>
    <row r="13655" spans="1:2" x14ac:dyDescent="0.25">
      <c r="A13655" s="6">
        <v>13652</v>
      </c>
      <c r="B13655" s="6" t="str">
        <f>"201411001547"</f>
        <v>201411001547</v>
      </c>
    </row>
    <row r="13656" spans="1:2" x14ac:dyDescent="0.25">
      <c r="A13656" s="6">
        <v>13653</v>
      </c>
      <c r="B13656" s="6" t="str">
        <f>"201411001564"</f>
        <v>201411001564</v>
      </c>
    </row>
    <row r="13657" spans="1:2" x14ac:dyDescent="0.25">
      <c r="A13657" s="6">
        <v>13654</v>
      </c>
      <c r="B13657" s="6" t="str">
        <f>"201411001588"</f>
        <v>201411001588</v>
      </c>
    </row>
    <row r="13658" spans="1:2" x14ac:dyDescent="0.25">
      <c r="A13658" s="6">
        <v>13655</v>
      </c>
      <c r="B13658" s="6" t="str">
        <f>"201411001590"</f>
        <v>201411001590</v>
      </c>
    </row>
    <row r="13659" spans="1:2" x14ac:dyDescent="0.25">
      <c r="A13659" s="6">
        <v>13656</v>
      </c>
      <c r="B13659" s="6" t="str">
        <f>"201411001628"</f>
        <v>201411001628</v>
      </c>
    </row>
    <row r="13660" spans="1:2" x14ac:dyDescent="0.25">
      <c r="A13660" s="6">
        <v>13657</v>
      </c>
      <c r="B13660" s="6" t="str">
        <f>"201411001704"</f>
        <v>201411001704</v>
      </c>
    </row>
    <row r="13661" spans="1:2" x14ac:dyDescent="0.25">
      <c r="A13661" s="6">
        <v>13658</v>
      </c>
      <c r="B13661" s="6" t="str">
        <f>"201411001738"</f>
        <v>201411001738</v>
      </c>
    </row>
    <row r="13662" spans="1:2" x14ac:dyDescent="0.25">
      <c r="A13662" s="6">
        <v>13659</v>
      </c>
      <c r="B13662" s="6" t="str">
        <f>"201411001770"</f>
        <v>201411001770</v>
      </c>
    </row>
    <row r="13663" spans="1:2" x14ac:dyDescent="0.25">
      <c r="A13663" s="6">
        <v>13660</v>
      </c>
      <c r="B13663" s="6" t="str">
        <f>"201411001798"</f>
        <v>201411001798</v>
      </c>
    </row>
    <row r="13664" spans="1:2" x14ac:dyDescent="0.25">
      <c r="A13664" s="6">
        <v>13661</v>
      </c>
      <c r="B13664" s="6" t="str">
        <f>"201411001842"</f>
        <v>201411001842</v>
      </c>
    </row>
    <row r="13665" spans="1:2" x14ac:dyDescent="0.25">
      <c r="A13665" s="6">
        <v>13662</v>
      </c>
      <c r="B13665" s="6" t="str">
        <f>"201411001923"</f>
        <v>201411001923</v>
      </c>
    </row>
    <row r="13666" spans="1:2" x14ac:dyDescent="0.25">
      <c r="A13666" s="6">
        <v>13663</v>
      </c>
      <c r="B13666" s="6" t="str">
        <f>"201411001963"</f>
        <v>201411001963</v>
      </c>
    </row>
    <row r="13667" spans="1:2" x14ac:dyDescent="0.25">
      <c r="A13667" s="6">
        <v>13664</v>
      </c>
      <c r="B13667" s="6" t="str">
        <f>"201411001998"</f>
        <v>201411001998</v>
      </c>
    </row>
    <row r="13668" spans="1:2" x14ac:dyDescent="0.25">
      <c r="A13668" s="6">
        <v>13665</v>
      </c>
      <c r="B13668" s="6" t="str">
        <f>"201411002000"</f>
        <v>201411002000</v>
      </c>
    </row>
    <row r="13669" spans="1:2" x14ac:dyDescent="0.25">
      <c r="A13669" s="6">
        <v>13666</v>
      </c>
      <c r="B13669" s="6" t="str">
        <f>"201411002005"</f>
        <v>201411002005</v>
      </c>
    </row>
    <row r="13670" spans="1:2" x14ac:dyDescent="0.25">
      <c r="A13670" s="6">
        <v>13667</v>
      </c>
      <c r="B13670" s="6" t="str">
        <f>"201411002008"</f>
        <v>201411002008</v>
      </c>
    </row>
    <row r="13671" spans="1:2" x14ac:dyDescent="0.25">
      <c r="A13671" s="6">
        <v>13668</v>
      </c>
      <c r="B13671" s="6" t="str">
        <f>"201411002013"</f>
        <v>201411002013</v>
      </c>
    </row>
    <row r="13672" spans="1:2" x14ac:dyDescent="0.25">
      <c r="A13672" s="6">
        <v>13669</v>
      </c>
      <c r="B13672" s="6" t="str">
        <f>"201411002110"</f>
        <v>201411002110</v>
      </c>
    </row>
    <row r="13673" spans="1:2" x14ac:dyDescent="0.25">
      <c r="A13673" s="6">
        <v>13670</v>
      </c>
      <c r="B13673" s="6" t="str">
        <f>"201411002143"</f>
        <v>201411002143</v>
      </c>
    </row>
    <row r="13674" spans="1:2" x14ac:dyDescent="0.25">
      <c r="A13674" s="6">
        <v>13671</v>
      </c>
      <c r="B13674" s="6" t="str">
        <f>"201411002304"</f>
        <v>201411002304</v>
      </c>
    </row>
    <row r="13675" spans="1:2" x14ac:dyDescent="0.25">
      <c r="A13675" s="6">
        <v>13672</v>
      </c>
      <c r="B13675" s="6" t="str">
        <f>"201411002324"</f>
        <v>201411002324</v>
      </c>
    </row>
    <row r="13676" spans="1:2" x14ac:dyDescent="0.25">
      <c r="A13676" s="6">
        <v>13673</v>
      </c>
      <c r="B13676" s="6" t="str">
        <f>"201411002338"</f>
        <v>201411002338</v>
      </c>
    </row>
    <row r="13677" spans="1:2" x14ac:dyDescent="0.25">
      <c r="A13677" s="6">
        <v>13674</v>
      </c>
      <c r="B13677" s="6" t="str">
        <f>"201411002375"</f>
        <v>201411002375</v>
      </c>
    </row>
    <row r="13678" spans="1:2" x14ac:dyDescent="0.25">
      <c r="A13678" s="6">
        <v>13675</v>
      </c>
      <c r="B13678" s="6" t="str">
        <f>"201411002380"</f>
        <v>201411002380</v>
      </c>
    </row>
    <row r="13679" spans="1:2" x14ac:dyDescent="0.25">
      <c r="A13679" s="6">
        <v>13676</v>
      </c>
      <c r="B13679" s="6" t="str">
        <f>"201411002391"</f>
        <v>201411002391</v>
      </c>
    </row>
    <row r="13680" spans="1:2" x14ac:dyDescent="0.25">
      <c r="A13680" s="6">
        <v>13677</v>
      </c>
      <c r="B13680" s="6" t="str">
        <f>"201411002498"</f>
        <v>201411002498</v>
      </c>
    </row>
    <row r="13681" spans="1:2" x14ac:dyDescent="0.25">
      <c r="A13681" s="6">
        <v>13678</v>
      </c>
      <c r="B13681" s="6" t="str">
        <f>"201411002587"</f>
        <v>201411002587</v>
      </c>
    </row>
    <row r="13682" spans="1:2" x14ac:dyDescent="0.25">
      <c r="A13682" s="6">
        <v>13679</v>
      </c>
      <c r="B13682" s="6" t="str">
        <f>"201411002604"</f>
        <v>201411002604</v>
      </c>
    </row>
    <row r="13683" spans="1:2" x14ac:dyDescent="0.25">
      <c r="A13683" s="6">
        <v>13680</v>
      </c>
      <c r="B13683" s="6" t="str">
        <f>"201411002639"</f>
        <v>201411002639</v>
      </c>
    </row>
    <row r="13684" spans="1:2" x14ac:dyDescent="0.25">
      <c r="A13684" s="6">
        <v>13681</v>
      </c>
      <c r="B13684" s="6" t="str">
        <f>"201411002652"</f>
        <v>201411002652</v>
      </c>
    </row>
    <row r="13685" spans="1:2" x14ac:dyDescent="0.25">
      <c r="A13685" s="6">
        <v>13682</v>
      </c>
      <c r="B13685" s="6" t="str">
        <f>"201411002663"</f>
        <v>201411002663</v>
      </c>
    </row>
    <row r="13686" spans="1:2" x14ac:dyDescent="0.25">
      <c r="A13686" s="6">
        <v>13683</v>
      </c>
      <c r="B13686" s="6" t="str">
        <f>"201411002710"</f>
        <v>201411002710</v>
      </c>
    </row>
    <row r="13687" spans="1:2" x14ac:dyDescent="0.25">
      <c r="A13687" s="6">
        <v>13684</v>
      </c>
      <c r="B13687" s="6" t="str">
        <f>"201411002801"</f>
        <v>201411002801</v>
      </c>
    </row>
    <row r="13688" spans="1:2" x14ac:dyDescent="0.25">
      <c r="A13688" s="6">
        <v>13685</v>
      </c>
      <c r="B13688" s="6" t="str">
        <f>"201411002839"</f>
        <v>201411002839</v>
      </c>
    </row>
    <row r="13689" spans="1:2" x14ac:dyDescent="0.25">
      <c r="A13689" s="6">
        <v>13686</v>
      </c>
      <c r="B13689" s="6" t="str">
        <f>"201411002844"</f>
        <v>201411002844</v>
      </c>
    </row>
    <row r="13690" spans="1:2" x14ac:dyDescent="0.25">
      <c r="A13690" s="6">
        <v>13687</v>
      </c>
      <c r="B13690" s="6" t="str">
        <f>"201411002882"</f>
        <v>201411002882</v>
      </c>
    </row>
    <row r="13691" spans="1:2" x14ac:dyDescent="0.25">
      <c r="A13691" s="6">
        <v>13688</v>
      </c>
      <c r="B13691" s="6" t="str">
        <f>"201411002968"</f>
        <v>201411002968</v>
      </c>
    </row>
    <row r="13692" spans="1:2" x14ac:dyDescent="0.25">
      <c r="A13692" s="6">
        <v>13689</v>
      </c>
      <c r="B13692" s="6" t="str">
        <f>"201411003004"</f>
        <v>201411003004</v>
      </c>
    </row>
    <row r="13693" spans="1:2" x14ac:dyDescent="0.25">
      <c r="A13693" s="6">
        <v>13690</v>
      </c>
      <c r="B13693" s="6" t="str">
        <f>"201411003055"</f>
        <v>201411003055</v>
      </c>
    </row>
    <row r="13694" spans="1:2" x14ac:dyDescent="0.25">
      <c r="A13694" s="6">
        <v>13691</v>
      </c>
      <c r="B13694" s="6" t="str">
        <f>"201411003192"</f>
        <v>201411003192</v>
      </c>
    </row>
    <row r="13695" spans="1:2" x14ac:dyDescent="0.25">
      <c r="A13695" s="6">
        <v>13692</v>
      </c>
      <c r="B13695" s="6" t="str">
        <f>"201411003201"</f>
        <v>201411003201</v>
      </c>
    </row>
    <row r="13696" spans="1:2" x14ac:dyDescent="0.25">
      <c r="A13696" s="6">
        <v>13693</v>
      </c>
      <c r="B13696" s="6" t="str">
        <f>"201411003250"</f>
        <v>201411003250</v>
      </c>
    </row>
    <row r="13697" spans="1:2" x14ac:dyDescent="0.25">
      <c r="A13697" s="6">
        <v>13694</v>
      </c>
      <c r="B13697" s="6" t="str">
        <f>"201411003287"</f>
        <v>201411003287</v>
      </c>
    </row>
    <row r="13698" spans="1:2" x14ac:dyDescent="0.25">
      <c r="A13698" s="6">
        <v>13695</v>
      </c>
      <c r="B13698" s="6" t="str">
        <f>"201411003302"</f>
        <v>201411003302</v>
      </c>
    </row>
    <row r="13699" spans="1:2" x14ac:dyDescent="0.25">
      <c r="A13699" s="6">
        <v>13696</v>
      </c>
      <c r="B13699" s="6" t="str">
        <f>"201411003393"</f>
        <v>201411003393</v>
      </c>
    </row>
    <row r="13700" spans="1:2" x14ac:dyDescent="0.25">
      <c r="A13700" s="6">
        <v>13697</v>
      </c>
      <c r="B13700" s="6" t="str">
        <f>"201411003403"</f>
        <v>201411003403</v>
      </c>
    </row>
    <row r="13701" spans="1:2" x14ac:dyDescent="0.25">
      <c r="A13701" s="6">
        <v>13698</v>
      </c>
      <c r="B13701" s="6" t="str">
        <f>"201411003512"</f>
        <v>201411003512</v>
      </c>
    </row>
    <row r="13702" spans="1:2" x14ac:dyDescent="0.25">
      <c r="A13702" s="6">
        <v>13699</v>
      </c>
      <c r="B13702" s="6" t="str">
        <f>"201411003583"</f>
        <v>201411003583</v>
      </c>
    </row>
    <row r="13703" spans="1:2" x14ac:dyDescent="0.25">
      <c r="A13703" s="6">
        <v>13700</v>
      </c>
      <c r="B13703" s="6" t="str">
        <f>"201411003600"</f>
        <v>201411003600</v>
      </c>
    </row>
    <row r="13704" spans="1:2" x14ac:dyDescent="0.25">
      <c r="A13704" s="6">
        <v>13701</v>
      </c>
      <c r="B13704" s="6" t="str">
        <f>"201411003603"</f>
        <v>201411003603</v>
      </c>
    </row>
    <row r="13705" spans="1:2" x14ac:dyDescent="0.25">
      <c r="A13705" s="6">
        <v>13702</v>
      </c>
      <c r="B13705" s="6" t="str">
        <f>"201411003636"</f>
        <v>201411003636</v>
      </c>
    </row>
    <row r="13706" spans="1:2" x14ac:dyDescent="0.25">
      <c r="A13706" s="6">
        <v>13703</v>
      </c>
      <c r="B13706" s="6" t="str">
        <f>"201412000015"</f>
        <v>201412000015</v>
      </c>
    </row>
    <row r="13707" spans="1:2" x14ac:dyDescent="0.25">
      <c r="A13707" s="6">
        <v>13704</v>
      </c>
      <c r="B13707" s="6" t="str">
        <f>"201412000029"</f>
        <v>201412000029</v>
      </c>
    </row>
    <row r="13708" spans="1:2" x14ac:dyDescent="0.25">
      <c r="A13708" s="6">
        <v>13705</v>
      </c>
      <c r="B13708" s="6" t="str">
        <f>"201412000032"</f>
        <v>201412000032</v>
      </c>
    </row>
    <row r="13709" spans="1:2" x14ac:dyDescent="0.25">
      <c r="A13709" s="6">
        <v>13706</v>
      </c>
      <c r="B13709" s="6" t="str">
        <f>"201412000039"</f>
        <v>201412000039</v>
      </c>
    </row>
    <row r="13710" spans="1:2" x14ac:dyDescent="0.25">
      <c r="A13710" s="6">
        <v>13707</v>
      </c>
      <c r="B13710" s="6" t="str">
        <f>"201412000044"</f>
        <v>201412000044</v>
      </c>
    </row>
    <row r="13711" spans="1:2" x14ac:dyDescent="0.25">
      <c r="A13711" s="6">
        <v>13708</v>
      </c>
      <c r="B13711" s="6" t="str">
        <f>"201412000054"</f>
        <v>201412000054</v>
      </c>
    </row>
    <row r="13712" spans="1:2" x14ac:dyDescent="0.25">
      <c r="A13712" s="6">
        <v>13709</v>
      </c>
      <c r="B13712" s="6" t="str">
        <f>"201412000070"</f>
        <v>201412000070</v>
      </c>
    </row>
    <row r="13713" spans="1:2" x14ac:dyDescent="0.25">
      <c r="A13713" s="6">
        <v>13710</v>
      </c>
      <c r="B13713" s="6" t="str">
        <f>"201412000119"</f>
        <v>201412000119</v>
      </c>
    </row>
    <row r="13714" spans="1:2" x14ac:dyDescent="0.25">
      <c r="A13714" s="6">
        <v>13711</v>
      </c>
      <c r="B13714" s="6" t="str">
        <f>"201412000120"</f>
        <v>201412000120</v>
      </c>
    </row>
    <row r="13715" spans="1:2" x14ac:dyDescent="0.25">
      <c r="A13715" s="6">
        <v>13712</v>
      </c>
      <c r="B13715" s="6" t="str">
        <f>"201412000124"</f>
        <v>201412000124</v>
      </c>
    </row>
    <row r="13716" spans="1:2" x14ac:dyDescent="0.25">
      <c r="A13716" s="6">
        <v>13713</v>
      </c>
      <c r="B13716" s="6" t="str">
        <f>"201412000168"</f>
        <v>201412000168</v>
      </c>
    </row>
    <row r="13717" spans="1:2" x14ac:dyDescent="0.25">
      <c r="A13717" s="6">
        <v>13714</v>
      </c>
      <c r="B13717" s="6" t="str">
        <f>"201412000203"</f>
        <v>201412000203</v>
      </c>
    </row>
    <row r="13718" spans="1:2" x14ac:dyDescent="0.25">
      <c r="A13718" s="6">
        <v>13715</v>
      </c>
      <c r="B13718" s="6" t="str">
        <f>"201412000247"</f>
        <v>201412000247</v>
      </c>
    </row>
    <row r="13719" spans="1:2" x14ac:dyDescent="0.25">
      <c r="A13719" s="6">
        <v>13716</v>
      </c>
      <c r="B13719" s="6" t="str">
        <f>"201412000321"</f>
        <v>201412000321</v>
      </c>
    </row>
    <row r="13720" spans="1:2" x14ac:dyDescent="0.25">
      <c r="A13720" s="6">
        <v>13717</v>
      </c>
      <c r="B13720" s="6" t="str">
        <f>"201412000341"</f>
        <v>201412000341</v>
      </c>
    </row>
    <row r="13721" spans="1:2" x14ac:dyDescent="0.25">
      <c r="A13721" s="6">
        <v>13718</v>
      </c>
      <c r="B13721" s="6" t="str">
        <f>"201412000354"</f>
        <v>201412000354</v>
      </c>
    </row>
    <row r="13722" spans="1:2" x14ac:dyDescent="0.25">
      <c r="A13722" s="6">
        <v>13719</v>
      </c>
      <c r="B13722" s="6" t="str">
        <f>"201412000365"</f>
        <v>201412000365</v>
      </c>
    </row>
    <row r="13723" spans="1:2" x14ac:dyDescent="0.25">
      <c r="A13723" s="6">
        <v>13720</v>
      </c>
      <c r="B13723" s="6" t="str">
        <f>"201412000372"</f>
        <v>201412000372</v>
      </c>
    </row>
    <row r="13724" spans="1:2" x14ac:dyDescent="0.25">
      <c r="A13724" s="6">
        <v>13721</v>
      </c>
      <c r="B13724" s="6" t="str">
        <f>"201412000379"</f>
        <v>201412000379</v>
      </c>
    </row>
    <row r="13725" spans="1:2" x14ac:dyDescent="0.25">
      <c r="A13725" s="6">
        <v>13722</v>
      </c>
      <c r="B13725" s="6" t="str">
        <f>"201412000417"</f>
        <v>201412000417</v>
      </c>
    </row>
    <row r="13726" spans="1:2" x14ac:dyDescent="0.25">
      <c r="A13726" s="6">
        <v>13723</v>
      </c>
      <c r="B13726" s="6" t="str">
        <f>"201412000419"</f>
        <v>201412000419</v>
      </c>
    </row>
    <row r="13727" spans="1:2" x14ac:dyDescent="0.25">
      <c r="A13727" s="6">
        <v>13724</v>
      </c>
      <c r="B13727" s="6" t="str">
        <f>"201412000466"</f>
        <v>201412000466</v>
      </c>
    </row>
    <row r="13728" spans="1:2" x14ac:dyDescent="0.25">
      <c r="A13728" s="6">
        <v>13725</v>
      </c>
      <c r="B13728" s="6" t="str">
        <f>"201412000513"</f>
        <v>201412000513</v>
      </c>
    </row>
    <row r="13729" spans="1:2" x14ac:dyDescent="0.25">
      <c r="A13729" s="6">
        <v>13726</v>
      </c>
      <c r="B13729" s="6" t="str">
        <f>"201412000517"</f>
        <v>201412000517</v>
      </c>
    </row>
    <row r="13730" spans="1:2" x14ac:dyDescent="0.25">
      <c r="A13730" s="6">
        <v>13727</v>
      </c>
      <c r="B13730" s="6" t="str">
        <f>"201412000613"</f>
        <v>201412000613</v>
      </c>
    </row>
    <row r="13731" spans="1:2" x14ac:dyDescent="0.25">
      <c r="A13731" s="6">
        <v>13728</v>
      </c>
      <c r="B13731" s="6" t="str">
        <f>"201412000664"</f>
        <v>201412000664</v>
      </c>
    </row>
    <row r="13732" spans="1:2" x14ac:dyDescent="0.25">
      <c r="A13732" s="6">
        <v>13729</v>
      </c>
      <c r="B13732" s="6" t="str">
        <f>"201412000676"</f>
        <v>201412000676</v>
      </c>
    </row>
    <row r="13733" spans="1:2" x14ac:dyDescent="0.25">
      <c r="A13733" s="6">
        <v>13730</v>
      </c>
      <c r="B13733" s="6" t="str">
        <f>"201412000693"</f>
        <v>201412000693</v>
      </c>
    </row>
    <row r="13734" spans="1:2" x14ac:dyDescent="0.25">
      <c r="A13734" s="6">
        <v>13731</v>
      </c>
      <c r="B13734" s="6" t="str">
        <f>"201412000703"</f>
        <v>201412000703</v>
      </c>
    </row>
    <row r="13735" spans="1:2" x14ac:dyDescent="0.25">
      <c r="A13735" s="6">
        <v>13732</v>
      </c>
      <c r="B13735" s="6" t="str">
        <f>"201412000707"</f>
        <v>201412000707</v>
      </c>
    </row>
    <row r="13736" spans="1:2" x14ac:dyDescent="0.25">
      <c r="A13736" s="6">
        <v>13733</v>
      </c>
      <c r="B13736" s="6" t="str">
        <f>"201412000743"</f>
        <v>201412000743</v>
      </c>
    </row>
    <row r="13737" spans="1:2" x14ac:dyDescent="0.25">
      <c r="A13737" s="6">
        <v>13734</v>
      </c>
      <c r="B13737" s="6" t="str">
        <f>"201412000764"</f>
        <v>201412000764</v>
      </c>
    </row>
    <row r="13738" spans="1:2" x14ac:dyDescent="0.25">
      <c r="A13738" s="6">
        <v>13735</v>
      </c>
      <c r="B13738" s="6" t="str">
        <f>"201412000851"</f>
        <v>201412000851</v>
      </c>
    </row>
    <row r="13739" spans="1:2" x14ac:dyDescent="0.25">
      <c r="A13739" s="6">
        <v>13736</v>
      </c>
      <c r="B13739" s="6" t="str">
        <f>"201412001038"</f>
        <v>201412001038</v>
      </c>
    </row>
    <row r="13740" spans="1:2" x14ac:dyDescent="0.25">
      <c r="A13740" s="6">
        <v>13737</v>
      </c>
      <c r="B13740" s="6" t="str">
        <f>"201412001074"</f>
        <v>201412001074</v>
      </c>
    </row>
    <row r="13741" spans="1:2" x14ac:dyDescent="0.25">
      <c r="A13741" s="6">
        <v>13738</v>
      </c>
      <c r="B13741" s="6" t="str">
        <f>"201412001085"</f>
        <v>201412001085</v>
      </c>
    </row>
    <row r="13742" spans="1:2" x14ac:dyDescent="0.25">
      <c r="A13742" s="6">
        <v>13739</v>
      </c>
      <c r="B13742" s="6" t="str">
        <f>"201412001095"</f>
        <v>201412001095</v>
      </c>
    </row>
    <row r="13743" spans="1:2" x14ac:dyDescent="0.25">
      <c r="A13743" s="6">
        <v>13740</v>
      </c>
      <c r="B13743" s="6" t="str">
        <f>"201412001096"</f>
        <v>201412001096</v>
      </c>
    </row>
    <row r="13744" spans="1:2" x14ac:dyDescent="0.25">
      <c r="A13744" s="6">
        <v>13741</v>
      </c>
      <c r="B13744" s="6" t="str">
        <f>"201412001097"</f>
        <v>201412001097</v>
      </c>
    </row>
    <row r="13745" spans="1:2" x14ac:dyDescent="0.25">
      <c r="A13745" s="6">
        <v>13742</v>
      </c>
      <c r="B13745" s="6" t="str">
        <f>"201412001100"</f>
        <v>201412001100</v>
      </c>
    </row>
    <row r="13746" spans="1:2" x14ac:dyDescent="0.25">
      <c r="A13746" s="6">
        <v>13743</v>
      </c>
      <c r="B13746" s="6" t="str">
        <f>"201412001113"</f>
        <v>201412001113</v>
      </c>
    </row>
    <row r="13747" spans="1:2" x14ac:dyDescent="0.25">
      <c r="A13747" s="6">
        <v>13744</v>
      </c>
      <c r="B13747" s="6" t="str">
        <f>"201412001120"</f>
        <v>201412001120</v>
      </c>
    </row>
    <row r="13748" spans="1:2" x14ac:dyDescent="0.25">
      <c r="A13748" s="6">
        <v>13745</v>
      </c>
      <c r="B13748" s="6" t="str">
        <f>"201412001126"</f>
        <v>201412001126</v>
      </c>
    </row>
    <row r="13749" spans="1:2" x14ac:dyDescent="0.25">
      <c r="A13749" s="6">
        <v>13746</v>
      </c>
      <c r="B13749" s="6" t="str">
        <f>"201412001243"</f>
        <v>201412001243</v>
      </c>
    </row>
    <row r="13750" spans="1:2" x14ac:dyDescent="0.25">
      <c r="A13750" s="6">
        <v>13747</v>
      </c>
      <c r="B13750" s="6" t="str">
        <f>"201412001304"</f>
        <v>201412001304</v>
      </c>
    </row>
    <row r="13751" spans="1:2" x14ac:dyDescent="0.25">
      <c r="A13751" s="6">
        <v>13748</v>
      </c>
      <c r="B13751" s="6" t="str">
        <f>"201412001373"</f>
        <v>201412001373</v>
      </c>
    </row>
    <row r="13752" spans="1:2" x14ac:dyDescent="0.25">
      <c r="A13752" s="6">
        <v>13749</v>
      </c>
      <c r="B13752" s="6" t="str">
        <f>"201412001402"</f>
        <v>201412001402</v>
      </c>
    </row>
    <row r="13753" spans="1:2" x14ac:dyDescent="0.25">
      <c r="A13753" s="6">
        <v>13750</v>
      </c>
      <c r="B13753" s="6" t="str">
        <f>"201412001442"</f>
        <v>201412001442</v>
      </c>
    </row>
    <row r="13754" spans="1:2" x14ac:dyDescent="0.25">
      <c r="A13754" s="6">
        <v>13751</v>
      </c>
      <c r="B13754" s="6" t="str">
        <f>"201412001462"</f>
        <v>201412001462</v>
      </c>
    </row>
    <row r="13755" spans="1:2" x14ac:dyDescent="0.25">
      <c r="A13755" s="6">
        <v>13752</v>
      </c>
      <c r="B13755" s="6" t="str">
        <f>"201412001472"</f>
        <v>201412001472</v>
      </c>
    </row>
    <row r="13756" spans="1:2" x14ac:dyDescent="0.25">
      <c r="A13756" s="6">
        <v>13753</v>
      </c>
      <c r="B13756" s="6" t="str">
        <f>"201412001515"</f>
        <v>201412001515</v>
      </c>
    </row>
    <row r="13757" spans="1:2" x14ac:dyDescent="0.25">
      <c r="A13757" s="6">
        <v>13754</v>
      </c>
      <c r="B13757" s="6" t="str">
        <f>"201412001526"</f>
        <v>201412001526</v>
      </c>
    </row>
    <row r="13758" spans="1:2" x14ac:dyDescent="0.25">
      <c r="A13758" s="6">
        <v>13755</v>
      </c>
      <c r="B13758" s="6" t="str">
        <f>"201412001561"</f>
        <v>201412001561</v>
      </c>
    </row>
    <row r="13759" spans="1:2" x14ac:dyDescent="0.25">
      <c r="A13759" s="6">
        <v>13756</v>
      </c>
      <c r="B13759" s="6" t="str">
        <f>"201412001599"</f>
        <v>201412001599</v>
      </c>
    </row>
    <row r="13760" spans="1:2" x14ac:dyDescent="0.25">
      <c r="A13760" s="6">
        <v>13757</v>
      </c>
      <c r="B13760" s="6" t="str">
        <f>"201412001643"</f>
        <v>201412001643</v>
      </c>
    </row>
    <row r="13761" spans="1:2" x14ac:dyDescent="0.25">
      <c r="A13761" s="6">
        <v>13758</v>
      </c>
      <c r="B13761" s="6" t="str">
        <f>"201412001656"</f>
        <v>201412001656</v>
      </c>
    </row>
    <row r="13762" spans="1:2" x14ac:dyDescent="0.25">
      <c r="A13762" s="6">
        <v>13759</v>
      </c>
      <c r="B13762" s="6" t="str">
        <f>"201412001683"</f>
        <v>201412001683</v>
      </c>
    </row>
    <row r="13763" spans="1:2" x14ac:dyDescent="0.25">
      <c r="A13763" s="6">
        <v>13760</v>
      </c>
      <c r="B13763" s="6" t="str">
        <f>"201412001721"</f>
        <v>201412001721</v>
      </c>
    </row>
    <row r="13764" spans="1:2" x14ac:dyDescent="0.25">
      <c r="A13764" s="6">
        <v>13761</v>
      </c>
      <c r="B13764" s="6" t="str">
        <f>"201412001725"</f>
        <v>201412001725</v>
      </c>
    </row>
    <row r="13765" spans="1:2" x14ac:dyDescent="0.25">
      <c r="A13765" s="6">
        <v>13762</v>
      </c>
      <c r="B13765" s="6" t="str">
        <f>"201412001762"</f>
        <v>201412001762</v>
      </c>
    </row>
    <row r="13766" spans="1:2" x14ac:dyDescent="0.25">
      <c r="A13766" s="6">
        <v>13763</v>
      </c>
      <c r="B13766" s="6" t="str">
        <f>"201412001795"</f>
        <v>201412001795</v>
      </c>
    </row>
    <row r="13767" spans="1:2" x14ac:dyDescent="0.25">
      <c r="A13767" s="6">
        <v>13764</v>
      </c>
      <c r="B13767" s="6" t="str">
        <f>"201412001821"</f>
        <v>201412001821</v>
      </c>
    </row>
    <row r="13768" spans="1:2" x14ac:dyDescent="0.25">
      <c r="A13768" s="6">
        <v>13765</v>
      </c>
      <c r="B13768" s="6" t="str">
        <f>"201412001872"</f>
        <v>201412001872</v>
      </c>
    </row>
    <row r="13769" spans="1:2" x14ac:dyDescent="0.25">
      <c r="A13769" s="6">
        <v>13766</v>
      </c>
      <c r="B13769" s="6" t="str">
        <f>"201412001882"</f>
        <v>201412001882</v>
      </c>
    </row>
    <row r="13770" spans="1:2" x14ac:dyDescent="0.25">
      <c r="A13770" s="6">
        <v>13767</v>
      </c>
      <c r="B13770" s="6" t="str">
        <f>"201412001895"</f>
        <v>201412001895</v>
      </c>
    </row>
    <row r="13771" spans="1:2" x14ac:dyDescent="0.25">
      <c r="A13771" s="6">
        <v>13768</v>
      </c>
      <c r="B13771" s="6" t="str">
        <f>"201412001899"</f>
        <v>201412001899</v>
      </c>
    </row>
    <row r="13772" spans="1:2" x14ac:dyDescent="0.25">
      <c r="A13772" s="6">
        <v>13769</v>
      </c>
      <c r="B13772" s="6" t="str">
        <f>"201412001904"</f>
        <v>201412001904</v>
      </c>
    </row>
    <row r="13773" spans="1:2" x14ac:dyDescent="0.25">
      <c r="A13773" s="6">
        <v>13770</v>
      </c>
      <c r="B13773" s="6" t="str">
        <f>"201412001915"</f>
        <v>201412001915</v>
      </c>
    </row>
    <row r="13774" spans="1:2" x14ac:dyDescent="0.25">
      <c r="A13774" s="6">
        <v>13771</v>
      </c>
      <c r="B13774" s="6" t="str">
        <f>"201412001971"</f>
        <v>201412001971</v>
      </c>
    </row>
    <row r="13775" spans="1:2" x14ac:dyDescent="0.25">
      <c r="A13775" s="6">
        <v>13772</v>
      </c>
      <c r="B13775" s="6" t="str">
        <f>"201412002025"</f>
        <v>201412002025</v>
      </c>
    </row>
    <row r="13776" spans="1:2" x14ac:dyDescent="0.25">
      <c r="A13776" s="6">
        <v>13773</v>
      </c>
      <c r="B13776" s="6" t="str">
        <f>"201412002030"</f>
        <v>201412002030</v>
      </c>
    </row>
    <row r="13777" spans="1:2" x14ac:dyDescent="0.25">
      <c r="A13777" s="6">
        <v>13774</v>
      </c>
      <c r="B13777" s="6" t="str">
        <f>"201412002050"</f>
        <v>201412002050</v>
      </c>
    </row>
    <row r="13778" spans="1:2" x14ac:dyDescent="0.25">
      <c r="A13778" s="6">
        <v>13775</v>
      </c>
      <c r="B13778" s="6" t="str">
        <f>"201412002068"</f>
        <v>201412002068</v>
      </c>
    </row>
    <row r="13779" spans="1:2" x14ac:dyDescent="0.25">
      <c r="A13779" s="6">
        <v>13776</v>
      </c>
      <c r="B13779" s="6" t="str">
        <f>"201412002070"</f>
        <v>201412002070</v>
      </c>
    </row>
    <row r="13780" spans="1:2" x14ac:dyDescent="0.25">
      <c r="A13780" s="6">
        <v>13777</v>
      </c>
      <c r="B13780" s="6" t="str">
        <f>"201412002084"</f>
        <v>201412002084</v>
      </c>
    </row>
    <row r="13781" spans="1:2" x14ac:dyDescent="0.25">
      <c r="A13781" s="6">
        <v>13778</v>
      </c>
      <c r="B13781" s="6" t="str">
        <f>"201412002135"</f>
        <v>201412002135</v>
      </c>
    </row>
    <row r="13782" spans="1:2" x14ac:dyDescent="0.25">
      <c r="A13782" s="6">
        <v>13779</v>
      </c>
      <c r="B13782" s="6" t="str">
        <f>"201412002152"</f>
        <v>201412002152</v>
      </c>
    </row>
    <row r="13783" spans="1:2" x14ac:dyDescent="0.25">
      <c r="A13783" s="6">
        <v>13780</v>
      </c>
      <c r="B13783" s="6" t="str">
        <f>"201412002160"</f>
        <v>201412002160</v>
      </c>
    </row>
    <row r="13784" spans="1:2" x14ac:dyDescent="0.25">
      <c r="A13784" s="6">
        <v>13781</v>
      </c>
      <c r="B13784" s="6" t="str">
        <f>"201412002196"</f>
        <v>201412002196</v>
      </c>
    </row>
    <row r="13785" spans="1:2" x14ac:dyDescent="0.25">
      <c r="A13785" s="6">
        <v>13782</v>
      </c>
      <c r="B13785" s="6" t="str">
        <f>"201412002251"</f>
        <v>201412002251</v>
      </c>
    </row>
    <row r="13786" spans="1:2" x14ac:dyDescent="0.25">
      <c r="A13786" s="6">
        <v>13783</v>
      </c>
      <c r="B13786" s="6" t="str">
        <f>"201412002270"</f>
        <v>201412002270</v>
      </c>
    </row>
    <row r="13787" spans="1:2" x14ac:dyDescent="0.25">
      <c r="A13787" s="6">
        <v>13784</v>
      </c>
      <c r="B13787" s="6" t="str">
        <f>"201412002293"</f>
        <v>201412002293</v>
      </c>
    </row>
    <row r="13788" spans="1:2" x14ac:dyDescent="0.25">
      <c r="A13788" s="6">
        <v>13785</v>
      </c>
      <c r="B13788" s="6" t="str">
        <f>"201412002319"</f>
        <v>201412002319</v>
      </c>
    </row>
    <row r="13789" spans="1:2" x14ac:dyDescent="0.25">
      <c r="A13789" s="6">
        <v>13786</v>
      </c>
      <c r="B13789" s="6" t="str">
        <f>"201412002348"</f>
        <v>201412002348</v>
      </c>
    </row>
    <row r="13790" spans="1:2" x14ac:dyDescent="0.25">
      <c r="A13790" s="6">
        <v>13787</v>
      </c>
      <c r="B13790" s="6" t="str">
        <f>"201412002422"</f>
        <v>201412002422</v>
      </c>
    </row>
    <row r="13791" spans="1:2" x14ac:dyDescent="0.25">
      <c r="A13791" s="6">
        <v>13788</v>
      </c>
      <c r="B13791" s="6" t="str">
        <f>"201412002438"</f>
        <v>201412002438</v>
      </c>
    </row>
    <row r="13792" spans="1:2" x14ac:dyDescent="0.25">
      <c r="A13792" s="6">
        <v>13789</v>
      </c>
      <c r="B13792" s="6" t="str">
        <f>"201412002475"</f>
        <v>201412002475</v>
      </c>
    </row>
    <row r="13793" spans="1:2" x14ac:dyDescent="0.25">
      <c r="A13793" s="6">
        <v>13790</v>
      </c>
      <c r="B13793" s="6" t="str">
        <f>"201412002491"</f>
        <v>201412002491</v>
      </c>
    </row>
    <row r="13794" spans="1:2" x14ac:dyDescent="0.25">
      <c r="A13794" s="6">
        <v>13791</v>
      </c>
      <c r="B13794" s="6" t="str">
        <f>"201412002503"</f>
        <v>201412002503</v>
      </c>
    </row>
    <row r="13795" spans="1:2" x14ac:dyDescent="0.25">
      <c r="A13795" s="6">
        <v>13792</v>
      </c>
      <c r="B13795" s="6" t="str">
        <f>"201412002577"</f>
        <v>201412002577</v>
      </c>
    </row>
    <row r="13796" spans="1:2" x14ac:dyDescent="0.25">
      <c r="A13796" s="6">
        <v>13793</v>
      </c>
      <c r="B13796" s="6" t="str">
        <f>"201412002600"</f>
        <v>201412002600</v>
      </c>
    </row>
    <row r="13797" spans="1:2" x14ac:dyDescent="0.25">
      <c r="A13797" s="6">
        <v>13794</v>
      </c>
      <c r="B13797" s="6" t="str">
        <f>"201412002634"</f>
        <v>201412002634</v>
      </c>
    </row>
    <row r="13798" spans="1:2" x14ac:dyDescent="0.25">
      <c r="A13798" s="6">
        <v>13795</v>
      </c>
      <c r="B13798" s="6" t="str">
        <f>"201412002639"</f>
        <v>201412002639</v>
      </c>
    </row>
    <row r="13799" spans="1:2" x14ac:dyDescent="0.25">
      <c r="A13799" s="6">
        <v>13796</v>
      </c>
      <c r="B13799" s="6" t="str">
        <f>"201412002689"</f>
        <v>201412002689</v>
      </c>
    </row>
    <row r="13800" spans="1:2" x14ac:dyDescent="0.25">
      <c r="A13800" s="6">
        <v>13797</v>
      </c>
      <c r="B13800" s="6" t="str">
        <f>"201412002773"</f>
        <v>201412002773</v>
      </c>
    </row>
    <row r="13801" spans="1:2" x14ac:dyDescent="0.25">
      <c r="A13801" s="6">
        <v>13798</v>
      </c>
      <c r="B13801" s="6" t="str">
        <f>"201412002786"</f>
        <v>201412002786</v>
      </c>
    </row>
    <row r="13802" spans="1:2" x14ac:dyDescent="0.25">
      <c r="A13802" s="6">
        <v>13799</v>
      </c>
      <c r="B13802" s="6" t="str">
        <f>"201412002843"</f>
        <v>201412002843</v>
      </c>
    </row>
    <row r="13803" spans="1:2" x14ac:dyDescent="0.25">
      <c r="A13803" s="6">
        <v>13800</v>
      </c>
      <c r="B13803" s="6" t="str">
        <f>"201412002893"</f>
        <v>201412002893</v>
      </c>
    </row>
    <row r="13804" spans="1:2" x14ac:dyDescent="0.25">
      <c r="A13804" s="6">
        <v>13801</v>
      </c>
      <c r="B13804" s="6" t="str">
        <f>"201412002894"</f>
        <v>201412002894</v>
      </c>
    </row>
    <row r="13805" spans="1:2" x14ac:dyDescent="0.25">
      <c r="A13805" s="6">
        <v>13802</v>
      </c>
      <c r="B13805" s="6" t="str">
        <f>"201412002937"</f>
        <v>201412002937</v>
      </c>
    </row>
    <row r="13806" spans="1:2" x14ac:dyDescent="0.25">
      <c r="A13806" s="6">
        <v>13803</v>
      </c>
      <c r="B13806" s="6" t="str">
        <f>"201412002998"</f>
        <v>201412002998</v>
      </c>
    </row>
    <row r="13807" spans="1:2" x14ac:dyDescent="0.25">
      <c r="A13807" s="6">
        <v>13804</v>
      </c>
      <c r="B13807" s="6" t="str">
        <f>"201412003007"</f>
        <v>201412003007</v>
      </c>
    </row>
    <row r="13808" spans="1:2" x14ac:dyDescent="0.25">
      <c r="A13808" s="6">
        <v>13805</v>
      </c>
      <c r="B13808" s="6" t="str">
        <f>"201412003112"</f>
        <v>201412003112</v>
      </c>
    </row>
    <row r="13809" spans="1:2" x14ac:dyDescent="0.25">
      <c r="A13809" s="6">
        <v>13806</v>
      </c>
      <c r="B13809" s="6" t="str">
        <f>"201412003113"</f>
        <v>201412003113</v>
      </c>
    </row>
    <row r="13810" spans="1:2" x14ac:dyDescent="0.25">
      <c r="A13810" s="6">
        <v>13807</v>
      </c>
      <c r="B13810" s="6" t="str">
        <f>"201412003136"</f>
        <v>201412003136</v>
      </c>
    </row>
    <row r="13811" spans="1:2" x14ac:dyDescent="0.25">
      <c r="A13811" s="6">
        <v>13808</v>
      </c>
      <c r="B13811" s="6" t="str">
        <f>"201412003146"</f>
        <v>201412003146</v>
      </c>
    </row>
    <row r="13812" spans="1:2" x14ac:dyDescent="0.25">
      <c r="A13812" s="6">
        <v>13809</v>
      </c>
      <c r="B13812" s="6" t="str">
        <f>"201412003160"</f>
        <v>201412003160</v>
      </c>
    </row>
    <row r="13813" spans="1:2" x14ac:dyDescent="0.25">
      <c r="A13813" s="6">
        <v>13810</v>
      </c>
      <c r="B13813" s="6" t="str">
        <f>"201412003209"</f>
        <v>201412003209</v>
      </c>
    </row>
    <row r="13814" spans="1:2" x14ac:dyDescent="0.25">
      <c r="A13814" s="6">
        <v>13811</v>
      </c>
      <c r="B13814" s="6" t="str">
        <f>"201412003290"</f>
        <v>201412003290</v>
      </c>
    </row>
    <row r="13815" spans="1:2" x14ac:dyDescent="0.25">
      <c r="A13815" s="6">
        <v>13812</v>
      </c>
      <c r="B13815" s="6" t="str">
        <f>"201412003294"</f>
        <v>201412003294</v>
      </c>
    </row>
    <row r="13816" spans="1:2" x14ac:dyDescent="0.25">
      <c r="A13816" s="6">
        <v>13813</v>
      </c>
      <c r="B13816" s="6" t="str">
        <f>"201412003311"</f>
        <v>201412003311</v>
      </c>
    </row>
    <row r="13817" spans="1:2" x14ac:dyDescent="0.25">
      <c r="A13817" s="6">
        <v>13814</v>
      </c>
      <c r="B13817" s="6" t="str">
        <f>"201412003480"</f>
        <v>201412003480</v>
      </c>
    </row>
    <row r="13818" spans="1:2" x14ac:dyDescent="0.25">
      <c r="A13818" s="6">
        <v>13815</v>
      </c>
      <c r="B13818" s="6" t="str">
        <f>"201412003486"</f>
        <v>201412003486</v>
      </c>
    </row>
    <row r="13819" spans="1:2" x14ac:dyDescent="0.25">
      <c r="A13819" s="6">
        <v>13816</v>
      </c>
      <c r="B13819" s="6" t="str">
        <f>"201412003533"</f>
        <v>201412003533</v>
      </c>
    </row>
    <row r="13820" spans="1:2" x14ac:dyDescent="0.25">
      <c r="A13820" s="6">
        <v>13817</v>
      </c>
      <c r="B13820" s="6" t="str">
        <f>"201412003564"</f>
        <v>201412003564</v>
      </c>
    </row>
    <row r="13821" spans="1:2" x14ac:dyDescent="0.25">
      <c r="A13821" s="6">
        <v>13818</v>
      </c>
      <c r="B13821" s="6" t="str">
        <f>"201412003569"</f>
        <v>201412003569</v>
      </c>
    </row>
    <row r="13822" spans="1:2" x14ac:dyDescent="0.25">
      <c r="A13822" s="6">
        <v>13819</v>
      </c>
      <c r="B13822" s="6" t="str">
        <f>"201412003617"</f>
        <v>201412003617</v>
      </c>
    </row>
    <row r="13823" spans="1:2" x14ac:dyDescent="0.25">
      <c r="A13823" s="6">
        <v>13820</v>
      </c>
      <c r="B13823" s="6" t="str">
        <f>"201412003625"</f>
        <v>201412003625</v>
      </c>
    </row>
    <row r="13824" spans="1:2" x14ac:dyDescent="0.25">
      <c r="A13824" s="6">
        <v>13821</v>
      </c>
      <c r="B13824" s="6" t="str">
        <f>"201412003668"</f>
        <v>201412003668</v>
      </c>
    </row>
    <row r="13825" spans="1:2" x14ac:dyDescent="0.25">
      <c r="A13825" s="6">
        <v>13822</v>
      </c>
      <c r="B13825" s="6" t="str">
        <f>"201412003715"</f>
        <v>201412003715</v>
      </c>
    </row>
    <row r="13826" spans="1:2" x14ac:dyDescent="0.25">
      <c r="A13826" s="6">
        <v>13823</v>
      </c>
      <c r="B13826" s="6" t="str">
        <f>"201412003724"</f>
        <v>201412003724</v>
      </c>
    </row>
    <row r="13827" spans="1:2" x14ac:dyDescent="0.25">
      <c r="A13827" s="6">
        <v>13824</v>
      </c>
      <c r="B13827" s="6" t="str">
        <f>"201412003727"</f>
        <v>201412003727</v>
      </c>
    </row>
    <row r="13828" spans="1:2" x14ac:dyDescent="0.25">
      <c r="A13828" s="6">
        <v>13825</v>
      </c>
      <c r="B13828" s="6" t="str">
        <f>"201412003751"</f>
        <v>201412003751</v>
      </c>
    </row>
    <row r="13829" spans="1:2" x14ac:dyDescent="0.25">
      <c r="A13829" s="6">
        <v>13826</v>
      </c>
      <c r="B13829" s="6" t="str">
        <f>"201412003777"</f>
        <v>201412003777</v>
      </c>
    </row>
    <row r="13830" spans="1:2" x14ac:dyDescent="0.25">
      <c r="A13830" s="6">
        <v>13827</v>
      </c>
      <c r="B13830" s="6" t="str">
        <f>"201412003794"</f>
        <v>201412003794</v>
      </c>
    </row>
    <row r="13831" spans="1:2" x14ac:dyDescent="0.25">
      <c r="A13831" s="6">
        <v>13828</v>
      </c>
      <c r="B13831" s="6" t="str">
        <f>"201412003811"</f>
        <v>201412003811</v>
      </c>
    </row>
    <row r="13832" spans="1:2" x14ac:dyDescent="0.25">
      <c r="A13832" s="6">
        <v>13829</v>
      </c>
      <c r="B13832" s="6" t="str">
        <f>"201412003814"</f>
        <v>201412003814</v>
      </c>
    </row>
    <row r="13833" spans="1:2" x14ac:dyDescent="0.25">
      <c r="A13833" s="6">
        <v>13830</v>
      </c>
      <c r="B13833" s="6" t="str">
        <f>"201412003825"</f>
        <v>201412003825</v>
      </c>
    </row>
    <row r="13834" spans="1:2" x14ac:dyDescent="0.25">
      <c r="A13834" s="6">
        <v>13831</v>
      </c>
      <c r="B13834" s="6" t="str">
        <f>"201412003903"</f>
        <v>201412003903</v>
      </c>
    </row>
    <row r="13835" spans="1:2" x14ac:dyDescent="0.25">
      <c r="A13835" s="6">
        <v>13832</v>
      </c>
      <c r="B13835" s="6" t="str">
        <f>"201412004099"</f>
        <v>201412004099</v>
      </c>
    </row>
    <row r="13836" spans="1:2" x14ac:dyDescent="0.25">
      <c r="A13836" s="6">
        <v>13833</v>
      </c>
      <c r="B13836" s="6" t="str">
        <f>"201412004112"</f>
        <v>201412004112</v>
      </c>
    </row>
    <row r="13837" spans="1:2" x14ac:dyDescent="0.25">
      <c r="A13837" s="6">
        <v>13834</v>
      </c>
      <c r="B13837" s="6" t="str">
        <f>"201412004116"</f>
        <v>201412004116</v>
      </c>
    </row>
    <row r="13838" spans="1:2" x14ac:dyDescent="0.25">
      <c r="A13838" s="6">
        <v>13835</v>
      </c>
      <c r="B13838" s="6" t="str">
        <f>"201412004196"</f>
        <v>201412004196</v>
      </c>
    </row>
    <row r="13839" spans="1:2" x14ac:dyDescent="0.25">
      <c r="A13839" s="6">
        <v>13836</v>
      </c>
      <c r="B13839" s="6" t="str">
        <f>"201412004263"</f>
        <v>201412004263</v>
      </c>
    </row>
    <row r="13840" spans="1:2" x14ac:dyDescent="0.25">
      <c r="A13840" s="6">
        <v>13837</v>
      </c>
      <c r="B13840" s="6" t="str">
        <f>"201412004275"</f>
        <v>201412004275</v>
      </c>
    </row>
    <row r="13841" spans="1:2" x14ac:dyDescent="0.25">
      <c r="A13841" s="6">
        <v>13838</v>
      </c>
      <c r="B13841" s="6" t="str">
        <f>"201412004278"</f>
        <v>201412004278</v>
      </c>
    </row>
    <row r="13842" spans="1:2" x14ac:dyDescent="0.25">
      <c r="A13842" s="6">
        <v>13839</v>
      </c>
      <c r="B13842" s="6" t="str">
        <f>"201412004335"</f>
        <v>201412004335</v>
      </c>
    </row>
    <row r="13843" spans="1:2" x14ac:dyDescent="0.25">
      <c r="A13843" s="6">
        <v>13840</v>
      </c>
      <c r="B13843" s="6" t="str">
        <f>"201412004339"</f>
        <v>201412004339</v>
      </c>
    </row>
    <row r="13844" spans="1:2" x14ac:dyDescent="0.25">
      <c r="A13844" s="6">
        <v>13841</v>
      </c>
      <c r="B13844" s="6" t="str">
        <f>"201412004372"</f>
        <v>201412004372</v>
      </c>
    </row>
    <row r="13845" spans="1:2" x14ac:dyDescent="0.25">
      <c r="A13845" s="6">
        <v>13842</v>
      </c>
      <c r="B13845" s="6" t="str">
        <f>"201412004387"</f>
        <v>201412004387</v>
      </c>
    </row>
    <row r="13846" spans="1:2" x14ac:dyDescent="0.25">
      <c r="A13846" s="6">
        <v>13843</v>
      </c>
      <c r="B13846" s="6" t="str">
        <f>"201412004398"</f>
        <v>201412004398</v>
      </c>
    </row>
    <row r="13847" spans="1:2" x14ac:dyDescent="0.25">
      <c r="A13847" s="6">
        <v>13844</v>
      </c>
      <c r="B13847" s="6" t="str">
        <f>"201412004500"</f>
        <v>201412004500</v>
      </c>
    </row>
    <row r="13848" spans="1:2" x14ac:dyDescent="0.25">
      <c r="A13848" s="6">
        <v>13845</v>
      </c>
      <c r="B13848" s="6" t="str">
        <f>"201412004503"</f>
        <v>201412004503</v>
      </c>
    </row>
    <row r="13849" spans="1:2" x14ac:dyDescent="0.25">
      <c r="A13849" s="6">
        <v>13846</v>
      </c>
      <c r="B13849" s="6" t="str">
        <f>"201412004512"</f>
        <v>201412004512</v>
      </c>
    </row>
    <row r="13850" spans="1:2" x14ac:dyDescent="0.25">
      <c r="A13850" s="6">
        <v>13847</v>
      </c>
      <c r="B13850" s="6" t="str">
        <f>"201412004559"</f>
        <v>201412004559</v>
      </c>
    </row>
    <row r="13851" spans="1:2" x14ac:dyDescent="0.25">
      <c r="A13851" s="6">
        <v>13848</v>
      </c>
      <c r="B13851" s="6" t="str">
        <f>"201412004596"</f>
        <v>201412004596</v>
      </c>
    </row>
    <row r="13852" spans="1:2" x14ac:dyDescent="0.25">
      <c r="A13852" s="6">
        <v>13849</v>
      </c>
      <c r="B13852" s="6" t="str">
        <f>"201412004637"</f>
        <v>201412004637</v>
      </c>
    </row>
    <row r="13853" spans="1:2" x14ac:dyDescent="0.25">
      <c r="A13853" s="6">
        <v>13850</v>
      </c>
      <c r="B13853" s="6" t="str">
        <f>"201412004643"</f>
        <v>201412004643</v>
      </c>
    </row>
    <row r="13854" spans="1:2" x14ac:dyDescent="0.25">
      <c r="A13854" s="6">
        <v>13851</v>
      </c>
      <c r="B13854" s="6" t="str">
        <f>"201412004658"</f>
        <v>201412004658</v>
      </c>
    </row>
    <row r="13855" spans="1:2" x14ac:dyDescent="0.25">
      <c r="A13855" s="6">
        <v>13852</v>
      </c>
      <c r="B13855" s="6" t="str">
        <f>"201412004678"</f>
        <v>201412004678</v>
      </c>
    </row>
    <row r="13856" spans="1:2" x14ac:dyDescent="0.25">
      <c r="A13856" s="6">
        <v>13853</v>
      </c>
      <c r="B13856" s="6" t="str">
        <f>"201412004729"</f>
        <v>201412004729</v>
      </c>
    </row>
    <row r="13857" spans="1:2" x14ac:dyDescent="0.25">
      <c r="A13857" s="6">
        <v>13854</v>
      </c>
      <c r="B13857" s="6" t="str">
        <f>"201412004735"</f>
        <v>201412004735</v>
      </c>
    </row>
    <row r="13858" spans="1:2" x14ac:dyDescent="0.25">
      <c r="A13858" s="6">
        <v>13855</v>
      </c>
      <c r="B13858" s="6" t="str">
        <f>"201412004787"</f>
        <v>201412004787</v>
      </c>
    </row>
    <row r="13859" spans="1:2" x14ac:dyDescent="0.25">
      <c r="A13859" s="6">
        <v>13856</v>
      </c>
      <c r="B13859" s="6" t="str">
        <f>"201412004811"</f>
        <v>201412004811</v>
      </c>
    </row>
    <row r="13860" spans="1:2" x14ac:dyDescent="0.25">
      <c r="A13860" s="6">
        <v>13857</v>
      </c>
      <c r="B13860" s="6" t="str">
        <f>"201412004829"</f>
        <v>201412004829</v>
      </c>
    </row>
    <row r="13861" spans="1:2" x14ac:dyDescent="0.25">
      <c r="A13861" s="6">
        <v>13858</v>
      </c>
      <c r="B13861" s="6" t="str">
        <f>"201412004839"</f>
        <v>201412004839</v>
      </c>
    </row>
    <row r="13862" spans="1:2" x14ac:dyDescent="0.25">
      <c r="A13862" s="6">
        <v>13859</v>
      </c>
      <c r="B13862" s="6" t="str">
        <f>"201412004887"</f>
        <v>201412004887</v>
      </c>
    </row>
    <row r="13863" spans="1:2" x14ac:dyDescent="0.25">
      <c r="A13863" s="6">
        <v>13860</v>
      </c>
      <c r="B13863" s="6" t="str">
        <f>"201412004921"</f>
        <v>201412004921</v>
      </c>
    </row>
    <row r="13864" spans="1:2" x14ac:dyDescent="0.25">
      <c r="A13864" s="6">
        <v>13861</v>
      </c>
      <c r="B13864" s="6" t="str">
        <f>"201412004928"</f>
        <v>201412004928</v>
      </c>
    </row>
    <row r="13865" spans="1:2" x14ac:dyDescent="0.25">
      <c r="A13865" s="6">
        <v>13862</v>
      </c>
      <c r="B13865" s="6" t="str">
        <f>"201412004931"</f>
        <v>201412004931</v>
      </c>
    </row>
    <row r="13866" spans="1:2" x14ac:dyDescent="0.25">
      <c r="A13866" s="6">
        <v>13863</v>
      </c>
      <c r="B13866" s="6" t="str">
        <f>"201412004975"</f>
        <v>201412004975</v>
      </c>
    </row>
    <row r="13867" spans="1:2" x14ac:dyDescent="0.25">
      <c r="A13867" s="6">
        <v>13864</v>
      </c>
      <c r="B13867" s="6" t="str">
        <f>"201412004998"</f>
        <v>201412004998</v>
      </c>
    </row>
    <row r="13868" spans="1:2" x14ac:dyDescent="0.25">
      <c r="A13868" s="6">
        <v>13865</v>
      </c>
      <c r="B13868" s="6" t="str">
        <f>"201412005007"</f>
        <v>201412005007</v>
      </c>
    </row>
    <row r="13869" spans="1:2" x14ac:dyDescent="0.25">
      <c r="A13869" s="6">
        <v>13866</v>
      </c>
      <c r="B13869" s="6" t="str">
        <f>"201412005026"</f>
        <v>201412005026</v>
      </c>
    </row>
    <row r="13870" spans="1:2" x14ac:dyDescent="0.25">
      <c r="A13870" s="6">
        <v>13867</v>
      </c>
      <c r="B13870" s="6" t="str">
        <f>"201412005060"</f>
        <v>201412005060</v>
      </c>
    </row>
    <row r="13871" spans="1:2" x14ac:dyDescent="0.25">
      <c r="A13871" s="6">
        <v>13868</v>
      </c>
      <c r="B13871" s="6" t="str">
        <f>"201412005157"</f>
        <v>201412005157</v>
      </c>
    </row>
    <row r="13872" spans="1:2" x14ac:dyDescent="0.25">
      <c r="A13872" s="6">
        <v>13869</v>
      </c>
      <c r="B13872" s="6" t="str">
        <f>"201412005217"</f>
        <v>201412005217</v>
      </c>
    </row>
    <row r="13873" spans="1:2" x14ac:dyDescent="0.25">
      <c r="A13873" s="6">
        <v>13870</v>
      </c>
      <c r="B13873" s="6" t="str">
        <f>"201412005218"</f>
        <v>201412005218</v>
      </c>
    </row>
    <row r="13874" spans="1:2" x14ac:dyDescent="0.25">
      <c r="A13874" s="6">
        <v>13871</v>
      </c>
      <c r="B13874" s="6" t="str">
        <f>"201412005248"</f>
        <v>201412005248</v>
      </c>
    </row>
    <row r="13875" spans="1:2" x14ac:dyDescent="0.25">
      <c r="A13875" s="6">
        <v>13872</v>
      </c>
      <c r="B13875" s="6" t="str">
        <f>"201412005272"</f>
        <v>201412005272</v>
      </c>
    </row>
    <row r="13876" spans="1:2" x14ac:dyDescent="0.25">
      <c r="A13876" s="6">
        <v>13873</v>
      </c>
      <c r="B13876" s="6" t="str">
        <f>"201412005345"</f>
        <v>201412005345</v>
      </c>
    </row>
    <row r="13877" spans="1:2" x14ac:dyDescent="0.25">
      <c r="A13877" s="6">
        <v>13874</v>
      </c>
      <c r="B13877" s="6" t="str">
        <f>"201412005361"</f>
        <v>201412005361</v>
      </c>
    </row>
    <row r="13878" spans="1:2" x14ac:dyDescent="0.25">
      <c r="A13878" s="6">
        <v>13875</v>
      </c>
      <c r="B13878" s="6" t="str">
        <f>"201412005380"</f>
        <v>201412005380</v>
      </c>
    </row>
    <row r="13879" spans="1:2" x14ac:dyDescent="0.25">
      <c r="A13879" s="6">
        <v>13876</v>
      </c>
      <c r="B13879" s="6" t="str">
        <f>"201412005434"</f>
        <v>201412005434</v>
      </c>
    </row>
    <row r="13880" spans="1:2" x14ac:dyDescent="0.25">
      <c r="A13880" s="6">
        <v>13877</v>
      </c>
      <c r="B13880" s="6" t="str">
        <f>"201412005457"</f>
        <v>201412005457</v>
      </c>
    </row>
    <row r="13881" spans="1:2" x14ac:dyDescent="0.25">
      <c r="A13881" s="6">
        <v>13878</v>
      </c>
      <c r="B13881" s="6" t="str">
        <f>"201412005466"</f>
        <v>201412005466</v>
      </c>
    </row>
    <row r="13882" spans="1:2" x14ac:dyDescent="0.25">
      <c r="A13882" s="6">
        <v>13879</v>
      </c>
      <c r="B13882" s="6" t="str">
        <f>"201412005493"</f>
        <v>201412005493</v>
      </c>
    </row>
    <row r="13883" spans="1:2" x14ac:dyDescent="0.25">
      <c r="A13883" s="6">
        <v>13880</v>
      </c>
      <c r="B13883" s="6" t="str">
        <f>"201412005496"</f>
        <v>201412005496</v>
      </c>
    </row>
    <row r="13884" spans="1:2" x14ac:dyDescent="0.25">
      <c r="A13884" s="6">
        <v>13881</v>
      </c>
      <c r="B13884" s="6" t="str">
        <f>"201412005595"</f>
        <v>201412005595</v>
      </c>
    </row>
    <row r="13885" spans="1:2" x14ac:dyDescent="0.25">
      <c r="A13885" s="6">
        <v>13882</v>
      </c>
      <c r="B13885" s="6" t="str">
        <f>"201412005652"</f>
        <v>201412005652</v>
      </c>
    </row>
    <row r="13886" spans="1:2" x14ac:dyDescent="0.25">
      <c r="A13886" s="6">
        <v>13883</v>
      </c>
      <c r="B13886" s="6" t="str">
        <f>"201412005658"</f>
        <v>201412005658</v>
      </c>
    </row>
    <row r="13887" spans="1:2" x14ac:dyDescent="0.25">
      <c r="A13887" s="6">
        <v>13884</v>
      </c>
      <c r="B13887" s="6" t="str">
        <f>"201412005687"</f>
        <v>201412005687</v>
      </c>
    </row>
    <row r="13888" spans="1:2" x14ac:dyDescent="0.25">
      <c r="A13888" s="6">
        <v>13885</v>
      </c>
      <c r="B13888" s="6" t="str">
        <f>"201412005691"</f>
        <v>201412005691</v>
      </c>
    </row>
    <row r="13889" spans="1:2" x14ac:dyDescent="0.25">
      <c r="A13889" s="6">
        <v>13886</v>
      </c>
      <c r="B13889" s="6" t="str">
        <f>"201412005801"</f>
        <v>201412005801</v>
      </c>
    </row>
    <row r="13890" spans="1:2" x14ac:dyDescent="0.25">
      <c r="A13890" s="6">
        <v>13887</v>
      </c>
      <c r="B13890" s="6" t="str">
        <f>"201412005816"</f>
        <v>201412005816</v>
      </c>
    </row>
    <row r="13891" spans="1:2" x14ac:dyDescent="0.25">
      <c r="A13891" s="6">
        <v>13888</v>
      </c>
      <c r="B13891" s="6" t="str">
        <f>"201412005818"</f>
        <v>201412005818</v>
      </c>
    </row>
    <row r="13892" spans="1:2" x14ac:dyDescent="0.25">
      <c r="A13892" s="6">
        <v>13889</v>
      </c>
      <c r="B13892" s="6" t="str">
        <f>"201412005823"</f>
        <v>201412005823</v>
      </c>
    </row>
    <row r="13893" spans="1:2" x14ac:dyDescent="0.25">
      <c r="A13893" s="6">
        <v>13890</v>
      </c>
      <c r="B13893" s="6" t="str">
        <f>"201412005825"</f>
        <v>201412005825</v>
      </c>
    </row>
    <row r="13894" spans="1:2" x14ac:dyDescent="0.25">
      <c r="A13894" s="6">
        <v>13891</v>
      </c>
      <c r="B13894" s="6" t="str">
        <f>"201412005853"</f>
        <v>201412005853</v>
      </c>
    </row>
    <row r="13895" spans="1:2" x14ac:dyDescent="0.25">
      <c r="A13895" s="6">
        <v>13892</v>
      </c>
      <c r="B13895" s="6" t="str">
        <f>"201412005937"</f>
        <v>201412005937</v>
      </c>
    </row>
    <row r="13896" spans="1:2" x14ac:dyDescent="0.25">
      <c r="A13896" s="6">
        <v>13893</v>
      </c>
      <c r="B13896" s="6" t="str">
        <f>"201412005940"</f>
        <v>201412005940</v>
      </c>
    </row>
    <row r="13897" spans="1:2" x14ac:dyDescent="0.25">
      <c r="A13897" s="6">
        <v>13894</v>
      </c>
      <c r="B13897" s="6" t="str">
        <f>"201412006064"</f>
        <v>201412006064</v>
      </c>
    </row>
    <row r="13898" spans="1:2" x14ac:dyDescent="0.25">
      <c r="A13898" s="6">
        <v>13895</v>
      </c>
      <c r="B13898" s="6" t="str">
        <f>"201412006111"</f>
        <v>201412006111</v>
      </c>
    </row>
    <row r="13899" spans="1:2" x14ac:dyDescent="0.25">
      <c r="A13899" s="6">
        <v>13896</v>
      </c>
      <c r="B13899" s="6" t="str">
        <f>"201412006178"</f>
        <v>201412006178</v>
      </c>
    </row>
    <row r="13900" spans="1:2" x14ac:dyDescent="0.25">
      <c r="A13900" s="6">
        <v>13897</v>
      </c>
      <c r="B13900" s="6" t="str">
        <f>"201412006186"</f>
        <v>201412006186</v>
      </c>
    </row>
    <row r="13901" spans="1:2" x14ac:dyDescent="0.25">
      <c r="A13901" s="6">
        <v>13898</v>
      </c>
      <c r="B13901" s="6" t="str">
        <f>"201412006190"</f>
        <v>201412006190</v>
      </c>
    </row>
    <row r="13902" spans="1:2" x14ac:dyDescent="0.25">
      <c r="A13902" s="6">
        <v>13899</v>
      </c>
      <c r="B13902" s="6" t="str">
        <f>"201412006192"</f>
        <v>201412006192</v>
      </c>
    </row>
    <row r="13903" spans="1:2" x14ac:dyDescent="0.25">
      <c r="A13903" s="6">
        <v>13900</v>
      </c>
      <c r="B13903" s="6" t="str">
        <f>"201412006216"</f>
        <v>201412006216</v>
      </c>
    </row>
    <row r="13904" spans="1:2" x14ac:dyDescent="0.25">
      <c r="A13904" s="6">
        <v>13901</v>
      </c>
      <c r="B13904" s="6" t="str">
        <f>"201412006232"</f>
        <v>201412006232</v>
      </c>
    </row>
    <row r="13905" spans="1:2" x14ac:dyDescent="0.25">
      <c r="A13905" s="6">
        <v>13902</v>
      </c>
      <c r="B13905" s="6" t="str">
        <f>"201412006263"</f>
        <v>201412006263</v>
      </c>
    </row>
    <row r="13906" spans="1:2" x14ac:dyDescent="0.25">
      <c r="A13906" s="6">
        <v>13903</v>
      </c>
      <c r="B13906" s="6" t="str">
        <f>"201412006266"</f>
        <v>201412006266</v>
      </c>
    </row>
    <row r="13907" spans="1:2" x14ac:dyDescent="0.25">
      <c r="A13907" s="6">
        <v>13904</v>
      </c>
      <c r="B13907" s="6" t="str">
        <f>"201412006274"</f>
        <v>201412006274</v>
      </c>
    </row>
    <row r="13908" spans="1:2" x14ac:dyDescent="0.25">
      <c r="A13908" s="6">
        <v>13905</v>
      </c>
      <c r="B13908" s="6" t="str">
        <f>"201412006277"</f>
        <v>201412006277</v>
      </c>
    </row>
    <row r="13909" spans="1:2" x14ac:dyDescent="0.25">
      <c r="A13909" s="6">
        <v>13906</v>
      </c>
      <c r="B13909" s="6" t="str">
        <f>"201412006293"</f>
        <v>201412006293</v>
      </c>
    </row>
    <row r="13910" spans="1:2" x14ac:dyDescent="0.25">
      <c r="A13910" s="6">
        <v>13907</v>
      </c>
      <c r="B13910" s="6" t="str">
        <f>"201412006322"</f>
        <v>201412006322</v>
      </c>
    </row>
    <row r="13911" spans="1:2" x14ac:dyDescent="0.25">
      <c r="A13911" s="6">
        <v>13908</v>
      </c>
      <c r="B13911" s="6" t="str">
        <f>"201412006339"</f>
        <v>201412006339</v>
      </c>
    </row>
    <row r="13912" spans="1:2" x14ac:dyDescent="0.25">
      <c r="A13912" s="6">
        <v>13909</v>
      </c>
      <c r="B13912" s="6" t="str">
        <f>"201412006342"</f>
        <v>201412006342</v>
      </c>
    </row>
    <row r="13913" spans="1:2" x14ac:dyDescent="0.25">
      <c r="A13913" s="6">
        <v>13910</v>
      </c>
      <c r="B13913" s="6" t="str">
        <f>"201412006348"</f>
        <v>201412006348</v>
      </c>
    </row>
    <row r="13914" spans="1:2" x14ac:dyDescent="0.25">
      <c r="A13914" s="6">
        <v>13911</v>
      </c>
      <c r="B13914" s="6" t="str">
        <f>"201412006349"</f>
        <v>201412006349</v>
      </c>
    </row>
    <row r="13915" spans="1:2" x14ac:dyDescent="0.25">
      <c r="A13915" s="6">
        <v>13912</v>
      </c>
      <c r="B13915" s="6" t="str">
        <f>"201412006356"</f>
        <v>201412006356</v>
      </c>
    </row>
    <row r="13916" spans="1:2" x14ac:dyDescent="0.25">
      <c r="A13916" s="6">
        <v>13913</v>
      </c>
      <c r="B13916" s="6" t="str">
        <f>"201412006361"</f>
        <v>201412006361</v>
      </c>
    </row>
    <row r="13917" spans="1:2" x14ac:dyDescent="0.25">
      <c r="A13917" s="6">
        <v>13914</v>
      </c>
      <c r="B13917" s="6" t="str">
        <f>"201412006413"</f>
        <v>201412006413</v>
      </c>
    </row>
    <row r="13918" spans="1:2" x14ac:dyDescent="0.25">
      <c r="A13918" s="6">
        <v>13915</v>
      </c>
      <c r="B13918" s="6" t="str">
        <f>"201412006421"</f>
        <v>201412006421</v>
      </c>
    </row>
    <row r="13919" spans="1:2" x14ac:dyDescent="0.25">
      <c r="A13919" s="6">
        <v>13916</v>
      </c>
      <c r="B13919" s="6" t="str">
        <f>"201412006455"</f>
        <v>201412006455</v>
      </c>
    </row>
    <row r="13920" spans="1:2" x14ac:dyDescent="0.25">
      <c r="A13920" s="6">
        <v>13917</v>
      </c>
      <c r="B13920" s="6" t="str">
        <f>"201412006459"</f>
        <v>201412006459</v>
      </c>
    </row>
    <row r="13921" spans="1:2" x14ac:dyDescent="0.25">
      <c r="A13921" s="6">
        <v>13918</v>
      </c>
      <c r="B13921" s="6" t="str">
        <f>"201412006466"</f>
        <v>201412006466</v>
      </c>
    </row>
    <row r="13922" spans="1:2" x14ac:dyDescent="0.25">
      <c r="A13922" s="6">
        <v>13919</v>
      </c>
      <c r="B13922" s="6" t="str">
        <f>"201412006475"</f>
        <v>201412006475</v>
      </c>
    </row>
    <row r="13923" spans="1:2" x14ac:dyDescent="0.25">
      <c r="A13923" s="6">
        <v>13920</v>
      </c>
      <c r="B13923" s="6" t="str">
        <f>"201412006487"</f>
        <v>201412006487</v>
      </c>
    </row>
    <row r="13924" spans="1:2" x14ac:dyDescent="0.25">
      <c r="A13924" s="6">
        <v>13921</v>
      </c>
      <c r="B13924" s="6" t="str">
        <f>"201412006494"</f>
        <v>201412006494</v>
      </c>
    </row>
    <row r="13925" spans="1:2" x14ac:dyDescent="0.25">
      <c r="A13925" s="6">
        <v>13922</v>
      </c>
      <c r="B13925" s="6" t="str">
        <f>"201412006499"</f>
        <v>201412006499</v>
      </c>
    </row>
    <row r="13926" spans="1:2" x14ac:dyDescent="0.25">
      <c r="A13926" s="6">
        <v>13923</v>
      </c>
      <c r="B13926" s="6" t="str">
        <f>"201412006515"</f>
        <v>201412006515</v>
      </c>
    </row>
    <row r="13927" spans="1:2" x14ac:dyDescent="0.25">
      <c r="A13927" s="6">
        <v>13924</v>
      </c>
      <c r="B13927" s="6" t="str">
        <f>"201412006520"</f>
        <v>201412006520</v>
      </c>
    </row>
    <row r="13928" spans="1:2" x14ac:dyDescent="0.25">
      <c r="A13928" s="6">
        <v>13925</v>
      </c>
      <c r="B13928" s="6" t="str">
        <f>"201412006521"</f>
        <v>201412006521</v>
      </c>
    </row>
    <row r="13929" spans="1:2" x14ac:dyDescent="0.25">
      <c r="A13929" s="6">
        <v>13926</v>
      </c>
      <c r="B13929" s="6" t="str">
        <f>"201412006540"</f>
        <v>201412006540</v>
      </c>
    </row>
    <row r="13930" spans="1:2" x14ac:dyDescent="0.25">
      <c r="A13930" s="6">
        <v>13927</v>
      </c>
      <c r="B13930" s="6" t="str">
        <f>"201412006552"</f>
        <v>201412006552</v>
      </c>
    </row>
    <row r="13931" spans="1:2" x14ac:dyDescent="0.25">
      <c r="A13931" s="6">
        <v>13928</v>
      </c>
      <c r="B13931" s="6" t="str">
        <f>"201412006583"</f>
        <v>201412006583</v>
      </c>
    </row>
    <row r="13932" spans="1:2" x14ac:dyDescent="0.25">
      <c r="A13932" s="6">
        <v>13929</v>
      </c>
      <c r="B13932" s="6" t="str">
        <f>"201412006609"</f>
        <v>201412006609</v>
      </c>
    </row>
    <row r="13933" spans="1:2" x14ac:dyDescent="0.25">
      <c r="A13933" s="6">
        <v>13930</v>
      </c>
      <c r="B13933" s="6" t="str">
        <f>"201412006622"</f>
        <v>201412006622</v>
      </c>
    </row>
    <row r="13934" spans="1:2" x14ac:dyDescent="0.25">
      <c r="A13934" s="6">
        <v>13931</v>
      </c>
      <c r="B13934" s="6" t="str">
        <f>"201412006631"</f>
        <v>201412006631</v>
      </c>
    </row>
    <row r="13935" spans="1:2" x14ac:dyDescent="0.25">
      <c r="A13935" s="6">
        <v>13932</v>
      </c>
      <c r="B13935" s="6" t="str">
        <f>"201412006658"</f>
        <v>201412006658</v>
      </c>
    </row>
    <row r="13936" spans="1:2" x14ac:dyDescent="0.25">
      <c r="A13936" s="6">
        <v>13933</v>
      </c>
      <c r="B13936" s="6" t="str">
        <f>"201412006703"</f>
        <v>201412006703</v>
      </c>
    </row>
    <row r="13937" spans="1:2" x14ac:dyDescent="0.25">
      <c r="A13937" s="6">
        <v>13934</v>
      </c>
      <c r="B13937" s="6" t="str">
        <f>"201412006711"</f>
        <v>201412006711</v>
      </c>
    </row>
    <row r="13938" spans="1:2" x14ac:dyDescent="0.25">
      <c r="A13938" s="6">
        <v>13935</v>
      </c>
      <c r="B13938" s="6" t="str">
        <f>"201412006733"</f>
        <v>201412006733</v>
      </c>
    </row>
    <row r="13939" spans="1:2" x14ac:dyDescent="0.25">
      <c r="A13939" s="6">
        <v>13936</v>
      </c>
      <c r="B13939" s="6" t="str">
        <f>"201412006748"</f>
        <v>201412006748</v>
      </c>
    </row>
    <row r="13940" spans="1:2" x14ac:dyDescent="0.25">
      <c r="A13940" s="6">
        <v>13937</v>
      </c>
      <c r="B13940" s="6" t="str">
        <f>"201412006780"</f>
        <v>201412006780</v>
      </c>
    </row>
    <row r="13941" spans="1:2" x14ac:dyDescent="0.25">
      <c r="A13941" s="6">
        <v>13938</v>
      </c>
      <c r="B13941" s="6" t="str">
        <f>"201412006798"</f>
        <v>201412006798</v>
      </c>
    </row>
    <row r="13942" spans="1:2" x14ac:dyDescent="0.25">
      <c r="A13942" s="6">
        <v>13939</v>
      </c>
      <c r="B13942" s="6" t="str">
        <f>"201412006801"</f>
        <v>201412006801</v>
      </c>
    </row>
    <row r="13943" spans="1:2" x14ac:dyDescent="0.25">
      <c r="A13943" s="6">
        <v>13940</v>
      </c>
      <c r="B13943" s="6" t="str">
        <f>"201412006803"</f>
        <v>201412006803</v>
      </c>
    </row>
    <row r="13944" spans="1:2" x14ac:dyDescent="0.25">
      <c r="A13944" s="6">
        <v>13941</v>
      </c>
      <c r="B13944" s="6" t="str">
        <f>"201412006811"</f>
        <v>201412006811</v>
      </c>
    </row>
    <row r="13945" spans="1:2" x14ac:dyDescent="0.25">
      <c r="A13945" s="6">
        <v>13942</v>
      </c>
      <c r="B13945" s="6" t="str">
        <f>"201412006828"</f>
        <v>201412006828</v>
      </c>
    </row>
    <row r="13946" spans="1:2" x14ac:dyDescent="0.25">
      <c r="A13946" s="6">
        <v>13943</v>
      </c>
      <c r="B13946" s="6" t="str">
        <f>"201412006835"</f>
        <v>201412006835</v>
      </c>
    </row>
    <row r="13947" spans="1:2" x14ac:dyDescent="0.25">
      <c r="A13947" s="6">
        <v>13944</v>
      </c>
      <c r="B13947" s="6" t="str">
        <f>"201412006864"</f>
        <v>201412006864</v>
      </c>
    </row>
    <row r="13948" spans="1:2" x14ac:dyDescent="0.25">
      <c r="A13948" s="6">
        <v>13945</v>
      </c>
      <c r="B13948" s="6" t="str">
        <f>"201412006889"</f>
        <v>201412006889</v>
      </c>
    </row>
    <row r="13949" spans="1:2" x14ac:dyDescent="0.25">
      <c r="A13949" s="6">
        <v>13946</v>
      </c>
      <c r="B13949" s="6" t="str">
        <f>"201412006906"</f>
        <v>201412006906</v>
      </c>
    </row>
    <row r="13950" spans="1:2" x14ac:dyDescent="0.25">
      <c r="A13950" s="6">
        <v>13947</v>
      </c>
      <c r="B13950" s="6" t="str">
        <f>"201412006913"</f>
        <v>201412006913</v>
      </c>
    </row>
    <row r="13951" spans="1:2" x14ac:dyDescent="0.25">
      <c r="A13951" s="6">
        <v>13948</v>
      </c>
      <c r="B13951" s="6" t="str">
        <f>"201412006914"</f>
        <v>201412006914</v>
      </c>
    </row>
    <row r="13952" spans="1:2" x14ac:dyDescent="0.25">
      <c r="A13952" s="6">
        <v>13949</v>
      </c>
      <c r="B13952" s="6" t="str">
        <f>"201412007000"</f>
        <v>201412007000</v>
      </c>
    </row>
    <row r="13953" spans="1:2" x14ac:dyDescent="0.25">
      <c r="A13953" s="6">
        <v>13950</v>
      </c>
      <c r="B13953" s="6" t="str">
        <f>"201412007004"</f>
        <v>201412007004</v>
      </c>
    </row>
    <row r="13954" spans="1:2" x14ac:dyDescent="0.25">
      <c r="A13954" s="6">
        <v>13951</v>
      </c>
      <c r="B13954" s="6" t="str">
        <f>"201412007062"</f>
        <v>201412007062</v>
      </c>
    </row>
    <row r="13955" spans="1:2" x14ac:dyDescent="0.25">
      <c r="A13955" s="6">
        <v>13952</v>
      </c>
      <c r="B13955" s="6" t="str">
        <f>"201412007071"</f>
        <v>201412007071</v>
      </c>
    </row>
    <row r="13956" spans="1:2" x14ac:dyDescent="0.25">
      <c r="A13956" s="6">
        <v>13953</v>
      </c>
      <c r="B13956" s="6" t="str">
        <f>"201412007124"</f>
        <v>201412007124</v>
      </c>
    </row>
    <row r="13957" spans="1:2" x14ac:dyDescent="0.25">
      <c r="A13957" s="6">
        <v>13954</v>
      </c>
      <c r="B13957" s="6" t="str">
        <f>"201412007160"</f>
        <v>201412007160</v>
      </c>
    </row>
    <row r="13958" spans="1:2" x14ac:dyDescent="0.25">
      <c r="A13958" s="6">
        <v>13955</v>
      </c>
      <c r="B13958" s="6" t="str">
        <f>"201412007181"</f>
        <v>201412007181</v>
      </c>
    </row>
    <row r="13959" spans="1:2" x14ac:dyDescent="0.25">
      <c r="A13959" s="6">
        <v>13956</v>
      </c>
      <c r="B13959" s="6" t="str">
        <f>"201412007220"</f>
        <v>201412007220</v>
      </c>
    </row>
    <row r="13960" spans="1:2" x14ac:dyDescent="0.25">
      <c r="A13960" s="6">
        <v>13957</v>
      </c>
      <c r="B13960" s="6" t="str">
        <f>"201412007222"</f>
        <v>201412007222</v>
      </c>
    </row>
    <row r="13961" spans="1:2" x14ac:dyDescent="0.25">
      <c r="A13961" s="6">
        <v>13958</v>
      </c>
      <c r="B13961" s="6" t="str">
        <f>"201412007229"</f>
        <v>201412007229</v>
      </c>
    </row>
    <row r="13962" spans="1:2" x14ac:dyDescent="0.25">
      <c r="A13962" s="6">
        <v>13959</v>
      </c>
      <c r="B13962" s="6" t="str">
        <f>"201412007240"</f>
        <v>201412007240</v>
      </c>
    </row>
    <row r="13963" spans="1:2" x14ac:dyDescent="0.25">
      <c r="A13963" s="6">
        <v>13960</v>
      </c>
      <c r="B13963" s="6" t="str">
        <f>"201412007252"</f>
        <v>201412007252</v>
      </c>
    </row>
    <row r="13964" spans="1:2" x14ac:dyDescent="0.25">
      <c r="A13964" s="6">
        <v>13961</v>
      </c>
      <c r="B13964" s="6" t="str">
        <f>"201412007283"</f>
        <v>201412007283</v>
      </c>
    </row>
    <row r="13965" spans="1:2" x14ac:dyDescent="0.25">
      <c r="A13965" s="6">
        <v>13962</v>
      </c>
      <c r="B13965" s="6" t="str">
        <f>"201412007467"</f>
        <v>201412007467</v>
      </c>
    </row>
    <row r="13966" spans="1:2" x14ac:dyDescent="0.25">
      <c r="A13966" s="6">
        <v>13963</v>
      </c>
      <c r="B13966" s="6" t="str">
        <f>"201501000064"</f>
        <v>201501000064</v>
      </c>
    </row>
    <row r="13967" spans="1:2" x14ac:dyDescent="0.25">
      <c r="A13967" s="6">
        <v>13964</v>
      </c>
      <c r="B13967" s="6" t="str">
        <f>"201501000099"</f>
        <v>201501000099</v>
      </c>
    </row>
    <row r="13968" spans="1:2" x14ac:dyDescent="0.25">
      <c r="A13968" s="6">
        <v>13965</v>
      </c>
      <c r="B13968" s="6" t="str">
        <f>"201501000152"</f>
        <v>201501000152</v>
      </c>
    </row>
    <row r="13969" spans="1:2" x14ac:dyDescent="0.25">
      <c r="A13969" s="6">
        <v>13966</v>
      </c>
      <c r="B13969" s="6" t="str">
        <f>"201501000167"</f>
        <v>201501000167</v>
      </c>
    </row>
    <row r="13970" spans="1:2" x14ac:dyDescent="0.25">
      <c r="A13970" s="6">
        <v>13967</v>
      </c>
      <c r="B13970" s="6" t="str">
        <f>"201501000183"</f>
        <v>201501000183</v>
      </c>
    </row>
    <row r="13971" spans="1:2" x14ac:dyDescent="0.25">
      <c r="A13971" s="6">
        <v>13968</v>
      </c>
      <c r="B13971" s="6" t="str">
        <f>"201501000220"</f>
        <v>201501000220</v>
      </c>
    </row>
    <row r="13972" spans="1:2" x14ac:dyDescent="0.25">
      <c r="A13972" s="6">
        <v>13969</v>
      </c>
      <c r="B13972" s="6" t="str">
        <f>"201501000245"</f>
        <v>201501000245</v>
      </c>
    </row>
    <row r="13973" spans="1:2" x14ac:dyDescent="0.25">
      <c r="A13973" s="6">
        <v>13970</v>
      </c>
      <c r="B13973" s="6" t="str">
        <f>"201501000251"</f>
        <v>201501000251</v>
      </c>
    </row>
    <row r="13974" spans="1:2" x14ac:dyDescent="0.25">
      <c r="A13974" s="6">
        <v>13971</v>
      </c>
      <c r="B13974" s="6" t="str">
        <f>"201501000301"</f>
        <v>201501000301</v>
      </c>
    </row>
    <row r="13975" spans="1:2" x14ac:dyDescent="0.25">
      <c r="A13975" s="6">
        <v>13972</v>
      </c>
      <c r="B13975" s="6" t="str">
        <f>"201501000404"</f>
        <v>201501000404</v>
      </c>
    </row>
    <row r="13976" spans="1:2" x14ac:dyDescent="0.25">
      <c r="A13976" s="6">
        <v>13973</v>
      </c>
      <c r="B13976" s="6" t="str">
        <f>"201502000007"</f>
        <v>201502000007</v>
      </c>
    </row>
    <row r="13977" spans="1:2" x14ac:dyDescent="0.25">
      <c r="A13977" s="6">
        <v>13974</v>
      </c>
      <c r="B13977" s="6" t="str">
        <f>"201502000156"</f>
        <v>201502000156</v>
      </c>
    </row>
    <row r="13978" spans="1:2" x14ac:dyDescent="0.25">
      <c r="A13978" s="6">
        <v>13975</v>
      </c>
      <c r="B13978" s="6" t="str">
        <f>"201502000453"</f>
        <v>201502000453</v>
      </c>
    </row>
    <row r="13979" spans="1:2" x14ac:dyDescent="0.25">
      <c r="A13979" s="6">
        <v>13976</v>
      </c>
      <c r="B13979" s="6" t="str">
        <f>"201502000455"</f>
        <v>201502000455</v>
      </c>
    </row>
    <row r="13980" spans="1:2" x14ac:dyDescent="0.25">
      <c r="A13980" s="6">
        <v>13977</v>
      </c>
      <c r="B13980" s="6" t="str">
        <f>"201502000460"</f>
        <v>201502000460</v>
      </c>
    </row>
    <row r="13981" spans="1:2" x14ac:dyDescent="0.25">
      <c r="A13981" s="6">
        <v>13978</v>
      </c>
      <c r="B13981" s="6" t="str">
        <f>"201502000480"</f>
        <v>201502000480</v>
      </c>
    </row>
    <row r="13982" spans="1:2" x14ac:dyDescent="0.25">
      <c r="A13982" s="6">
        <v>13979</v>
      </c>
      <c r="B13982" s="6" t="str">
        <f>"201502000488"</f>
        <v>201502000488</v>
      </c>
    </row>
    <row r="13983" spans="1:2" x14ac:dyDescent="0.25">
      <c r="A13983" s="6">
        <v>13980</v>
      </c>
      <c r="B13983" s="6" t="str">
        <f>"201502000506"</f>
        <v>201502000506</v>
      </c>
    </row>
    <row r="13984" spans="1:2" x14ac:dyDescent="0.25">
      <c r="A13984" s="6">
        <v>13981</v>
      </c>
      <c r="B13984" s="6" t="str">
        <f>"201502000527"</f>
        <v>201502000527</v>
      </c>
    </row>
    <row r="13985" spans="1:2" x14ac:dyDescent="0.25">
      <c r="A13985" s="6">
        <v>13982</v>
      </c>
      <c r="B13985" s="6" t="str">
        <f>"201502000622"</f>
        <v>201502000622</v>
      </c>
    </row>
    <row r="13986" spans="1:2" x14ac:dyDescent="0.25">
      <c r="A13986" s="6">
        <v>13983</v>
      </c>
      <c r="B13986" s="6" t="str">
        <f>"201502000981"</f>
        <v>201502000981</v>
      </c>
    </row>
    <row r="13987" spans="1:2" x14ac:dyDescent="0.25">
      <c r="A13987" s="6">
        <v>13984</v>
      </c>
      <c r="B13987" s="6" t="str">
        <f>"201502001001"</f>
        <v>201502001001</v>
      </c>
    </row>
    <row r="13988" spans="1:2" x14ac:dyDescent="0.25">
      <c r="A13988" s="6">
        <v>13985</v>
      </c>
      <c r="B13988" s="6" t="str">
        <f>"201502001284"</f>
        <v>201502001284</v>
      </c>
    </row>
    <row r="13989" spans="1:2" x14ac:dyDescent="0.25">
      <c r="A13989" s="6">
        <v>13986</v>
      </c>
      <c r="B13989" s="6" t="str">
        <f>"201502001419"</f>
        <v>201502001419</v>
      </c>
    </row>
    <row r="13990" spans="1:2" x14ac:dyDescent="0.25">
      <c r="A13990" s="6">
        <v>13987</v>
      </c>
      <c r="B13990" s="6" t="str">
        <f>"201502001607"</f>
        <v>201502001607</v>
      </c>
    </row>
    <row r="13991" spans="1:2" x14ac:dyDescent="0.25">
      <c r="A13991" s="6">
        <v>13988</v>
      </c>
      <c r="B13991" s="6" t="str">
        <f>"201502001687"</f>
        <v>201502001687</v>
      </c>
    </row>
    <row r="13992" spans="1:2" x14ac:dyDescent="0.25">
      <c r="A13992" s="6">
        <v>13989</v>
      </c>
      <c r="B13992" s="6" t="str">
        <f>"201502001952"</f>
        <v>201502001952</v>
      </c>
    </row>
    <row r="13993" spans="1:2" x14ac:dyDescent="0.25">
      <c r="A13993" s="6">
        <v>13990</v>
      </c>
      <c r="B13993" s="6" t="str">
        <f>"201502002187"</f>
        <v>201502002187</v>
      </c>
    </row>
    <row r="13994" spans="1:2" x14ac:dyDescent="0.25">
      <c r="A13994" s="6">
        <v>13991</v>
      </c>
      <c r="B13994" s="6" t="str">
        <f>"201502002236"</f>
        <v>201502002236</v>
      </c>
    </row>
    <row r="13995" spans="1:2" x14ac:dyDescent="0.25">
      <c r="A13995" s="6">
        <v>13992</v>
      </c>
      <c r="B13995" s="6" t="str">
        <f>"201502002251"</f>
        <v>201502002251</v>
      </c>
    </row>
    <row r="13996" spans="1:2" x14ac:dyDescent="0.25">
      <c r="A13996" s="6">
        <v>13993</v>
      </c>
      <c r="B13996" s="6" t="str">
        <f>"201502002257"</f>
        <v>201502002257</v>
      </c>
    </row>
    <row r="13997" spans="1:2" x14ac:dyDescent="0.25">
      <c r="A13997" s="6">
        <v>13994</v>
      </c>
      <c r="B13997" s="6" t="str">
        <f>"201502002297"</f>
        <v>201502002297</v>
      </c>
    </row>
    <row r="13998" spans="1:2" x14ac:dyDescent="0.25">
      <c r="A13998" s="6">
        <v>13995</v>
      </c>
      <c r="B13998" s="6" t="str">
        <f>"201502002473"</f>
        <v>201502002473</v>
      </c>
    </row>
    <row r="13999" spans="1:2" x14ac:dyDescent="0.25">
      <c r="A13999" s="6">
        <v>13996</v>
      </c>
      <c r="B13999" s="6" t="str">
        <f>"201502002841"</f>
        <v>201502002841</v>
      </c>
    </row>
    <row r="14000" spans="1:2" x14ac:dyDescent="0.25">
      <c r="A14000" s="6">
        <v>13997</v>
      </c>
      <c r="B14000" s="6" t="str">
        <f>"201502002935"</f>
        <v>201502002935</v>
      </c>
    </row>
    <row r="14001" spans="1:2" x14ac:dyDescent="0.25">
      <c r="A14001" s="6">
        <v>13998</v>
      </c>
      <c r="B14001" s="6" t="str">
        <f>"201502003031"</f>
        <v>201502003031</v>
      </c>
    </row>
    <row r="14002" spans="1:2" x14ac:dyDescent="0.25">
      <c r="A14002" s="6">
        <v>13999</v>
      </c>
      <c r="B14002" s="6" t="str">
        <f>"201502003193"</f>
        <v>201502003193</v>
      </c>
    </row>
    <row r="14003" spans="1:2" x14ac:dyDescent="0.25">
      <c r="A14003" s="6">
        <v>14000</v>
      </c>
      <c r="B14003" s="6" t="str">
        <f>"201502003275"</f>
        <v>201502003275</v>
      </c>
    </row>
    <row r="14004" spans="1:2" x14ac:dyDescent="0.25">
      <c r="A14004" s="6">
        <v>14001</v>
      </c>
      <c r="B14004" s="6" t="str">
        <f>"201502003298"</f>
        <v>201502003298</v>
      </c>
    </row>
    <row r="14005" spans="1:2" x14ac:dyDescent="0.25">
      <c r="A14005" s="6">
        <v>14002</v>
      </c>
      <c r="B14005" s="6" t="str">
        <f>"201502003415"</f>
        <v>201502003415</v>
      </c>
    </row>
    <row r="14006" spans="1:2" x14ac:dyDescent="0.25">
      <c r="A14006" s="6">
        <v>14003</v>
      </c>
      <c r="B14006" s="6" t="str">
        <f>"201502003456"</f>
        <v>201502003456</v>
      </c>
    </row>
    <row r="14007" spans="1:2" x14ac:dyDescent="0.25">
      <c r="A14007" s="6">
        <v>14004</v>
      </c>
      <c r="B14007" s="6" t="str">
        <f>"201502003719"</f>
        <v>201502003719</v>
      </c>
    </row>
    <row r="14008" spans="1:2" x14ac:dyDescent="0.25">
      <c r="A14008" s="6">
        <v>14005</v>
      </c>
      <c r="B14008" s="6" t="str">
        <f>"201502003781"</f>
        <v>201502003781</v>
      </c>
    </row>
    <row r="14009" spans="1:2" x14ac:dyDescent="0.25">
      <c r="A14009" s="6">
        <v>14006</v>
      </c>
      <c r="B14009" s="6" t="str">
        <f>"201502003782"</f>
        <v>201502003782</v>
      </c>
    </row>
    <row r="14010" spans="1:2" x14ac:dyDescent="0.25">
      <c r="A14010" s="6">
        <v>14007</v>
      </c>
      <c r="B14010" s="6" t="str">
        <f>"201503000036"</f>
        <v>201503000036</v>
      </c>
    </row>
    <row r="14011" spans="1:2" x14ac:dyDescent="0.25">
      <c r="A14011" s="6">
        <v>14008</v>
      </c>
      <c r="B14011" s="6" t="str">
        <f>"201503000049"</f>
        <v>201503000049</v>
      </c>
    </row>
    <row r="14012" spans="1:2" x14ac:dyDescent="0.25">
      <c r="A14012" s="6">
        <v>14009</v>
      </c>
      <c r="B14012" s="6" t="str">
        <f>"201503000066"</f>
        <v>201503000066</v>
      </c>
    </row>
    <row r="14013" spans="1:2" x14ac:dyDescent="0.25">
      <c r="A14013" s="6">
        <v>14010</v>
      </c>
      <c r="B14013" s="6" t="str">
        <f>"201503000089"</f>
        <v>201503000089</v>
      </c>
    </row>
    <row r="14014" spans="1:2" x14ac:dyDescent="0.25">
      <c r="A14014" s="6">
        <v>14011</v>
      </c>
      <c r="B14014" s="6" t="str">
        <f>"201503000099"</f>
        <v>201503000099</v>
      </c>
    </row>
    <row r="14015" spans="1:2" x14ac:dyDescent="0.25">
      <c r="A14015" s="6">
        <v>14012</v>
      </c>
      <c r="B14015" s="6" t="str">
        <f>"201503000123"</f>
        <v>201503000123</v>
      </c>
    </row>
    <row r="14016" spans="1:2" x14ac:dyDescent="0.25">
      <c r="A14016" s="6">
        <v>14013</v>
      </c>
      <c r="B14016" s="6" t="str">
        <f>"201503000188"</f>
        <v>201503000188</v>
      </c>
    </row>
    <row r="14017" spans="1:2" x14ac:dyDescent="0.25">
      <c r="A14017" s="6">
        <v>14014</v>
      </c>
      <c r="B14017" s="6" t="str">
        <f>"201503000190"</f>
        <v>201503000190</v>
      </c>
    </row>
    <row r="14018" spans="1:2" x14ac:dyDescent="0.25">
      <c r="A14018" s="6">
        <v>14015</v>
      </c>
      <c r="B14018" s="6" t="str">
        <f>"201503000210"</f>
        <v>201503000210</v>
      </c>
    </row>
    <row r="14019" spans="1:2" x14ac:dyDescent="0.25">
      <c r="A14019" s="6">
        <v>14016</v>
      </c>
      <c r="B14019" s="6" t="str">
        <f>"201503000213"</f>
        <v>201503000213</v>
      </c>
    </row>
    <row r="14020" spans="1:2" x14ac:dyDescent="0.25">
      <c r="A14020" s="6">
        <v>14017</v>
      </c>
      <c r="B14020" s="6" t="str">
        <f>"201503000220"</f>
        <v>201503000220</v>
      </c>
    </row>
    <row r="14021" spans="1:2" x14ac:dyDescent="0.25">
      <c r="A14021" s="6">
        <v>14018</v>
      </c>
      <c r="B14021" s="6" t="str">
        <f>"201503000225"</f>
        <v>201503000225</v>
      </c>
    </row>
    <row r="14022" spans="1:2" x14ac:dyDescent="0.25">
      <c r="A14022" s="6">
        <v>14019</v>
      </c>
      <c r="B14022" s="6" t="str">
        <f>"201503000238"</f>
        <v>201503000238</v>
      </c>
    </row>
    <row r="14023" spans="1:2" x14ac:dyDescent="0.25">
      <c r="A14023" s="6">
        <v>14020</v>
      </c>
      <c r="B14023" s="6" t="str">
        <f>"201503000252"</f>
        <v>201503000252</v>
      </c>
    </row>
    <row r="14024" spans="1:2" x14ac:dyDescent="0.25">
      <c r="A14024" s="6">
        <v>14021</v>
      </c>
      <c r="B14024" s="6" t="str">
        <f>"201503000254"</f>
        <v>201503000254</v>
      </c>
    </row>
    <row r="14025" spans="1:2" x14ac:dyDescent="0.25">
      <c r="A14025" s="6">
        <v>14022</v>
      </c>
      <c r="B14025" s="6" t="str">
        <f>"201503000282"</f>
        <v>201503000282</v>
      </c>
    </row>
    <row r="14026" spans="1:2" x14ac:dyDescent="0.25">
      <c r="A14026" s="6">
        <v>14023</v>
      </c>
      <c r="B14026" s="6" t="str">
        <f>"201503000291"</f>
        <v>201503000291</v>
      </c>
    </row>
    <row r="14027" spans="1:2" x14ac:dyDescent="0.25">
      <c r="A14027" s="6">
        <v>14024</v>
      </c>
      <c r="B14027" s="6" t="str">
        <f>"201503000294"</f>
        <v>201503000294</v>
      </c>
    </row>
    <row r="14028" spans="1:2" x14ac:dyDescent="0.25">
      <c r="A14028" s="6">
        <v>14025</v>
      </c>
      <c r="B14028" s="6" t="str">
        <f>"201503000307"</f>
        <v>201503000307</v>
      </c>
    </row>
    <row r="14029" spans="1:2" x14ac:dyDescent="0.25">
      <c r="A14029" s="6">
        <v>14026</v>
      </c>
      <c r="B14029" s="6" t="str">
        <f>"201503000317"</f>
        <v>201503000317</v>
      </c>
    </row>
    <row r="14030" spans="1:2" x14ac:dyDescent="0.25">
      <c r="A14030" s="6">
        <v>14027</v>
      </c>
      <c r="B14030" s="6" t="str">
        <f>"201503000344"</f>
        <v>201503000344</v>
      </c>
    </row>
    <row r="14031" spans="1:2" x14ac:dyDescent="0.25">
      <c r="A14031" s="6">
        <v>14028</v>
      </c>
      <c r="B14031" s="6" t="str">
        <f>"201503000346"</f>
        <v>201503000346</v>
      </c>
    </row>
    <row r="14032" spans="1:2" x14ac:dyDescent="0.25">
      <c r="A14032" s="6">
        <v>14029</v>
      </c>
      <c r="B14032" s="6" t="str">
        <f>"201503000363"</f>
        <v>201503000363</v>
      </c>
    </row>
    <row r="14033" spans="1:2" x14ac:dyDescent="0.25">
      <c r="A14033" s="6">
        <v>14030</v>
      </c>
      <c r="B14033" s="6" t="str">
        <f>"201503000369"</f>
        <v>201503000369</v>
      </c>
    </row>
    <row r="14034" spans="1:2" x14ac:dyDescent="0.25">
      <c r="A14034" s="6">
        <v>14031</v>
      </c>
      <c r="B14034" s="6" t="str">
        <f>"201503000370"</f>
        <v>201503000370</v>
      </c>
    </row>
    <row r="14035" spans="1:2" x14ac:dyDescent="0.25">
      <c r="A14035" s="6">
        <v>14032</v>
      </c>
      <c r="B14035" s="6" t="str">
        <f>"201503000379"</f>
        <v>201503000379</v>
      </c>
    </row>
    <row r="14036" spans="1:2" x14ac:dyDescent="0.25">
      <c r="A14036" s="6">
        <v>14033</v>
      </c>
      <c r="B14036" s="6" t="str">
        <f>"201503000397"</f>
        <v>201503000397</v>
      </c>
    </row>
    <row r="14037" spans="1:2" x14ac:dyDescent="0.25">
      <c r="A14037" s="6">
        <v>14034</v>
      </c>
      <c r="B14037" s="6" t="str">
        <f>"201503000401"</f>
        <v>201503000401</v>
      </c>
    </row>
    <row r="14038" spans="1:2" x14ac:dyDescent="0.25">
      <c r="A14038" s="6">
        <v>14035</v>
      </c>
      <c r="B14038" s="6" t="str">
        <f>"201503000412"</f>
        <v>201503000412</v>
      </c>
    </row>
    <row r="14039" spans="1:2" x14ac:dyDescent="0.25">
      <c r="A14039" s="6">
        <v>14036</v>
      </c>
      <c r="B14039" s="6" t="str">
        <f>"201503000442"</f>
        <v>201503000442</v>
      </c>
    </row>
    <row r="14040" spans="1:2" x14ac:dyDescent="0.25">
      <c r="A14040" s="6">
        <v>14037</v>
      </c>
      <c r="B14040" s="6" t="str">
        <f>"201503000451"</f>
        <v>201503000451</v>
      </c>
    </row>
    <row r="14041" spans="1:2" x14ac:dyDescent="0.25">
      <c r="A14041" s="6">
        <v>14038</v>
      </c>
      <c r="B14041" s="6" t="str">
        <f>"201503000457"</f>
        <v>201503000457</v>
      </c>
    </row>
    <row r="14042" spans="1:2" x14ac:dyDescent="0.25">
      <c r="A14042" s="6">
        <v>14039</v>
      </c>
      <c r="B14042" s="6" t="str">
        <f>"201503000463"</f>
        <v>201503000463</v>
      </c>
    </row>
    <row r="14043" spans="1:2" x14ac:dyDescent="0.25">
      <c r="A14043" s="6">
        <v>14040</v>
      </c>
      <c r="B14043" s="6" t="str">
        <f>"201503000473"</f>
        <v>201503000473</v>
      </c>
    </row>
    <row r="14044" spans="1:2" x14ac:dyDescent="0.25">
      <c r="A14044" s="6">
        <v>14041</v>
      </c>
      <c r="B14044" s="6" t="str">
        <f>"201503000476"</f>
        <v>201503000476</v>
      </c>
    </row>
    <row r="14045" spans="1:2" x14ac:dyDescent="0.25">
      <c r="A14045" s="6">
        <v>14042</v>
      </c>
      <c r="B14045" s="6" t="str">
        <f>"201503000499"</f>
        <v>201503000499</v>
      </c>
    </row>
    <row r="14046" spans="1:2" x14ac:dyDescent="0.25">
      <c r="A14046" s="6">
        <v>14043</v>
      </c>
      <c r="B14046" s="6" t="str">
        <f>"201503000505"</f>
        <v>201503000505</v>
      </c>
    </row>
    <row r="14047" spans="1:2" x14ac:dyDescent="0.25">
      <c r="A14047" s="6">
        <v>14044</v>
      </c>
      <c r="B14047" s="6" t="str">
        <f>"201503000516"</f>
        <v>201503000516</v>
      </c>
    </row>
    <row r="14048" spans="1:2" x14ac:dyDescent="0.25">
      <c r="A14048" s="6">
        <v>14045</v>
      </c>
      <c r="B14048" s="6" t="str">
        <f>"201503000517"</f>
        <v>201503000517</v>
      </c>
    </row>
    <row r="14049" spans="1:2" x14ac:dyDescent="0.25">
      <c r="A14049" s="6">
        <v>14046</v>
      </c>
      <c r="B14049" s="6" t="str">
        <f>"201503000566"</f>
        <v>201503000566</v>
      </c>
    </row>
    <row r="14050" spans="1:2" x14ac:dyDescent="0.25">
      <c r="A14050" s="6">
        <v>14047</v>
      </c>
      <c r="B14050" s="6" t="str">
        <f>"201503000572"</f>
        <v>201503000572</v>
      </c>
    </row>
    <row r="14051" spans="1:2" x14ac:dyDescent="0.25">
      <c r="A14051" s="6">
        <v>14048</v>
      </c>
      <c r="B14051" s="6" t="str">
        <f>"201503000577"</f>
        <v>201503000577</v>
      </c>
    </row>
    <row r="14052" spans="1:2" x14ac:dyDescent="0.25">
      <c r="A14052" s="6">
        <v>14049</v>
      </c>
      <c r="B14052" s="6" t="str">
        <f>"201503000582"</f>
        <v>201503000582</v>
      </c>
    </row>
    <row r="14053" spans="1:2" x14ac:dyDescent="0.25">
      <c r="A14053" s="6">
        <v>14050</v>
      </c>
      <c r="B14053" s="6" t="str">
        <f>"201503000592"</f>
        <v>201503000592</v>
      </c>
    </row>
    <row r="14054" spans="1:2" x14ac:dyDescent="0.25">
      <c r="A14054" s="6">
        <v>14051</v>
      </c>
      <c r="B14054" s="6" t="str">
        <f>"201503000606"</f>
        <v>201503000606</v>
      </c>
    </row>
    <row r="14055" spans="1:2" x14ac:dyDescent="0.25">
      <c r="A14055" s="6">
        <v>14052</v>
      </c>
      <c r="B14055" s="6" t="str">
        <f>"201504000022"</f>
        <v>201504000022</v>
      </c>
    </row>
    <row r="14056" spans="1:2" x14ac:dyDescent="0.25">
      <c r="A14056" s="6">
        <v>14053</v>
      </c>
      <c r="B14056" s="6" t="str">
        <f>"201504000046"</f>
        <v>201504000046</v>
      </c>
    </row>
    <row r="14057" spans="1:2" x14ac:dyDescent="0.25">
      <c r="A14057" s="6">
        <v>14054</v>
      </c>
      <c r="B14057" s="6" t="str">
        <f>"201504000058"</f>
        <v>201504000058</v>
      </c>
    </row>
    <row r="14058" spans="1:2" x14ac:dyDescent="0.25">
      <c r="A14058" s="6">
        <v>14055</v>
      </c>
      <c r="B14058" s="6" t="str">
        <f>"201504000090"</f>
        <v>201504000090</v>
      </c>
    </row>
    <row r="14059" spans="1:2" x14ac:dyDescent="0.25">
      <c r="A14059" s="6">
        <v>14056</v>
      </c>
      <c r="B14059" s="6" t="str">
        <f>"201504000093"</f>
        <v>201504000093</v>
      </c>
    </row>
    <row r="14060" spans="1:2" x14ac:dyDescent="0.25">
      <c r="A14060" s="6">
        <v>14057</v>
      </c>
      <c r="B14060" s="6" t="str">
        <f>"201504000096"</f>
        <v>201504000096</v>
      </c>
    </row>
    <row r="14061" spans="1:2" x14ac:dyDescent="0.25">
      <c r="A14061" s="6">
        <v>14058</v>
      </c>
      <c r="B14061" s="6" t="str">
        <f>"201504000104"</f>
        <v>201504000104</v>
      </c>
    </row>
    <row r="14062" spans="1:2" x14ac:dyDescent="0.25">
      <c r="A14062" s="6">
        <v>14059</v>
      </c>
      <c r="B14062" s="6" t="str">
        <f>"201504000148"</f>
        <v>201504000148</v>
      </c>
    </row>
    <row r="14063" spans="1:2" x14ac:dyDescent="0.25">
      <c r="A14063" s="6">
        <v>14060</v>
      </c>
      <c r="B14063" s="6" t="str">
        <f>"201504000150"</f>
        <v>201504000150</v>
      </c>
    </row>
    <row r="14064" spans="1:2" x14ac:dyDescent="0.25">
      <c r="A14064" s="6">
        <v>14061</v>
      </c>
      <c r="B14064" s="6" t="str">
        <f>"201504000164"</f>
        <v>201504000164</v>
      </c>
    </row>
    <row r="14065" spans="1:2" x14ac:dyDescent="0.25">
      <c r="A14065" s="6">
        <v>14062</v>
      </c>
      <c r="B14065" s="6" t="str">
        <f>"201504000195"</f>
        <v>201504000195</v>
      </c>
    </row>
    <row r="14066" spans="1:2" x14ac:dyDescent="0.25">
      <c r="A14066" s="6">
        <v>14063</v>
      </c>
      <c r="B14066" s="6" t="str">
        <f>"201504000211"</f>
        <v>201504000211</v>
      </c>
    </row>
    <row r="14067" spans="1:2" x14ac:dyDescent="0.25">
      <c r="A14067" s="6">
        <v>14064</v>
      </c>
      <c r="B14067" s="6" t="str">
        <f>"201504000225"</f>
        <v>201504000225</v>
      </c>
    </row>
    <row r="14068" spans="1:2" x14ac:dyDescent="0.25">
      <c r="A14068" s="6">
        <v>14065</v>
      </c>
      <c r="B14068" s="6" t="str">
        <f>"201504000226"</f>
        <v>201504000226</v>
      </c>
    </row>
    <row r="14069" spans="1:2" x14ac:dyDescent="0.25">
      <c r="A14069" s="6">
        <v>14066</v>
      </c>
      <c r="B14069" s="6" t="str">
        <f>"201504000230"</f>
        <v>201504000230</v>
      </c>
    </row>
    <row r="14070" spans="1:2" x14ac:dyDescent="0.25">
      <c r="A14070" s="6">
        <v>14067</v>
      </c>
      <c r="B14070" s="6" t="str">
        <f>"201504000249"</f>
        <v>201504000249</v>
      </c>
    </row>
    <row r="14071" spans="1:2" x14ac:dyDescent="0.25">
      <c r="A14071" s="6">
        <v>14068</v>
      </c>
      <c r="B14071" s="6" t="str">
        <f>"201504000252"</f>
        <v>201504000252</v>
      </c>
    </row>
    <row r="14072" spans="1:2" x14ac:dyDescent="0.25">
      <c r="A14072" s="6">
        <v>14069</v>
      </c>
      <c r="B14072" s="6" t="str">
        <f>"201504000255"</f>
        <v>201504000255</v>
      </c>
    </row>
    <row r="14073" spans="1:2" x14ac:dyDescent="0.25">
      <c r="A14073" s="6">
        <v>14070</v>
      </c>
      <c r="B14073" s="6" t="str">
        <f>"201504000258"</f>
        <v>201504000258</v>
      </c>
    </row>
    <row r="14074" spans="1:2" x14ac:dyDescent="0.25">
      <c r="A14074" s="6">
        <v>14071</v>
      </c>
      <c r="B14074" s="6" t="str">
        <f>"201504000265"</f>
        <v>201504000265</v>
      </c>
    </row>
    <row r="14075" spans="1:2" x14ac:dyDescent="0.25">
      <c r="A14075" s="6">
        <v>14072</v>
      </c>
      <c r="B14075" s="6" t="str">
        <f>"201504000272"</f>
        <v>201504000272</v>
      </c>
    </row>
    <row r="14076" spans="1:2" x14ac:dyDescent="0.25">
      <c r="A14076" s="6">
        <v>14073</v>
      </c>
      <c r="B14076" s="6" t="str">
        <f>"201504000286"</f>
        <v>201504000286</v>
      </c>
    </row>
    <row r="14077" spans="1:2" x14ac:dyDescent="0.25">
      <c r="A14077" s="6">
        <v>14074</v>
      </c>
      <c r="B14077" s="6" t="str">
        <f>"201504000296"</f>
        <v>201504000296</v>
      </c>
    </row>
    <row r="14078" spans="1:2" x14ac:dyDescent="0.25">
      <c r="A14078" s="6">
        <v>14075</v>
      </c>
      <c r="B14078" s="6" t="str">
        <f>"201504000304"</f>
        <v>201504000304</v>
      </c>
    </row>
    <row r="14079" spans="1:2" x14ac:dyDescent="0.25">
      <c r="A14079" s="6">
        <v>14076</v>
      </c>
      <c r="B14079" s="6" t="str">
        <f>"201504000311"</f>
        <v>201504000311</v>
      </c>
    </row>
    <row r="14080" spans="1:2" x14ac:dyDescent="0.25">
      <c r="A14080" s="6">
        <v>14077</v>
      </c>
      <c r="B14080" s="6" t="str">
        <f>"201504000327"</f>
        <v>201504000327</v>
      </c>
    </row>
    <row r="14081" spans="1:2" x14ac:dyDescent="0.25">
      <c r="A14081" s="6">
        <v>14078</v>
      </c>
      <c r="B14081" s="6" t="str">
        <f>"201504000330"</f>
        <v>201504000330</v>
      </c>
    </row>
    <row r="14082" spans="1:2" x14ac:dyDescent="0.25">
      <c r="A14082" s="6">
        <v>14079</v>
      </c>
      <c r="B14082" s="6" t="str">
        <f>"201504000340"</f>
        <v>201504000340</v>
      </c>
    </row>
    <row r="14083" spans="1:2" x14ac:dyDescent="0.25">
      <c r="A14083" s="6">
        <v>14080</v>
      </c>
      <c r="B14083" s="6" t="str">
        <f>"201504000345"</f>
        <v>201504000345</v>
      </c>
    </row>
    <row r="14084" spans="1:2" x14ac:dyDescent="0.25">
      <c r="A14084" s="6">
        <v>14081</v>
      </c>
      <c r="B14084" s="6" t="str">
        <f>"201504000352"</f>
        <v>201504000352</v>
      </c>
    </row>
    <row r="14085" spans="1:2" x14ac:dyDescent="0.25">
      <c r="A14085" s="6">
        <v>14082</v>
      </c>
      <c r="B14085" s="6" t="str">
        <f>"201504000361"</f>
        <v>201504000361</v>
      </c>
    </row>
    <row r="14086" spans="1:2" x14ac:dyDescent="0.25">
      <c r="A14086" s="6">
        <v>14083</v>
      </c>
      <c r="B14086" s="6" t="str">
        <f>"201504000363"</f>
        <v>201504000363</v>
      </c>
    </row>
    <row r="14087" spans="1:2" x14ac:dyDescent="0.25">
      <c r="A14087" s="6">
        <v>14084</v>
      </c>
      <c r="B14087" s="6" t="str">
        <f>"201504000376"</f>
        <v>201504000376</v>
      </c>
    </row>
    <row r="14088" spans="1:2" x14ac:dyDescent="0.25">
      <c r="A14088" s="6">
        <v>14085</v>
      </c>
      <c r="B14088" s="6" t="str">
        <f>"201504000390"</f>
        <v>201504000390</v>
      </c>
    </row>
    <row r="14089" spans="1:2" x14ac:dyDescent="0.25">
      <c r="A14089" s="6">
        <v>14086</v>
      </c>
      <c r="B14089" s="6" t="str">
        <f>"201504000392"</f>
        <v>201504000392</v>
      </c>
    </row>
    <row r="14090" spans="1:2" x14ac:dyDescent="0.25">
      <c r="A14090" s="6">
        <v>14087</v>
      </c>
      <c r="B14090" s="6" t="str">
        <f>"201504000409"</f>
        <v>201504000409</v>
      </c>
    </row>
    <row r="14091" spans="1:2" x14ac:dyDescent="0.25">
      <c r="A14091" s="6">
        <v>14088</v>
      </c>
      <c r="B14091" s="6" t="str">
        <f>"201504000426"</f>
        <v>201504000426</v>
      </c>
    </row>
    <row r="14092" spans="1:2" x14ac:dyDescent="0.25">
      <c r="A14092" s="6">
        <v>14089</v>
      </c>
      <c r="B14092" s="6" t="str">
        <f>"201504000430"</f>
        <v>201504000430</v>
      </c>
    </row>
    <row r="14093" spans="1:2" x14ac:dyDescent="0.25">
      <c r="A14093" s="6">
        <v>14090</v>
      </c>
      <c r="B14093" s="6" t="str">
        <f>"201504000431"</f>
        <v>201504000431</v>
      </c>
    </row>
    <row r="14094" spans="1:2" x14ac:dyDescent="0.25">
      <c r="A14094" s="6">
        <v>14091</v>
      </c>
      <c r="B14094" s="6" t="str">
        <f>"201504000445"</f>
        <v>201504000445</v>
      </c>
    </row>
    <row r="14095" spans="1:2" x14ac:dyDescent="0.25">
      <c r="A14095" s="6">
        <v>14092</v>
      </c>
      <c r="B14095" s="6" t="str">
        <f>"201504000448"</f>
        <v>201504000448</v>
      </c>
    </row>
    <row r="14096" spans="1:2" x14ac:dyDescent="0.25">
      <c r="A14096" s="6">
        <v>14093</v>
      </c>
      <c r="B14096" s="6" t="str">
        <f>"201504000483"</f>
        <v>201504000483</v>
      </c>
    </row>
    <row r="14097" spans="1:2" x14ac:dyDescent="0.25">
      <c r="A14097" s="6">
        <v>14094</v>
      </c>
      <c r="B14097" s="6" t="str">
        <f>"201504000496"</f>
        <v>201504000496</v>
      </c>
    </row>
    <row r="14098" spans="1:2" x14ac:dyDescent="0.25">
      <c r="A14098" s="6">
        <v>14095</v>
      </c>
      <c r="B14098" s="6" t="str">
        <f>"201504000502"</f>
        <v>201504000502</v>
      </c>
    </row>
    <row r="14099" spans="1:2" x14ac:dyDescent="0.25">
      <c r="A14099" s="6">
        <v>14096</v>
      </c>
      <c r="B14099" s="6" t="str">
        <f>"201504000532"</f>
        <v>201504000532</v>
      </c>
    </row>
    <row r="14100" spans="1:2" x14ac:dyDescent="0.25">
      <c r="A14100" s="6">
        <v>14097</v>
      </c>
      <c r="B14100" s="6" t="str">
        <f>"201504000544"</f>
        <v>201504000544</v>
      </c>
    </row>
    <row r="14101" spans="1:2" x14ac:dyDescent="0.25">
      <c r="A14101" s="6">
        <v>14098</v>
      </c>
      <c r="B14101" s="6" t="str">
        <f>"201504000547"</f>
        <v>201504000547</v>
      </c>
    </row>
    <row r="14102" spans="1:2" x14ac:dyDescent="0.25">
      <c r="A14102" s="6">
        <v>14099</v>
      </c>
      <c r="B14102" s="6" t="str">
        <f>"201504000573"</f>
        <v>201504000573</v>
      </c>
    </row>
    <row r="14103" spans="1:2" x14ac:dyDescent="0.25">
      <c r="A14103" s="6">
        <v>14100</v>
      </c>
      <c r="B14103" s="6" t="str">
        <f>"201504000588"</f>
        <v>201504000588</v>
      </c>
    </row>
    <row r="14104" spans="1:2" x14ac:dyDescent="0.25">
      <c r="A14104" s="6">
        <v>14101</v>
      </c>
      <c r="B14104" s="6" t="str">
        <f>"201504000601"</f>
        <v>201504000601</v>
      </c>
    </row>
    <row r="14105" spans="1:2" x14ac:dyDescent="0.25">
      <c r="A14105" s="6">
        <v>14102</v>
      </c>
      <c r="B14105" s="6" t="str">
        <f>"201504000602"</f>
        <v>201504000602</v>
      </c>
    </row>
    <row r="14106" spans="1:2" x14ac:dyDescent="0.25">
      <c r="A14106" s="6">
        <v>14103</v>
      </c>
      <c r="B14106" s="6" t="str">
        <f>"201504000604"</f>
        <v>201504000604</v>
      </c>
    </row>
    <row r="14107" spans="1:2" x14ac:dyDescent="0.25">
      <c r="A14107" s="6">
        <v>14104</v>
      </c>
      <c r="B14107" s="6" t="str">
        <f>"201504000643"</f>
        <v>201504000643</v>
      </c>
    </row>
    <row r="14108" spans="1:2" x14ac:dyDescent="0.25">
      <c r="A14108" s="6">
        <v>14105</v>
      </c>
      <c r="B14108" s="6" t="str">
        <f>"201504000663"</f>
        <v>201504000663</v>
      </c>
    </row>
    <row r="14109" spans="1:2" x14ac:dyDescent="0.25">
      <c r="A14109" s="6">
        <v>14106</v>
      </c>
      <c r="B14109" s="6" t="str">
        <f>"201504000682"</f>
        <v>201504000682</v>
      </c>
    </row>
    <row r="14110" spans="1:2" x14ac:dyDescent="0.25">
      <c r="A14110" s="6">
        <v>14107</v>
      </c>
      <c r="B14110" s="6" t="str">
        <f>"201504000695"</f>
        <v>201504000695</v>
      </c>
    </row>
    <row r="14111" spans="1:2" x14ac:dyDescent="0.25">
      <c r="A14111" s="6">
        <v>14108</v>
      </c>
      <c r="B14111" s="6" t="str">
        <f>"201504000730"</f>
        <v>201504000730</v>
      </c>
    </row>
    <row r="14112" spans="1:2" x14ac:dyDescent="0.25">
      <c r="A14112" s="6">
        <v>14109</v>
      </c>
      <c r="B14112" s="6" t="str">
        <f>"201504000741"</f>
        <v>201504000741</v>
      </c>
    </row>
    <row r="14113" spans="1:2" x14ac:dyDescent="0.25">
      <c r="A14113" s="6">
        <v>14110</v>
      </c>
      <c r="B14113" s="6" t="str">
        <f>"201504000747"</f>
        <v>201504000747</v>
      </c>
    </row>
    <row r="14114" spans="1:2" x14ac:dyDescent="0.25">
      <c r="A14114" s="6">
        <v>14111</v>
      </c>
      <c r="B14114" s="6" t="str">
        <f>"201504000752"</f>
        <v>201504000752</v>
      </c>
    </row>
    <row r="14115" spans="1:2" x14ac:dyDescent="0.25">
      <c r="A14115" s="6">
        <v>14112</v>
      </c>
      <c r="B14115" s="6" t="str">
        <f>"201504000761"</f>
        <v>201504000761</v>
      </c>
    </row>
    <row r="14116" spans="1:2" x14ac:dyDescent="0.25">
      <c r="A14116" s="6">
        <v>14113</v>
      </c>
      <c r="B14116" s="6" t="str">
        <f>"201504000784"</f>
        <v>201504000784</v>
      </c>
    </row>
    <row r="14117" spans="1:2" x14ac:dyDescent="0.25">
      <c r="A14117" s="6">
        <v>14114</v>
      </c>
      <c r="B14117" s="6" t="str">
        <f>"201504000839"</f>
        <v>201504000839</v>
      </c>
    </row>
    <row r="14118" spans="1:2" x14ac:dyDescent="0.25">
      <c r="A14118" s="6">
        <v>14115</v>
      </c>
      <c r="B14118" s="6" t="str">
        <f>"201504000843"</f>
        <v>201504000843</v>
      </c>
    </row>
    <row r="14119" spans="1:2" x14ac:dyDescent="0.25">
      <c r="A14119" s="6">
        <v>14116</v>
      </c>
      <c r="B14119" s="6" t="str">
        <f>"201504000845"</f>
        <v>201504000845</v>
      </c>
    </row>
    <row r="14120" spans="1:2" x14ac:dyDescent="0.25">
      <c r="A14120" s="6">
        <v>14117</v>
      </c>
      <c r="B14120" s="6" t="str">
        <f>"201504000855"</f>
        <v>201504000855</v>
      </c>
    </row>
    <row r="14121" spans="1:2" x14ac:dyDescent="0.25">
      <c r="A14121" s="6">
        <v>14118</v>
      </c>
      <c r="B14121" s="6" t="str">
        <f>"201504000867"</f>
        <v>201504000867</v>
      </c>
    </row>
    <row r="14122" spans="1:2" x14ac:dyDescent="0.25">
      <c r="A14122" s="6">
        <v>14119</v>
      </c>
      <c r="B14122" s="6" t="str">
        <f>"201504000870"</f>
        <v>201504000870</v>
      </c>
    </row>
    <row r="14123" spans="1:2" x14ac:dyDescent="0.25">
      <c r="A14123" s="6">
        <v>14120</v>
      </c>
      <c r="B14123" s="6" t="str">
        <f>"201504000894"</f>
        <v>201504000894</v>
      </c>
    </row>
    <row r="14124" spans="1:2" x14ac:dyDescent="0.25">
      <c r="A14124" s="6">
        <v>14121</v>
      </c>
      <c r="B14124" s="6" t="str">
        <f>"201504000901"</f>
        <v>201504000901</v>
      </c>
    </row>
    <row r="14125" spans="1:2" x14ac:dyDescent="0.25">
      <c r="A14125" s="6">
        <v>14122</v>
      </c>
      <c r="B14125" s="6" t="str">
        <f>"201504000907"</f>
        <v>201504000907</v>
      </c>
    </row>
    <row r="14126" spans="1:2" x14ac:dyDescent="0.25">
      <c r="A14126" s="6">
        <v>14123</v>
      </c>
      <c r="B14126" s="6" t="str">
        <f>"201504000938"</f>
        <v>201504000938</v>
      </c>
    </row>
    <row r="14127" spans="1:2" x14ac:dyDescent="0.25">
      <c r="A14127" s="6">
        <v>14124</v>
      </c>
      <c r="B14127" s="6" t="str">
        <f>"201504000959"</f>
        <v>201504000959</v>
      </c>
    </row>
    <row r="14128" spans="1:2" x14ac:dyDescent="0.25">
      <c r="A14128" s="6">
        <v>14125</v>
      </c>
      <c r="B14128" s="6" t="str">
        <f>"201504000968"</f>
        <v>201504000968</v>
      </c>
    </row>
    <row r="14129" spans="1:2" x14ac:dyDescent="0.25">
      <c r="A14129" s="6">
        <v>14126</v>
      </c>
      <c r="B14129" s="6" t="str">
        <f>"201504000975"</f>
        <v>201504000975</v>
      </c>
    </row>
    <row r="14130" spans="1:2" x14ac:dyDescent="0.25">
      <c r="A14130" s="6">
        <v>14127</v>
      </c>
      <c r="B14130" s="6" t="str">
        <f>"201504000989"</f>
        <v>201504000989</v>
      </c>
    </row>
    <row r="14131" spans="1:2" x14ac:dyDescent="0.25">
      <c r="A14131" s="6">
        <v>14128</v>
      </c>
      <c r="B14131" s="6" t="str">
        <f>"201504000995"</f>
        <v>201504000995</v>
      </c>
    </row>
    <row r="14132" spans="1:2" x14ac:dyDescent="0.25">
      <c r="A14132" s="6">
        <v>14129</v>
      </c>
      <c r="B14132" s="6" t="str">
        <f>"201504000998"</f>
        <v>201504000998</v>
      </c>
    </row>
    <row r="14133" spans="1:2" x14ac:dyDescent="0.25">
      <c r="A14133" s="6">
        <v>14130</v>
      </c>
      <c r="B14133" s="6" t="str">
        <f>"201504000999"</f>
        <v>201504000999</v>
      </c>
    </row>
    <row r="14134" spans="1:2" x14ac:dyDescent="0.25">
      <c r="A14134" s="6">
        <v>14131</v>
      </c>
      <c r="B14134" s="6" t="str">
        <f>"201504001008"</f>
        <v>201504001008</v>
      </c>
    </row>
    <row r="14135" spans="1:2" x14ac:dyDescent="0.25">
      <c r="A14135" s="6">
        <v>14132</v>
      </c>
      <c r="B14135" s="6" t="str">
        <f>"201504001031"</f>
        <v>201504001031</v>
      </c>
    </row>
    <row r="14136" spans="1:2" x14ac:dyDescent="0.25">
      <c r="A14136" s="6">
        <v>14133</v>
      </c>
      <c r="B14136" s="6" t="str">
        <f>"201504001042"</f>
        <v>201504001042</v>
      </c>
    </row>
    <row r="14137" spans="1:2" x14ac:dyDescent="0.25">
      <c r="A14137" s="6">
        <v>14134</v>
      </c>
      <c r="B14137" s="6" t="str">
        <f>"201504001054"</f>
        <v>201504001054</v>
      </c>
    </row>
    <row r="14138" spans="1:2" x14ac:dyDescent="0.25">
      <c r="A14138" s="6">
        <v>14135</v>
      </c>
      <c r="B14138" s="6" t="str">
        <f>"201504001084"</f>
        <v>201504001084</v>
      </c>
    </row>
    <row r="14139" spans="1:2" x14ac:dyDescent="0.25">
      <c r="A14139" s="6">
        <v>14136</v>
      </c>
      <c r="B14139" s="6" t="str">
        <f>"201504001089"</f>
        <v>201504001089</v>
      </c>
    </row>
    <row r="14140" spans="1:2" x14ac:dyDescent="0.25">
      <c r="A14140" s="6">
        <v>14137</v>
      </c>
      <c r="B14140" s="6" t="str">
        <f>"201504001090"</f>
        <v>201504001090</v>
      </c>
    </row>
    <row r="14141" spans="1:2" x14ac:dyDescent="0.25">
      <c r="A14141" s="6">
        <v>14138</v>
      </c>
      <c r="B14141" s="6" t="str">
        <f>"201504001095"</f>
        <v>201504001095</v>
      </c>
    </row>
    <row r="14142" spans="1:2" x14ac:dyDescent="0.25">
      <c r="A14142" s="6">
        <v>14139</v>
      </c>
      <c r="B14142" s="6" t="str">
        <f>"201504001123"</f>
        <v>201504001123</v>
      </c>
    </row>
    <row r="14143" spans="1:2" x14ac:dyDescent="0.25">
      <c r="A14143" s="6">
        <v>14140</v>
      </c>
      <c r="B14143" s="6" t="str">
        <f>"201504001124"</f>
        <v>201504001124</v>
      </c>
    </row>
    <row r="14144" spans="1:2" x14ac:dyDescent="0.25">
      <c r="A14144" s="6">
        <v>14141</v>
      </c>
      <c r="B14144" s="6" t="str">
        <f>"201504001134"</f>
        <v>201504001134</v>
      </c>
    </row>
    <row r="14145" spans="1:2" x14ac:dyDescent="0.25">
      <c r="A14145" s="6">
        <v>14142</v>
      </c>
      <c r="B14145" s="6" t="str">
        <f>"201504001169"</f>
        <v>201504001169</v>
      </c>
    </row>
    <row r="14146" spans="1:2" x14ac:dyDescent="0.25">
      <c r="A14146" s="6">
        <v>14143</v>
      </c>
      <c r="B14146" s="6" t="str">
        <f>"201504001172"</f>
        <v>201504001172</v>
      </c>
    </row>
    <row r="14147" spans="1:2" x14ac:dyDescent="0.25">
      <c r="A14147" s="6">
        <v>14144</v>
      </c>
      <c r="B14147" s="6" t="str">
        <f>"201504001175"</f>
        <v>201504001175</v>
      </c>
    </row>
    <row r="14148" spans="1:2" x14ac:dyDescent="0.25">
      <c r="A14148" s="6">
        <v>14145</v>
      </c>
      <c r="B14148" s="6" t="str">
        <f>"201504001200"</f>
        <v>201504001200</v>
      </c>
    </row>
    <row r="14149" spans="1:2" x14ac:dyDescent="0.25">
      <c r="A14149" s="6">
        <v>14146</v>
      </c>
      <c r="B14149" s="6" t="str">
        <f>"201504001204"</f>
        <v>201504001204</v>
      </c>
    </row>
    <row r="14150" spans="1:2" x14ac:dyDescent="0.25">
      <c r="A14150" s="6">
        <v>14147</v>
      </c>
      <c r="B14150" s="6" t="str">
        <f>"201504001240"</f>
        <v>201504001240</v>
      </c>
    </row>
    <row r="14151" spans="1:2" x14ac:dyDescent="0.25">
      <c r="A14151" s="6">
        <v>14148</v>
      </c>
      <c r="B14151" s="6" t="str">
        <f>"201504001241"</f>
        <v>201504001241</v>
      </c>
    </row>
    <row r="14152" spans="1:2" x14ac:dyDescent="0.25">
      <c r="A14152" s="6">
        <v>14149</v>
      </c>
      <c r="B14152" s="6" t="str">
        <f>"201504001246"</f>
        <v>201504001246</v>
      </c>
    </row>
    <row r="14153" spans="1:2" x14ac:dyDescent="0.25">
      <c r="A14153" s="6">
        <v>14150</v>
      </c>
      <c r="B14153" s="6" t="str">
        <f>"201504001251"</f>
        <v>201504001251</v>
      </c>
    </row>
    <row r="14154" spans="1:2" x14ac:dyDescent="0.25">
      <c r="A14154" s="6">
        <v>14151</v>
      </c>
      <c r="B14154" s="6" t="str">
        <f>"201504001261"</f>
        <v>201504001261</v>
      </c>
    </row>
    <row r="14155" spans="1:2" x14ac:dyDescent="0.25">
      <c r="A14155" s="6">
        <v>14152</v>
      </c>
      <c r="B14155" s="6" t="str">
        <f>"201504001262"</f>
        <v>201504001262</v>
      </c>
    </row>
    <row r="14156" spans="1:2" x14ac:dyDescent="0.25">
      <c r="A14156" s="6">
        <v>14153</v>
      </c>
      <c r="B14156" s="6" t="str">
        <f>"201504001283"</f>
        <v>201504001283</v>
      </c>
    </row>
    <row r="14157" spans="1:2" x14ac:dyDescent="0.25">
      <c r="A14157" s="6">
        <v>14154</v>
      </c>
      <c r="B14157" s="6" t="str">
        <f>"201504001289"</f>
        <v>201504001289</v>
      </c>
    </row>
    <row r="14158" spans="1:2" x14ac:dyDescent="0.25">
      <c r="A14158" s="6">
        <v>14155</v>
      </c>
      <c r="B14158" s="6" t="str">
        <f>"201504001298"</f>
        <v>201504001298</v>
      </c>
    </row>
    <row r="14159" spans="1:2" x14ac:dyDescent="0.25">
      <c r="A14159" s="6">
        <v>14156</v>
      </c>
      <c r="B14159" s="6" t="str">
        <f>"201504001310"</f>
        <v>201504001310</v>
      </c>
    </row>
    <row r="14160" spans="1:2" x14ac:dyDescent="0.25">
      <c r="A14160" s="6">
        <v>14157</v>
      </c>
      <c r="B14160" s="6" t="str">
        <f>"201504001321"</f>
        <v>201504001321</v>
      </c>
    </row>
    <row r="14161" spans="1:2" x14ac:dyDescent="0.25">
      <c r="A14161" s="6">
        <v>14158</v>
      </c>
      <c r="B14161" s="6" t="str">
        <f>"201504001323"</f>
        <v>201504001323</v>
      </c>
    </row>
    <row r="14162" spans="1:2" x14ac:dyDescent="0.25">
      <c r="A14162" s="6">
        <v>14159</v>
      </c>
      <c r="B14162" s="6" t="str">
        <f>"201504001327"</f>
        <v>201504001327</v>
      </c>
    </row>
    <row r="14163" spans="1:2" x14ac:dyDescent="0.25">
      <c r="A14163" s="6">
        <v>14160</v>
      </c>
      <c r="B14163" s="6" t="str">
        <f>"201504001333"</f>
        <v>201504001333</v>
      </c>
    </row>
    <row r="14164" spans="1:2" x14ac:dyDescent="0.25">
      <c r="A14164" s="6">
        <v>14161</v>
      </c>
      <c r="B14164" s="6" t="str">
        <f>"201504001350"</f>
        <v>201504001350</v>
      </c>
    </row>
    <row r="14165" spans="1:2" x14ac:dyDescent="0.25">
      <c r="A14165" s="6">
        <v>14162</v>
      </c>
      <c r="B14165" s="6" t="str">
        <f>"201504001379"</f>
        <v>201504001379</v>
      </c>
    </row>
    <row r="14166" spans="1:2" x14ac:dyDescent="0.25">
      <c r="A14166" s="6">
        <v>14163</v>
      </c>
      <c r="B14166" s="6" t="str">
        <f>"201504001388"</f>
        <v>201504001388</v>
      </c>
    </row>
    <row r="14167" spans="1:2" x14ac:dyDescent="0.25">
      <c r="A14167" s="6">
        <v>14164</v>
      </c>
      <c r="B14167" s="6" t="str">
        <f>"201504001399"</f>
        <v>201504001399</v>
      </c>
    </row>
    <row r="14168" spans="1:2" x14ac:dyDescent="0.25">
      <c r="A14168" s="6">
        <v>14165</v>
      </c>
      <c r="B14168" s="6" t="str">
        <f>"201504001406"</f>
        <v>201504001406</v>
      </c>
    </row>
    <row r="14169" spans="1:2" x14ac:dyDescent="0.25">
      <c r="A14169" s="6">
        <v>14166</v>
      </c>
      <c r="B14169" s="6" t="str">
        <f>"201504001411"</f>
        <v>201504001411</v>
      </c>
    </row>
    <row r="14170" spans="1:2" x14ac:dyDescent="0.25">
      <c r="A14170" s="6">
        <v>14167</v>
      </c>
      <c r="B14170" s="6" t="str">
        <f>"201504001413"</f>
        <v>201504001413</v>
      </c>
    </row>
    <row r="14171" spans="1:2" x14ac:dyDescent="0.25">
      <c r="A14171" s="6">
        <v>14168</v>
      </c>
      <c r="B14171" s="6" t="str">
        <f>"201504001416"</f>
        <v>201504001416</v>
      </c>
    </row>
    <row r="14172" spans="1:2" x14ac:dyDescent="0.25">
      <c r="A14172" s="6">
        <v>14169</v>
      </c>
      <c r="B14172" s="6" t="str">
        <f>"201504001423"</f>
        <v>201504001423</v>
      </c>
    </row>
    <row r="14173" spans="1:2" x14ac:dyDescent="0.25">
      <c r="A14173" s="6">
        <v>14170</v>
      </c>
      <c r="B14173" s="6" t="str">
        <f>"201504001446"</f>
        <v>201504001446</v>
      </c>
    </row>
    <row r="14174" spans="1:2" x14ac:dyDescent="0.25">
      <c r="A14174" s="6">
        <v>14171</v>
      </c>
      <c r="B14174" s="6" t="str">
        <f>"201504001503"</f>
        <v>201504001503</v>
      </c>
    </row>
    <row r="14175" spans="1:2" x14ac:dyDescent="0.25">
      <c r="A14175" s="6">
        <v>14172</v>
      </c>
      <c r="B14175" s="6" t="str">
        <f>"201504001507"</f>
        <v>201504001507</v>
      </c>
    </row>
    <row r="14176" spans="1:2" x14ac:dyDescent="0.25">
      <c r="A14176" s="6">
        <v>14173</v>
      </c>
      <c r="B14176" s="6" t="str">
        <f>"201504001514"</f>
        <v>201504001514</v>
      </c>
    </row>
    <row r="14177" spans="1:2" x14ac:dyDescent="0.25">
      <c r="A14177" s="6">
        <v>14174</v>
      </c>
      <c r="B14177" s="6" t="str">
        <f>"201504001523"</f>
        <v>201504001523</v>
      </c>
    </row>
    <row r="14178" spans="1:2" x14ac:dyDescent="0.25">
      <c r="A14178" s="6">
        <v>14175</v>
      </c>
      <c r="B14178" s="6" t="str">
        <f>"201504001537"</f>
        <v>201504001537</v>
      </c>
    </row>
    <row r="14179" spans="1:2" x14ac:dyDescent="0.25">
      <c r="A14179" s="6">
        <v>14176</v>
      </c>
      <c r="B14179" s="6" t="str">
        <f>"201504001555"</f>
        <v>201504001555</v>
      </c>
    </row>
    <row r="14180" spans="1:2" x14ac:dyDescent="0.25">
      <c r="A14180" s="6">
        <v>14177</v>
      </c>
      <c r="B14180" s="6" t="str">
        <f>"201504001582"</f>
        <v>201504001582</v>
      </c>
    </row>
    <row r="14181" spans="1:2" x14ac:dyDescent="0.25">
      <c r="A14181" s="6">
        <v>14178</v>
      </c>
      <c r="B14181" s="6" t="str">
        <f>"201504001584"</f>
        <v>201504001584</v>
      </c>
    </row>
    <row r="14182" spans="1:2" x14ac:dyDescent="0.25">
      <c r="A14182" s="6">
        <v>14179</v>
      </c>
      <c r="B14182" s="6" t="str">
        <f>"201504001602"</f>
        <v>201504001602</v>
      </c>
    </row>
    <row r="14183" spans="1:2" x14ac:dyDescent="0.25">
      <c r="A14183" s="6">
        <v>14180</v>
      </c>
      <c r="B14183" s="6" t="str">
        <f>"201504001629"</f>
        <v>201504001629</v>
      </c>
    </row>
    <row r="14184" spans="1:2" x14ac:dyDescent="0.25">
      <c r="A14184" s="6">
        <v>14181</v>
      </c>
      <c r="B14184" s="6" t="str">
        <f>"201504001634"</f>
        <v>201504001634</v>
      </c>
    </row>
    <row r="14185" spans="1:2" x14ac:dyDescent="0.25">
      <c r="A14185" s="6">
        <v>14182</v>
      </c>
      <c r="B14185" s="6" t="str">
        <f>"201504001663"</f>
        <v>201504001663</v>
      </c>
    </row>
    <row r="14186" spans="1:2" x14ac:dyDescent="0.25">
      <c r="A14186" s="6">
        <v>14183</v>
      </c>
      <c r="B14186" s="6" t="str">
        <f>"201504001698"</f>
        <v>201504001698</v>
      </c>
    </row>
    <row r="14187" spans="1:2" x14ac:dyDescent="0.25">
      <c r="A14187" s="6">
        <v>14184</v>
      </c>
      <c r="B14187" s="6" t="str">
        <f>"201504001735"</f>
        <v>201504001735</v>
      </c>
    </row>
    <row r="14188" spans="1:2" x14ac:dyDescent="0.25">
      <c r="A14188" s="6">
        <v>14185</v>
      </c>
      <c r="B14188" s="6" t="str">
        <f>"201504001746"</f>
        <v>201504001746</v>
      </c>
    </row>
    <row r="14189" spans="1:2" x14ac:dyDescent="0.25">
      <c r="A14189" s="6">
        <v>14186</v>
      </c>
      <c r="B14189" s="6" t="str">
        <f>"201504001747"</f>
        <v>201504001747</v>
      </c>
    </row>
    <row r="14190" spans="1:2" x14ac:dyDescent="0.25">
      <c r="A14190" s="6">
        <v>14187</v>
      </c>
      <c r="B14190" s="6" t="str">
        <f>"201504001754"</f>
        <v>201504001754</v>
      </c>
    </row>
    <row r="14191" spans="1:2" x14ac:dyDescent="0.25">
      <c r="A14191" s="6">
        <v>14188</v>
      </c>
      <c r="B14191" s="6" t="str">
        <f>"201504001755"</f>
        <v>201504001755</v>
      </c>
    </row>
    <row r="14192" spans="1:2" x14ac:dyDescent="0.25">
      <c r="A14192" s="6">
        <v>14189</v>
      </c>
      <c r="B14192" s="6" t="str">
        <f>"201504001776"</f>
        <v>201504001776</v>
      </c>
    </row>
    <row r="14193" spans="1:2" x14ac:dyDescent="0.25">
      <c r="A14193" s="6">
        <v>14190</v>
      </c>
      <c r="B14193" s="6" t="str">
        <f>"201504001785"</f>
        <v>201504001785</v>
      </c>
    </row>
    <row r="14194" spans="1:2" x14ac:dyDescent="0.25">
      <c r="A14194" s="6">
        <v>14191</v>
      </c>
      <c r="B14194" s="6" t="str">
        <f>"201504001805"</f>
        <v>201504001805</v>
      </c>
    </row>
    <row r="14195" spans="1:2" x14ac:dyDescent="0.25">
      <c r="A14195" s="6">
        <v>14192</v>
      </c>
      <c r="B14195" s="6" t="str">
        <f>"201504001806"</f>
        <v>201504001806</v>
      </c>
    </row>
    <row r="14196" spans="1:2" x14ac:dyDescent="0.25">
      <c r="A14196" s="6">
        <v>14193</v>
      </c>
      <c r="B14196" s="6" t="str">
        <f>"201504001828"</f>
        <v>201504001828</v>
      </c>
    </row>
    <row r="14197" spans="1:2" x14ac:dyDescent="0.25">
      <c r="A14197" s="6">
        <v>14194</v>
      </c>
      <c r="B14197" s="6" t="str">
        <f>"201504001834"</f>
        <v>201504001834</v>
      </c>
    </row>
    <row r="14198" spans="1:2" x14ac:dyDescent="0.25">
      <c r="A14198" s="6">
        <v>14195</v>
      </c>
      <c r="B14198" s="6" t="str">
        <f>"201504001838"</f>
        <v>201504001838</v>
      </c>
    </row>
    <row r="14199" spans="1:2" x14ac:dyDescent="0.25">
      <c r="A14199" s="6">
        <v>14196</v>
      </c>
      <c r="B14199" s="6" t="str">
        <f>"201504001845"</f>
        <v>201504001845</v>
      </c>
    </row>
    <row r="14200" spans="1:2" x14ac:dyDescent="0.25">
      <c r="A14200" s="6">
        <v>14197</v>
      </c>
      <c r="B14200" s="6" t="str">
        <f>"201504001853"</f>
        <v>201504001853</v>
      </c>
    </row>
    <row r="14201" spans="1:2" x14ac:dyDescent="0.25">
      <c r="A14201" s="6">
        <v>14198</v>
      </c>
      <c r="B14201" s="6" t="str">
        <f>"201504001877"</f>
        <v>201504001877</v>
      </c>
    </row>
    <row r="14202" spans="1:2" x14ac:dyDescent="0.25">
      <c r="A14202" s="6">
        <v>14199</v>
      </c>
      <c r="B14202" s="6" t="str">
        <f>"201504001884"</f>
        <v>201504001884</v>
      </c>
    </row>
    <row r="14203" spans="1:2" x14ac:dyDescent="0.25">
      <c r="A14203" s="6">
        <v>14200</v>
      </c>
      <c r="B14203" s="6" t="str">
        <f>"201504001947"</f>
        <v>201504001947</v>
      </c>
    </row>
    <row r="14204" spans="1:2" x14ac:dyDescent="0.25">
      <c r="A14204" s="6">
        <v>14201</v>
      </c>
      <c r="B14204" s="6" t="str">
        <f>"201504001958"</f>
        <v>201504001958</v>
      </c>
    </row>
    <row r="14205" spans="1:2" x14ac:dyDescent="0.25">
      <c r="A14205" s="6">
        <v>14202</v>
      </c>
      <c r="B14205" s="6" t="str">
        <f>"201504001960"</f>
        <v>201504001960</v>
      </c>
    </row>
    <row r="14206" spans="1:2" x14ac:dyDescent="0.25">
      <c r="A14206" s="6">
        <v>14203</v>
      </c>
      <c r="B14206" s="6" t="str">
        <f>"201504001982"</f>
        <v>201504001982</v>
      </c>
    </row>
    <row r="14207" spans="1:2" x14ac:dyDescent="0.25">
      <c r="A14207" s="6">
        <v>14204</v>
      </c>
      <c r="B14207" s="6" t="str">
        <f>"201504001993"</f>
        <v>201504001993</v>
      </c>
    </row>
    <row r="14208" spans="1:2" x14ac:dyDescent="0.25">
      <c r="A14208" s="6">
        <v>14205</v>
      </c>
      <c r="B14208" s="6" t="str">
        <f>"201504001996"</f>
        <v>201504001996</v>
      </c>
    </row>
    <row r="14209" spans="1:2" x14ac:dyDescent="0.25">
      <c r="A14209" s="6">
        <v>14206</v>
      </c>
      <c r="B14209" s="6" t="str">
        <f>"201504002001"</f>
        <v>201504002001</v>
      </c>
    </row>
    <row r="14210" spans="1:2" x14ac:dyDescent="0.25">
      <c r="A14210" s="6">
        <v>14207</v>
      </c>
      <c r="B14210" s="6" t="str">
        <f>"201504002035"</f>
        <v>201504002035</v>
      </c>
    </row>
    <row r="14211" spans="1:2" x14ac:dyDescent="0.25">
      <c r="A14211" s="6">
        <v>14208</v>
      </c>
      <c r="B14211" s="6" t="str">
        <f>"201504002069"</f>
        <v>201504002069</v>
      </c>
    </row>
    <row r="14212" spans="1:2" x14ac:dyDescent="0.25">
      <c r="A14212" s="6">
        <v>14209</v>
      </c>
      <c r="B14212" s="6" t="str">
        <f>"201504002085"</f>
        <v>201504002085</v>
      </c>
    </row>
    <row r="14213" spans="1:2" x14ac:dyDescent="0.25">
      <c r="A14213" s="6">
        <v>14210</v>
      </c>
      <c r="B14213" s="6" t="str">
        <f>"201504002098"</f>
        <v>201504002098</v>
      </c>
    </row>
    <row r="14214" spans="1:2" x14ac:dyDescent="0.25">
      <c r="A14214" s="6">
        <v>14211</v>
      </c>
      <c r="B14214" s="6" t="str">
        <f>"201504002105"</f>
        <v>201504002105</v>
      </c>
    </row>
    <row r="14215" spans="1:2" x14ac:dyDescent="0.25">
      <c r="A14215" s="6">
        <v>14212</v>
      </c>
      <c r="B14215" s="6" t="str">
        <f>"201504002127"</f>
        <v>201504002127</v>
      </c>
    </row>
    <row r="14216" spans="1:2" x14ac:dyDescent="0.25">
      <c r="A14216" s="6">
        <v>14213</v>
      </c>
      <c r="B14216" s="6" t="str">
        <f>"201504002133"</f>
        <v>201504002133</v>
      </c>
    </row>
    <row r="14217" spans="1:2" x14ac:dyDescent="0.25">
      <c r="A14217" s="6">
        <v>14214</v>
      </c>
      <c r="B14217" s="6" t="str">
        <f>"201504002165"</f>
        <v>201504002165</v>
      </c>
    </row>
    <row r="14218" spans="1:2" x14ac:dyDescent="0.25">
      <c r="A14218" s="6">
        <v>14215</v>
      </c>
      <c r="B14218" s="6" t="str">
        <f>"201504002224"</f>
        <v>201504002224</v>
      </c>
    </row>
    <row r="14219" spans="1:2" x14ac:dyDescent="0.25">
      <c r="A14219" s="6">
        <v>14216</v>
      </c>
      <c r="B14219" s="6" t="str">
        <f>"201504002229"</f>
        <v>201504002229</v>
      </c>
    </row>
    <row r="14220" spans="1:2" x14ac:dyDescent="0.25">
      <c r="A14220" s="6">
        <v>14217</v>
      </c>
      <c r="B14220" s="6" t="str">
        <f>"201504002258"</f>
        <v>201504002258</v>
      </c>
    </row>
    <row r="14221" spans="1:2" x14ac:dyDescent="0.25">
      <c r="A14221" s="6">
        <v>14218</v>
      </c>
      <c r="B14221" s="6" t="str">
        <f>"201504002259"</f>
        <v>201504002259</v>
      </c>
    </row>
    <row r="14222" spans="1:2" x14ac:dyDescent="0.25">
      <c r="A14222" s="6">
        <v>14219</v>
      </c>
      <c r="B14222" s="6" t="str">
        <f>"201504002284"</f>
        <v>201504002284</v>
      </c>
    </row>
    <row r="14223" spans="1:2" x14ac:dyDescent="0.25">
      <c r="A14223" s="6">
        <v>14220</v>
      </c>
      <c r="B14223" s="6" t="str">
        <f>"201504002291"</f>
        <v>201504002291</v>
      </c>
    </row>
    <row r="14224" spans="1:2" x14ac:dyDescent="0.25">
      <c r="A14224" s="6">
        <v>14221</v>
      </c>
      <c r="B14224" s="6" t="str">
        <f>"201504002302"</f>
        <v>201504002302</v>
      </c>
    </row>
    <row r="14225" spans="1:2" x14ac:dyDescent="0.25">
      <c r="A14225" s="6">
        <v>14222</v>
      </c>
      <c r="B14225" s="6" t="str">
        <f>"201504002314"</f>
        <v>201504002314</v>
      </c>
    </row>
    <row r="14226" spans="1:2" x14ac:dyDescent="0.25">
      <c r="A14226" s="6">
        <v>14223</v>
      </c>
      <c r="B14226" s="6" t="str">
        <f>"201504002337"</f>
        <v>201504002337</v>
      </c>
    </row>
    <row r="14227" spans="1:2" x14ac:dyDescent="0.25">
      <c r="A14227" s="6">
        <v>14224</v>
      </c>
      <c r="B14227" s="6" t="str">
        <f>"201504002338"</f>
        <v>201504002338</v>
      </c>
    </row>
    <row r="14228" spans="1:2" x14ac:dyDescent="0.25">
      <c r="A14228" s="6">
        <v>14225</v>
      </c>
      <c r="B14228" s="6" t="str">
        <f>"201504002353"</f>
        <v>201504002353</v>
      </c>
    </row>
    <row r="14229" spans="1:2" x14ac:dyDescent="0.25">
      <c r="A14229" s="6">
        <v>14226</v>
      </c>
      <c r="B14229" s="6" t="str">
        <f>"201504002360"</f>
        <v>201504002360</v>
      </c>
    </row>
    <row r="14230" spans="1:2" x14ac:dyDescent="0.25">
      <c r="A14230" s="6">
        <v>14227</v>
      </c>
      <c r="B14230" s="6" t="str">
        <f>"201504002361"</f>
        <v>201504002361</v>
      </c>
    </row>
    <row r="14231" spans="1:2" x14ac:dyDescent="0.25">
      <c r="A14231" s="6">
        <v>14228</v>
      </c>
      <c r="B14231" s="6" t="str">
        <f>"201504002377"</f>
        <v>201504002377</v>
      </c>
    </row>
    <row r="14232" spans="1:2" x14ac:dyDescent="0.25">
      <c r="A14232" s="6">
        <v>14229</v>
      </c>
      <c r="B14232" s="6" t="str">
        <f>"201504002382"</f>
        <v>201504002382</v>
      </c>
    </row>
    <row r="14233" spans="1:2" x14ac:dyDescent="0.25">
      <c r="A14233" s="6">
        <v>14230</v>
      </c>
      <c r="B14233" s="6" t="str">
        <f>"201504002395"</f>
        <v>201504002395</v>
      </c>
    </row>
    <row r="14234" spans="1:2" x14ac:dyDescent="0.25">
      <c r="A14234" s="6">
        <v>14231</v>
      </c>
      <c r="B14234" s="6" t="str">
        <f>"201504002420"</f>
        <v>201504002420</v>
      </c>
    </row>
    <row r="14235" spans="1:2" x14ac:dyDescent="0.25">
      <c r="A14235" s="6">
        <v>14232</v>
      </c>
      <c r="B14235" s="6" t="str">
        <f>"201504002422"</f>
        <v>201504002422</v>
      </c>
    </row>
    <row r="14236" spans="1:2" x14ac:dyDescent="0.25">
      <c r="A14236" s="6">
        <v>14233</v>
      </c>
      <c r="B14236" s="6" t="str">
        <f>"201504002431"</f>
        <v>201504002431</v>
      </c>
    </row>
    <row r="14237" spans="1:2" x14ac:dyDescent="0.25">
      <c r="A14237" s="6">
        <v>14234</v>
      </c>
      <c r="B14237" s="6" t="str">
        <f>"201504002441"</f>
        <v>201504002441</v>
      </c>
    </row>
    <row r="14238" spans="1:2" x14ac:dyDescent="0.25">
      <c r="A14238" s="6">
        <v>14235</v>
      </c>
      <c r="B14238" s="6" t="str">
        <f>"201504002443"</f>
        <v>201504002443</v>
      </c>
    </row>
    <row r="14239" spans="1:2" x14ac:dyDescent="0.25">
      <c r="A14239" s="6">
        <v>14236</v>
      </c>
      <c r="B14239" s="6" t="str">
        <f>"201504002464"</f>
        <v>201504002464</v>
      </c>
    </row>
    <row r="14240" spans="1:2" x14ac:dyDescent="0.25">
      <c r="A14240" s="6">
        <v>14237</v>
      </c>
      <c r="B14240" s="6" t="str">
        <f>"201504002487"</f>
        <v>201504002487</v>
      </c>
    </row>
    <row r="14241" spans="1:2" x14ac:dyDescent="0.25">
      <c r="A14241" s="6">
        <v>14238</v>
      </c>
      <c r="B14241" s="6" t="str">
        <f>"201504002528"</f>
        <v>201504002528</v>
      </c>
    </row>
    <row r="14242" spans="1:2" x14ac:dyDescent="0.25">
      <c r="A14242" s="6">
        <v>14239</v>
      </c>
      <c r="B14242" s="6" t="str">
        <f>"201504002537"</f>
        <v>201504002537</v>
      </c>
    </row>
    <row r="14243" spans="1:2" x14ac:dyDescent="0.25">
      <c r="A14243" s="6">
        <v>14240</v>
      </c>
      <c r="B14243" s="6" t="str">
        <f>"201504002558"</f>
        <v>201504002558</v>
      </c>
    </row>
    <row r="14244" spans="1:2" x14ac:dyDescent="0.25">
      <c r="A14244" s="6">
        <v>14241</v>
      </c>
      <c r="B14244" s="6" t="str">
        <f>"201504002559"</f>
        <v>201504002559</v>
      </c>
    </row>
    <row r="14245" spans="1:2" x14ac:dyDescent="0.25">
      <c r="A14245" s="6">
        <v>14242</v>
      </c>
      <c r="B14245" s="6" t="str">
        <f>"201504002560"</f>
        <v>201504002560</v>
      </c>
    </row>
    <row r="14246" spans="1:2" x14ac:dyDescent="0.25">
      <c r="A14246" s="6">
        <v>14243</v>
      </c>
      <c r="B14246" s="6" t="str">
        <f>"201504002564"</f>
        <v>201504002564</v>
      </c>
    </row>
    <row r="14247" spans="1:2" x14ac:dyDescent="0.25">
      <c r="A14247" s="6">
        <v>14244</v>
      </c>
      <c r="B14247" s="6" t="str">
        <f>"201504002583"</f>
        <v>201504002583</v>
      </c>
    </row>
    <row r="14248" spans="1:2" x14ac:dyDescent="0.25">
      <c r="A14248" s="6">
        <v>14245</v>
      </c>
      <c r="B14248" s="6" t="str">
        <f>"201504002595"</f>
        <v>201504002595</v>
      </c>
    </row>
    <row r="14249" spans="1:2" x14ac:dyDescent="0.25">
      <c r="A14249" s="6">
        <v>14246</v>
      </c>
      <c r="B14249" s="6" t="str">
        <f>"201504002630"</f>
        <v>201504002630</v>
      </c>
    </row>
    <row r="14250" spans="1:2" x14ac:dyDescent="0.25">
      <c r="A14250" s="6">
        <v>14247</v>
      </c>
      <c r="B14250" s="6" t="str">
        <f>"201504002635"</f>
        <v>201504002635</v>
      </c>
    </row>
    <row r="14251" spans="1:2" x14ac:dyDescent="0.25">
      <c r="A14251" s="6">
        <v>14248</v>
      </c>
      <c r="B14251" s="6" t="str">
        <f>"201504002637"</f>
        <v>201504002637</v>
      </c>
    </row>
    <row r="14252" spans="1:2" x14ac:dyDescent="0.25">
      <c r="A14252" s="6">
        <v>14249</v>
      </c>
      <c r="B14252" s="6" t="str">
        <f>"201504002642"</f>
        <v>201504002642</v>
      </c>
    </row>
    <row r="14253" spans="1:2" x14ac:dyDescent="0.25">
      <c r="A14253" s="6">
        <v>14250</v>
      </c>
      <c r="B14253" s="6" t="str">
        <f>"201504002669"</f>
        <v>201504002669</v>
      </c>
    </row>
    <row r="14254" spans="1:2" x14ac:dyDescent="0.25">
      <c r="A14254" s="6">
        <v>14251</v>
      </c>
      <c r="B14254" s="6" t="str">
        <f>"201504002684"</f>
        <v>201504002684</v>
      </c>
    </row>
    <row r="14255" spans="1:2" x14ac:dyDescent="0.25">
      <c r="A14255" s="6">
        <v>14252</v>
      </c>
      <c r="B14255" s="6" t="str">
        <f>"201504002688"</f>
        <v>201504002688</v>
      </c>
    </row>
    <row r="14256" spans="1:2" x14ac:dyDescent="0.25">
      <c r="A14256" s="6">
        <v>14253</v>
      </c>
      <c r="B14256" s="6" t="str">
        <f>"201504002693"</f>
        <v>201504002693</v>
      </c>
    </row>
    <row r="14257" spans="1:2" x14ac:dyDescent="0.25">
      <c r="A14257" s="6">
        <v>14254</v>
      </c>
      <c r="B14257" s="6" t="str">
        <f>"201504002699"</f>
        <v>201504002699</v>
      </c>
    </row>
    <row r="14258" spans="1:2" x14ac:dyDescent="0.25">
      <c r="A14258" s="6">
        <v>14255</v>
      </c>
      <c r="B14258" s="6" t="str">
        <f>"201504002705"</f>
        <v>201504002705</v>
      </c>
    </row>
    <row r="14259" spans="1:2" x14ac:dyDescent="0.25">
      <c r="A14259" s="6">
        <v>14256</v>
      </c>
      <c r="B14259" s="6" t="str">
        <f>"201504002717"</f>
        <v>201504002717</v>
      </c>
    </row>
    <row r="14260" spans="1:2" x14ac:dyDescent="0.25">
      <c r="A14260" s="6">
        <v>14257</v>
      </c>
      <c r="B14260" s="6" t="str">
        <f>"201504002723"</f>
        <v>201504002723</v>
      </c>
    </row>
    <row r="14261" spans="1:2" x14ac:dyDescent="0.25">
      <c r="A14261" s="6">
        <v>14258</v>
      </c>
      <c r="B14261" s="6" t="str">
        <f>"201504002728"</f>
        <v>201504002728</v>
      </c>
    </row>
    <row r="14262" spans="1:2" x14ac:dyDescent="0.25">
      <c r="A14262" s="6">
        <v>14259</v>
      </c>
      <c r="B14262" s="6" t="str">
        <f>"201504002739"</f>
        <v>201504002739</v>
      </c>
    </row>
    <row r="14263" spans="1:2" x14ac:dyDescent="0.25">
      <c r="A14263" s="6">
        <v>14260</v>
      </c>
      <c r="B14263" s="6" t="str">
        <f>"201504002740"</f>
        <v>201504002740</v>
      </c>
    </row>
    <row r="14264" spans="1:2" x14ac:dyDescent="0.25">
      <c r="A14264" s="6">
        <v>14261</v>
      </c>
      <c r="B14264" s="6" t="str">
        <f>"201504002746"</f>
        <v>201504002746</v>
      </c>
    </row>
    <row r="14265" spans="1:2" x14ac:dyDescent="0.25">
      <c r="A14265" s="6">
        <v>14262</v>
      </c>
      <c r="B14265" s="6" t="str">
        <f>"201504002751"</f>
        <v>201504002751</v>
      </c>
    </row>
    <row r="14266" spans="1:2" x14ac:dyDescent="0.25">
      <c r="A14266" s="6">
        <v>14263</v>
      </c>
      <c r="B14266" s="6" t="str">
        <f>"201504002756"</f>
        <v>201504002756</v>
      </c>
    </row>
    <row r="14267" spans="1:2" x14ac:dyDescent="0.25">
      <c r="A14267" s="6">
        <v>14264</v>
      </c>
      <c r="B14267" s="6" t="str">
        <f>"201504002763"</f>
        <v>201504002763</v>
      </c>
    </row>
    <row r="14268" spans="1:2" x14ac:dyDescent="0.25">
      <c r="A14268" s="6">
        <v>14265</v>
      </c>
      <c r="B14268" s="6" t="str">
        <f>"201504002790"</f>
        <v>201504002790</v>
      </c>
    </row>
    <row r="14269" spans="1:2" x14ac:dyDescent="0.25">
      <c r="A14269" s="6">
        <v>14266</v>
      </c>
      <c r="B14269" s="6" t="str">
        <f>"201504002799"</f>
        <v>201504002799</v>
      </c>
    </row>
    <row r="14270" spans="1:2" x14ac:dyDescent="0.25">
      <c r="A14270" s="6">
        <v>14267</v>
      </c>
      <c r="B14270" s="6" t="str">
        <f>"201504002807"</f>
        <v>201504002807</v>
      </c>
    </row>
    <row r="14271" spans="1:2" x14ac:dyDescent="0.25">
      <c r="A14271" s="6">
        <v>14268</v>
      </c>
      <c r="B14271" s="6" t="str">
        <f>"201504002813"</f>
        <v>201504002813</v>
      </c>
    </row>
    <row r="14272" spans="1:2" x14ac:dyDescent="0.25">
      <c r="A14272" s="6">
        <v>14269</v>
      </c>
      <c r="B14272" s="6" t="str">
        <f>"201504002831"</f>
        <v>201504002831</v>
      </c>
    </row>
    <row r="14273" spans="1:2" x14ac:dyDescent="0.25">
      <c r="A14273" s="6">
        <v>14270</v>
      </c>
      <c r="B14273" s="6" t="str">
        <f>"201504002858"</f>
        <v>201504002858</v>
      </c>
    </row>
    <row r="14274" spans="1:2" x14ac:dyDescent="0.25">
      <c r="A14274" s="6">
        <v>14271</v>
      </c>
      <c r="B14274" s="6" t="str">
        <f>"201504002866"</f>
        <v>201504002866</v>
      </c>
    </row>
    <row r="14275" spans="1:2" x14ac:dyDescent="0.25">
      <c r="A14275" s="6">
        <v>14272</v>
      </c>
      <c r="B14275" s="6" t="str">
        <f>"201504002867"</f>
        <v>201504002867</v>
      </c>
    </row>
    <row r="14276" spans="1:2" x14ac:dyDescent="0.25">
      <c r="A14276" s="6">
        <v>14273</v>
      </c>
      <c r="B14276" s="6" t="str">
        <f>"201504002909"</f>
        <v>201504002909</v>
      </c>
    </row>
    <row r="14277" spans="1:2" x14ac:dyDescent="0.25">
      <c r="A14277" s="6">
        <v>14274</v>
      </c>
      <c r="B14277" s="6" t="str">
        <f>"201504002910"</f>
        <v>201504002910</v>
      </c>
    </row>
    <row r="14278" spans="1:2" x14ac:dyDescent="0.25">
      <c r="A14278" s="6">
        <v>14275</v>
      </c>
      <c r="B14278" s="6" t="str">
        <f>"201504002914"</f>
        <v>201504002914</v>
      </c>
    </row>
    <row r="14279" spans="1:2" x14ac:dyDescent="0.25">
      <c r="A14279" s="6">
        <v>14276</v>
      </c>
      <c r="B14279" s="6" t="str">
        <f>"201504002920"</f>
        <v>201504002920</v>
      </c>
    </row>
    <row r="14280" spans="1:2" x14ac:dyDescent="0.25">
      <c r="A14280" s="6">
        <v>14277</v>
      </c>
      <c r="B14280" s="6" t="str">
        <f>"201504002923"</f>
        <v>201504002923</v>
      </c>
    </row>
    <row r="14281" spans="1:2" x14ac:dyDescent="0.25">
      <c r="A14281" s="6">
        <v>14278</v>
      </c>
      <c r="B14281" s="6" t="str">
        <f>"201504002957"</f>
        <v>201504002957</v>
      </c>
    </row>
    <row r="14282" spans="1:2" x14ac:dyDescent="0.25">
      <c r="A14282" s="6">
        <v>14279</v>
      </c>
      <c r="B14282" s="6" t="str">
        <f>"201504002974"</f>
        <v>201504002974</v>
      </c>
    </row>
    <row r="14283" spans="1:2" x14ac:dyDescent="0.25">
      <c r="A14283" s="6">
        <v>14280</v>
      </c>
      <c r="B14283" s="6" t="str">
        <f>"201504002991"</f>
        <v>201504002991</v>
      </c>
    </row>
    <row r="14284" spans="1:2" x14ac:dyDescent="0.25">
      <c r="A14284" s="6">
        <v>14281</v>
      </c>
      <c r="B14284" s="6" t="str">
        <f>"201504003012"</f>
        <v>201504003012</v>
      </c>
    </row>
    <row r="14285" spans="1:2" x14ac:dyDescent="0.25">
      <c r="A14285" s="6">
        <v>14282</v>
      </c>
      <c r="B14285" s="6" t="str">
        <f>"201504003015"</f>
        <v>201504003015</v>
      </c>
    </row>
    <row r="14286" spans="1:2" x14ac:dyDescent="0.25">
      <c r="A14286" s="6">
        <v>14283</v>
      </c>
      <c r="B14286" s="6" t="str">
        <f>"201504003021"</f>
        <v>201504003021</v>
      </c>
    </row>
    <row r="14287" spans="1:2" x14ac:dyDescent="0.25">
      <c r="A14287" s="6">
        <v>14284</v>
      </c>
      <c r="B14287" s="6" t="str">
        <f>"201504003033"</f>
        <v>201504003033</v>
      </c>
    </row>
    <row r="14288" spans="1:2" x14ac:dyDescent="0.25">
      <c r="A14288" s="6">
        <v>14285</v>
      </c>
      <c r="B14288" s="6" t="str">
        <f>"201504003052"</f>
        <v>201504003052</v>
      </c>
    </row>
    <row r="14289" spans="1:2" x14ac:dyDescent="0.25">
      <c r="A14289" s="6">
        <v>14286</v>
      </c>
      <c r="B14289" s="6" t="str">
        <f>"201504003068"</f>
        <v>201504003068</v>
      </c>
    </row>
    <row r="14290" spans="1:2" x14ac:dyDescent="0.25">
      <c r="A14290" s="6">
        <v>14287</v>
      </c>
      <c r="B14290" s="6" t="str">
        <f>"201504003069"</f>
        <v>201504003069</v>
      </c>
    </row>
    <row r="14291" spans="1:2" x14ac:dyDescent="0.25">
      <c r="A14291" s="6">
        <v>14288</v>
      </c>
      <c r="B14291" s="6" t="str">
        <f>"201504003073"</f>
        <v>201504003073</v>
      </c>
    </row>
    <row r="14292" spans="1:2" x14ac:dyDescent="0.25">
      <c r="A14292" s="6">
        <v>14289</v>
      </c>
      <c r="B14292" s="6" t="str">
        <f>"201504003078"</f>
        <v>201504003078</v>
      </c>
    </row>
    <row r="14293" spans="1:2" x14ac:dyDescent="0.25">
      <c r="A14293" s="6">
        <v>14290</v>
      </c>
      <c r="B14293" s="6" t="str">
        <f>"201504003087"</f>
        <v>201504003087</v>
      </c>
    </row>
    <row r="14294" spans="1:2" x14ac:dyDescent="0.25">
      <c r="A14294" s="6">
        <v>14291</v>
      </c>
      <c r="B14294" s="6" t="str">
        <f>"201504003088"</f>
        <v>201504003088</v>
      </c>
    </row>
    <row r="14295" spans="1:2" x14ac:dyDescent="0.25">
      <c r="A14295" s="6">
        <v>14292</v>
      </c>
      <c r="B14295" s="6" t="str">
        <f>"201504003094"</f>
        <v>201504003094</v>
      </c>
    </row>
    <row r="14296" spans="1:2" x14ac:dyDescent="0.25">
      <c r="A14296" s="6">
        <v>14293</v>
      </c>
      <c r="B14296" s="6" t="str">
        <f>"201504003097"</f>
        <v>201504003097</v>
      </c>
    </row>
    <row r="14297" spans="1:2" x14ac:dyDescent="0.25">
      <c r="A14297" s="6">
        <v>14294</v>
      </c>
      <c r="B14297" s="6" t="str">
        <f>"201504003119"</f>
        <v>201504003119</v>
      </c>
    </row>
    <row r="14298" spans="1:2" x14ac:dyDescent="0.25">
      <c r="A14298" s="6">
        <v>14295</v>
      </c>
      <c r="B14298" s="6" t="str">
        <f>"201504003122"</f>
        <v>201504003122</v>
      </c>
    </row>
    <row r="14299" spans="1:2" x14ac:dyDescent="0.25">
      <c r="A14299" s="6">
        <v>14296</v>
      </c>
      <c r="B14299" s="6" t="str">
        <f>"201504003125"</f>
        <v>201504003125</v>
      </c>
    </row>
    <row r="14300" spans="1:2" x14ac:dyDescent="0.25">
      <c r="A14300" s="6">
        <v>14297</v>
      </c>
      <c r="B14300" s="6" t="str">
        <f>"201504003128"</f>
        <v>201504003128</v>
      </c>
    </row>
    <row r="14301" spans="1:2" x14ac:dyDescent="0.25">
      <c r="A14301" s="6">
        <v>14298</v>
      </c>
      <c r="B14301" s="6" t="str">
        <f>"201504003133"</f>
        <v>201504003133</v>
      </c>
    </row>
    <row r="14302" spans="1:2" x14ac:dyDescent="0.25">
      <c r="A14302" s="6">
        <v>14299</v>
      </c>
      <c r="B14302" s="6" t="str">
        <f>"201504003136"</f>
        <v>201504003136</v>
      </c>
    </row>
    <row r="14303" spans="1:2" x14ac:dyDescent="0.25">
      <c r="A14303" s="6">
        <v>14300</v>
      </c>
      <c r="B14303" s="6" t="str">
        <f>"201504003139"</f>
        <v>201504003139</v>
      </c>
    </row>
    <row r="14304" spans="1:2" x14ac:dyDescent="0.25">
      <c r="A14304" s="6">
        <v>14301</v>
      </c>
      <c r="B14304" s="6" t="str">
        <f>"201504003159"</f>
        <v>201504003159</v>
      </c>
    </row>
    <row r="14305" spans="1:2" x14ac:dyDescent="0.25">
      <c r="A14305" s="6">
        <v>14302</v>
      </c>
      <c r="B14305" s="6" t="str">
        <f>"201504003164"</f>
        <v>201504003164</v>
      </c>
    </row>
    <row r="14306" spans="1:2" x14ac:dyDescent="0.25">
      <c r="A14306" s="6">
        <v>14303</v>
      </c>
      <c r="B14306" s="6" t="str">
        <f>"201504003182"</f>
        <v>201504003182</v>
      </c>
    </row>
    <row r="14307" spans="1:2" x14ac:dyDescent="0.25">
      <c r="A14307" s="6">
        <v>14304</v>
      </c>
      <c r="B14307" s="6" t="str">
        <f>"201504003193"</f>
        <v>201504003193</v>
      </c>
    </row>
    <row r="14308" spans="1:2" x14ac:dyDescent="0.25">
      <c r="A14308" s="6">
        <v>14305</v>
      </c>
      <c r="B14308" s="6" t="str">
        <f>"201504003194"</f>
        <v>201504003194</v>
      </c>
    </row>
    <row r="14309" spans="1:2" x14ac:dyDescent="0.25">
      <c r="A14309" s="6">
        <v>14306</v>
      </c>
      <c r="B14309" s="6" t="str">
        <f>"201504003203"</f>
        <v>201504003203</v>
      </c>
    </row>
    <row r="14310" spans="1:2" x14ac:dyDescent="0.25">
      <c r="A14310" s="6">
        <v>14307</v>
      </c>
      <c r="B14310" s="6" t="str">
        <f>"201504003223"</f>
        <v>201504003223</v>
      </c>
    </row>
    <row r="14311" spans="1:2" x14ac:dyDescent="0.25">
      <c r="A14311" s="6">
        <v>14308</v>
      </c>
      <c r="B14311" s="6" t="str">
        <f>"201504003259"</f>
        <v>201504003259</v>
      </c>
    </row>
    <row r="14312" spans="1:2" x14ac:dyDescent="0.25">
      <c r="A14312" s="6">
        <v>14309</v>
      </c>
      <c r="B14312" s="6" t="str">
        <f>"201504003274"</f>
        <v>201504003274</v>
      </c>
    </row>
    <row r="14313" spans="1:2" x14ac:dyDescent="0.25">
      <c r="A14313" s="6">
        <v>14310</v>
      </c>
      <c r="B14313" s="6" t="str">
        <f>"201504003288"</f>
        <v>201504003288</v>
      </c>
    </row>
    <row r="14314" spans="1:2" x14ac:dyDescent="0.25">
      <c r="A14314" s="6">
        <v>14311</v>
      </c>
      <c r="B14314" s="6" t="str">
        <f>"201504003303"</f>
        <v>201504003303</v>
      </c>
    </row>
    <row r="14315" spans="1:2" x14ac:dyDescent="0.25">
      <c r="A14315" s="6">
        <v>14312</v>
      </c>
      <c r="B14315" s="6" t="str">
        <f>"201504003308"</f>
        <v>201504003308</v>
      </c>
    </row>
    <row r="14316" spans="1:2" x14ac:dyDescent="0.25">
      <c r="A14316" s="6">
        <v>14313</v>
      </c>
      <c r="B14316" s="6" t="str">
        <f>"201504003318"</f>
        <v>201504003318</v>
      </c>
    </row>
    <row r="14317" spans="1:2" x14ac:dyDescent="0.25">
      <c r="A14317" s="6">
        <v>14314</v>
      </c>
      <c r="B14317" s="6" t="str">
        <f>"201504003330"</f>
        <v>201504003330</v>
      </c>
    </row>
    <row r="14318" spans="1:2" x14ac:dyDescent="0.25">
      <c r="A14318" s="6">
        <v>14315</v>
      </c>
      <c r="B14318" s="6" t="str">
        <f>"201504003348"</f>
        <v>201504003348</v>
      </c>
    </row>
    <row r="14319" spans="1:2" x14ac:dyDescent="0.25">
      <c r="A14319" s="6">
        <v>14316</v>
      </c>
      <c r="B14319" s="6" t="str">
        <f>"201504003363"</f>
        <v>201504003363</v>
      </c>
    </row>
    <row r="14320" spans="1:2" x14ac:dyDescent="0.25">
      <c r="A14320" s="6">
        <v>14317</v>
      </c>
      <c r="B14320" s="6" t="str">
        <f>"201504003369"</f>
        <v>201504003369</v>
      </c>
    </row>
    <row r="14321" spans="1:2" x14ac:dyDescent="0.25">
      <c r="A14321" s="6">
        <v>14318</v>
      </c>
      <c r="B14321" s="6" t="str">
        <f>"201504003372"</f>
        <v>201504003372</v>
      </c>
    </row>
    <row r="14322" spans="1:2" x14ac:dyDescent="0.25">
      <c r="A14322" s="6">
        <v>14319</v>
      </c>
      <c r="B14322" s="6" t="str">
        <f>"201504003382"</f>
        <v>201504003382</v>
      </c>
    </row>
    <row r="14323" spans="1:2" x14ac:dyDescent="0.25">
      <c r="A14323" s="6">
        <v>14320</v>
      </c>
      <c r="B14323" s="6" t="str">
        <f>"201504003393"</f>
        <v>201504003393</v>
      </c>
    </row>
    <row r="14324" spans="1:2" x14ac:dyDescent="0.25">
      <c r="A14324" s="6">
        <v>14321</v>
      </c>
      <c r="B14324" s="6" t="str">
        <f>"201504003424"</f>
        <v>201504003424</v>
      </c>
    </row>
    <row r="14325" spans="1:2" x14ac:dyDescent="0.25">
      <c r="A14325" s="6">
        <v>14322</v>
      </c>
      <c r="B14325" s="6" t="str">
        <f>"201504003434"</f>
        <v>201504003434</v>
      </c>
    </row>
    <row r="14326" spans="1:2" x14ac:dyDescent="0.25">
      <c r="A14326" s="6">
        <v>14323</v>
      </c>
      <c r="B14326" s="6" t="str">
        <f>"201504003438"</f>
        <v>201504003438</v>
      </c>
    </row>
    <row r="14327" spans="1:2" x14ac:dyDescent="0.25">
      <c r="A14327" s="6">
        <v>14324</v>
      </c>
      <c r="B14327" s="6" t="str">
        <f>"201504003447"</f>
        <v>201504003447</v>
      </c>
    </row>
    <row r="14328" spans="1:2" x14ac:dyDescent="0.25">
      <c r="A14328" s="6">
        <v>14325</v>
      </c>
      <c r="B14328" s="6" t="str">
        <f>"201504003449"</f>
        <v>201504003449</v>
      </c>
    </row>
    <row r="14329" spans="1:2" x14ac:dyDescent="0.25">
      <c r="A14329" s="6">
        <v>14326</v>
      </c>
      <c r="B14329" s="6" t="str">
        <f>"201504003464"</f>
        <v>201504003464</v>
      </c>
    </row>
    <row r="14330" spans="1:2" x14ac:dyDescent="0.25">
      <c r="A14330" s="6">
        <v>14327</v>
      </c>
      <c r="B14330" s="6" t="str">
        <f>"201504003498"</f>
        <v>201504003498</v>
      </c>
    </row>
    <row r="14331" spans="1:2" x14ac:dyDescent="0.25">
      <c r="A14331" s="6">
        <v>14328</v>
      </c>
      <c r="B14331" s="6" t="str">
        <f>"201504003514"</f>
        <v>201504003514</v>
      </c>
    </row>
    <row r="14332" spans="1:2" x14ac:dyDescent="0.25">
      <c r="A14332" s="6">
        <v>14329</v>
      </c>
      <c r="B14332" s="6" t="str">
        <f>"201504003516"</f>
        <v>201504003516</v>
      </c>
    </row>
    <row r="14333" spans="1:2" x14ac:dyDescent="0.25">
      <c r="A14333" s="6">
        <v>14330</v>
      </c>
      <c r="B14333" s="6" t="str">
        <f>"201504003524"</f>
        <v>201504003524</v>
      </c>
    </row>
    <row r="14334" spans="1:2" x14ac:dyDescent="0.25">
      <c r="A14334" s="6">
        <v>14331</v>
      </c>
      <c r="B14334" s="6" t="str">
        <f>"201504003534"</f>
        <v>201504003534</v>
      </c>
    </row>
    <row r="14335" spans="1:2" x14ac:dyDescent="0.25">
      <c r="A14335" s="6">
        <v>14332</v>
      </c>
      <c r="B14335" s="6" t="str">
        <f>"201504003561"</f>
        <v>201504003561</v>
      </c>
    </row>
    <row r="14336" spans="1:2" x14ac:dyDescent="0.25">
      <c r="A14336" s="6">
        <v>14333</v>
      </c>
      <c r="B14336" s="6" t="str">
        <f>"201504003565"</f>
        <v>201504003565</v>
      </c>
    </row>
    <row r="14337" spans="1:2" x14ac:dyDescent="0.25">
      <c r="A14337" s="6">
        <v>14334</v>
      </c>
      <c r="B14337" s="6" t="str">
        <f>"201504003605"</f>
        <v>201504003605</v>
      </c>
    </row>
    <row r="14338" spans="1:2" x14ac:dyDescent="0.25">
      <c r="A14338" s="6">
        <v>14335</v>
      </c>
      <c r="B14338" s="6" t="str">
        <f>"201504003610"</f>
        <v>201504003610</v>
      </c>
    </row>
    <row r="14339" spans="1:2" x14ac:dyDescent="0.25">
      <c r="A14339" s="6">
        <v>14336</v>
      </c>
      <c r="B14339" s="6" t="str">
        <f>"201504003649"</f>
        <v>201504003649</v>
      </c>
    </row>
    <row r="14340" spans="1:2" x14ac:dyDescent="0.25">
      <c r="A14340" s="6">
        <v>14337</v>
      </c>
      <c r="B14340" s="6" t="str">
        <f>"201504003660"</f>
        <v>201504003660</v>
      </c>
    </row>
    <row r="14341" spans="1:2" x14ac:dyDescent="0.25">
      <c r="A14341" s="6">
        <v>14338</v>
      </c>
      <c r="B14341" s="6" t="str">
        <f>"201504003678"</f>
        <v>201504003678</v>
      </c>
    </row>
    <row r="14342" spans="1:2" x14ac:dyDescent="0.25">
      <c r="A14342" s="6">
        <v>14339</v>
      </c>
      <c r="B14342" s="6" t="str">
        <f>"201504003685"</f>
        <v>201504003685</v>
      </c>
    </row>
    <row r="14343" spans="1:2" x14ac:dyDescent="0.25">
      <c r="A14343" s="6">
        <v>14340</v>
      </c>
      <c r="B14343" s="6" t="str">
        <f>"201504003709"</f>
        <v>201504003709</v>
      </c>
    </row>
    <row r="14344" spans="1:2" x14ac:dyDescent="0.25">
      <c r="A14344" s="6">
        <v>14341</v>
      </c>
      <c r="B14344" s="6" t="str">
        <f>"201504003711"</f>
        <v>201504003711</v>
      </c>
    </row>
    <row r="14345" spans="1:2" x14ac:dyDescent="0.25">
      <c r="A14345" s="6">
        <v>14342</v>
      </c>
      <c r="B14345" s="6" t="str">
        <f>"201504003734"</f>
        <v>201504003734</v>
      </c>
    </row>
    <row r="14346" spans="1:2" x14ac:dyDescent="0.25">
      <c r="A14346" s="6">
        <v>14343</v>
      </c>
      <c r="B14346" s="6" t="str">
        <f>"201504003776"</f>
        <v>201504003776</v>
      </c>
    </row>
    <row r="14347" spans="1:2" x14ac:dyDescent="0.25">
      <c r="A14347" s="6">
        <v>14344</v>
      </c>
      <c r="B14347" s="6" t="str">
        <f>"201504003780"</f>
        <v>201504003780</v>
      </c>
    </row>
    <row r="14348" spans="1:2" x14ac:dyDescent="0.25">
      <c r="A14348" s="6">
        <v>14345</v>
      </c>
      <c r="B14348" s="6" t="str">
        <f>"201504003785"</f>
        <v>201504003785</v>
      </c>
    </row>
    <row r="14349" spans="1:2" x14ac:dyDescent="0.25">
      <c r="A14349" s="6">
        <v>14346</v>
      </c>
      <c r="B14349" s="6" t="str">
        <f>"201504003786"</f>
        <v>201504003786</v>
      </c>
    </row>
    <row r="14350" spans="1:2" x14ac:dyDescent="0.25">
      <c r="A14350" s="6">
        <v>14347</v>
      </c>
      <c r="B14350" s="6" t="str">
        <f>"201504003802"</f>
        <v>201504003802</v>
      </c>
    </row>
    <row r="14351" spans="1:2" x14ac:dyDescent="0.25">
      <c r="A14351" s="6">
        <v>14348</v>
      </c>
      <c r="B14351" s="6" t="str">
        <f>"201504003829"</f>
        <v>201504003829</v>
      </c>
    </row>
    <row r="14352" spans="1:2" x14ac:dyDescent="0.25">
      <c r="A14352" s="6">
        <v>14349</v>
      </c>
      <c r="B14352" s="6" t="str">
        <f>"201504003848"</f>
        <v>201504003848</v>
      </c>
    </row>
    <row r="14353" spans="1:2" x14ac:dyDescent="0.25">
      <c r="A14353" s="6">
        <v>14350</v>
      </c>
      <c r="B14353" s="6" t="str">
        <f>"201504003849"</f>
        <v>201504003849</v>
      </c>
    </row>
    <row r="14354" spans="1:2" x14ac:dyDescent="0.25">
      <c r="A14354" s="6">
        <v>14351</v>
      </c>
      <c r="B14354" s="6" t="str">
        <f>"201504003853"</f>
        <v>201504003853</v>
      </c>
    </row>
    <row r="14355" spans="1:2" x14ac:dyDescent="0.25">
      <c r="A14355" s="6">
        <v>14352</v>
      </c>
      <c r="B14355" s="6" t="str">
        <f>"201504003862"</f>
        <v>201504003862</v>
      </c>
    </row>
    <row r="14356" spans="1:2" x14ac:dyDescent="0.25">
      <c r="A14356" s="6">
        <v>14353</v>
      </c>
      <c r="B14356" s="6" t="str">
        <f>"201504003880"</f>
        <v>201504003880</v>
      </c>
    </row>
    <row r="14357" spans="1:2" x14ac:dyDescent="0.25">
      <c r="A14357" s="6">
        <v>14354</v>
      </c>
      <c r="B14357" s="6" t="str">
        <f>"201504003905"</f>
        <v>201504003905</v>
      </c>
    </row>
    <row r="14358" spans="1:2" x14ac:dyDescent="0.25">
      <c r="A14358" s="6">
        <v>14355</v>
      </c>
      <c r="B14358" s="6" t="str">
        <f>"201504003919"</f>
        <v>201504003919</v>
      </c>
    </row>
    <row r="14359" spans="1:2" x14ac:dyDescent="0.25">
      <c r="A14359" s="6">
        <v>14356</v>
      </c>
      <c r="B14359" s="6" t="str">
        <f>"201504003943"</f>
        <v>201504003943</v>
      </c>
    </row>
    <row r="14360" spans="1:2" x14ac:dyDescent="0.25">
      <c r="A14360" s="6">
        <v>14357</v>
      </c>
      <c r="B14360" s="6" t="str">
        <f>"201504003949"</f>
        <v>201504003949</v>
      </c>
    </row>
    <row r="14361" spans="1:2" x14ac:dyDescent="0.25">
      <c r="A14361" s="6">
        <v>14358</v>
      </c>
      <c r="B14361" s="6" t="str">
        <f>"201504003963"</f>
        <v>201504003963</v>
      </c>
    </row>
    <row r="14362" spans="1:2" x14ac:dyDescent="0.25">
      <c r="A14362" s="6">
        <v>14359</v>
      </c>
      <c r="B14362" s="6" t="str">
        <f>"201504003979"</f>
        <v>201504003979</v>
      </c>
    </row>
    <row r="14363" spans="1:2" x14ac:dyDescent="0.25">
      <c r="A14363" s="6">
        <v>14360</v>
      </c>
      <c r="B14363" s="6" t="str">
        <f>"201504003989"</f>
        <v>201504003989</v>
      </c>
    </row>
    <row r="14364" spans="1:2" x14ac:dyDescent="0.25">
      <c r="A14364" s="6">
        <v>14361</v>
      </c>
      <c r="B14364" s="6" t="str">
        <f>"201504003996"</f>
        <v>201504003996</v>
      </c>
    </row>
    <row r="14365" spans="1:2" x14ac:dyDescent="0.25">
      <c r="A14365" s="6">
        <v>14362</v>
      </c>
      <c r="B14365" s="6" t="str">
        <f>"201504004017"</f>
        <v>201504004017</v>
      </c>
    </row>
    <row r="14366" spans="1:2" x14ac:dyDescent="0.25">
      <c r="A14366" s="6">
        <v>14363</v>
      </c>
      <c r="B14366" s="6" t="str">
        <f>"201504004027"</f>
        <v>201504004027</v>
      </c>
    </row>
    <row r="14367" spans="1:2" x14ac:dyDescent="0.25">
      <c r="A14367" s="6">
        <v>14364</v>
      </c>
      <c r="B14367" s="6" t="str">
        <f>"201504004037"</f>
        <v>201504004037</v>
      </c>
    </row>
    <row r="14368" spans="1:2" x14ac:dyDescent="0.25">
      <c r="A14368" s="6">
        <v>14365</v>
      </c>
      <c r="B14368" s="6" t="str">
        <f>"201504004059"</f>
        <v>201504004059</v>
      </c>
    </row>
    <row r="14369" spans="1:2" x14ac:dyDescent="0.25">
      <c r="A14369" s="6">
        <v>14366</v>
      </c>
      <c r="B14369" s="6" t="str">
        <f>"201504004061"</f>
        <v>201504004061</v>
      </c>
    </row>
    <row r="14370" spans="1:2" x14ac:dyDescent="0.25">
      <c r="A14370" s="6">
        <v>14367</v>
      </c>
      <c r="B14370" s="6" t="str">
        <f>"201504004078"</f>
        <v>201504004078</v>
      </c>
    </row>
    <row r="14371" spans="1:2" x14ac:dyDescent="0.25">
      <c r="A14371" s="6">
        <v>14368</v>
      </c>
      <c r="B14371" s="6" t="str">
        <f>"201504004086"</f>
        <v>201504004086</v>
      </c>
    </row>
    <row r="14372" spans="1:2" x14ac:dyDescent="0.25">
      <c r="A14372" s="6">
        <v>14369</v>
      </c>
      <c r="B14372" s="6" t="str">
        <f>"201504004098"</f>
        <v>201504004098</v>
      </c>
    </row>
    <row r="14373" spans="1:2" x14ac:dyDescent="0.25">
      <c r="A14373" s="6">
        <v>14370</v>
      </c>
      <c r="B14373" s="6" t="str">
        <f>"201504004108"</f>
        <v>201504004108</v>
      </c>
    </row>
    <row r="14374" spans="1:2" x14ac:dyDescent="0.25">
      <c r="A14374" s="6">
        <v>14371</v>
      </c>
      <c r="B14374" s="6" t="str">
        <f>"201504004117"</f>
        <v>201504004117</v>
      </c>
    </row>
    <row r="14375" spans="1:2" x14ac:dyDescent="0.25">
      <c r="A14375" s="6">
        <v>14372</v>
      </c>
      <c r="B14375" s="6" t="str">
        <f>"201504004120"</f>
        <v>201504004120</v>
      </c>
    </row>
    <row r="14376" spans="1:2" x14ac:dyDescent="0.25">
      <c r="A14376" s="6">
        <v>14373</v>
      </c>
      <c r="B14376" s="6" t="str">
        <f>"201504004121"</f>
        <v>201504004121</v>
      </c>
    </row>
    <row r="14377" spans="1:2" x14ac:dyDescent="0.25">
      <c r="A14377" s="6">
        <v>14374</v>
      </c>
      <c r="B14377" s="6" t="str">
        <f>"201504004126"</f>
        <v>201504004126</v>
      </c>
    </row>
    <row r="14378" spans="1:2" x14ac:dyDescent="0.25">
      <c r="A14378" s="6">
        <v>14375</v>
      </c>
      <c r="B14378" s="6" t="str">
        <f>"201504004130"</f>
        <v>201504004130</v>
      </c>
    </row>
    <row r="14379" spans="1:2" x14ac:dyDescent="0.25">
      <c r="A14379" s="6">
        <v>14376</v>
      </c>
      <c r="B14379" s="6" t="str">
        <f>"201504004154"</f>
        <v>201504004154</v>
      </c>
    </row>
    <row r="14380" spans="1:2" x14ac:dyDescent="0.25">
      <c r="A14380" s="6">
        <v>14377</v>
      </c>
      <c r="B14380" s="6" t="str">
        <f>"201504004155"</f>
        <v>201504004155</v>
      </c>
    </row>
    <row r="14381" spans="1:2" x14ac:dyDescent="0.25">
      <c r="A14381" s="6">
        <v>14378</v>
      </c>
      <c r="B14381" s="6" t="str">
        <f>"201504004162"</f>
        <v>201504004162</v>
      </c>
    </row>
    <row r="14382" spans="1:2" x14ac:dyDescent="0.25">
      <c r="A14382" s="6">
        <v>14379</v>
      </c>
      <c r="B14382" s="6" t="str">
        <f>"201504004165"</f>
        <v>201504004165</v>
      </c>
    </row>
    <row r="14383" spans="1:2" x14ac:dyDescent="0.25">
      <c r="A14383" s="6">
        <v>14380</v>
      </c>
      <c r="B14383" s="6" t="str">
        <f>"201504004167"</f>
        <v>201504004167</v>
      </c>
    </row>
    <row r="14384" spans="1:2" x14ac:dyDescent="0.25">
      <c r="A14384" s="6">
        <v>14381</v>
      </c>
      <c r="B14384" s="6" t="str">
        <f>"201504004169"</f>
        <v>201504004169</v>
      </c>
    </row>
    <row r="14385" spans="1:2" x14ac:dyDescent="0.25">
      <c r="A14385" s="6">
        <v>14382</v>
      </c>
      <c r="B14385" s="6" t="str">
        <f>"201504004192"</f>
        <v>201504004192</v>
      </c>
    </row>
    <row r="14386" spans="1:2" x14ac:dyDescent="0.25">
      <c r="A14386" s="6">
        <v>14383</v>
      </c>
      <c r="B14386" s="6" t="str">
        <f>"201504004200"</f>
        <v>201504004200</v>
      </c>
    </row>
    <row r="14387" spans="1:2" x14ac:dyDescent="0.25">
      <c r="A14387" s="6">
        <v>14384</v>
      </c>
      <c r="B14387" s="6" t="str">
        <f>"201504004224"</f>
        <v>201504004224</v>
      </c>
    </row>
    <row r="14388" spans="1:2" x14ac:dyDescent="0.25">
      <c r="A14388" s="6">
        <v>14385</v>
      </c>
      <c r="B14388" s="6" t="str">
        <f>"201504004233"</f>
        <v>201504004233</v>
      </c>
    </row>
    <row r="14389" spans="1:2" x14ac:dyDescent="0.25">
      <c r="A14389" s="6">
        <v>14386</v>
      </c>
      <c r="B14389" s="6" t="str">
        <f>"201504004242"</f>
        <v>201504004242</v>
      </c>
    </row>
    <row r="14390" spans="1:2" x14ac:dyDescent="0.25">
      <c r="A14390" s="6">
        <v>14387</v>
      </c>
      <c r="B14390" s="6" t="str">
        <f>"201504004253"</f>
        <v>201504004253</v>
      </c>
    </row>
    <row r="14391" spans="1:2" x14ac:dyDescent="0.25">
      <c r="A14391" s="6">
        <v>14388</v>
      </c>
      <c r="B14391" s="6" t="str">
        <f>"201504004257"</f>
        <v>201504004257</v>
      </c>
    </row>
    <row r="14392" spans="1:2" x14ac:dyDescent="0.25">
      <c r="A14392" s="6">
        <v>14389</v>
      </c>
      <c r="B14392" s="6" t="str">
        <f>"201504004259"</f>
        <v>201504004259</v>
      </c>
    </row>
    <row r="14393" spans="1:2" x14ac:dyDescent="0.25">
      <c r="A14393" s="6">
        <v>14390</v>
      </c>
      <c r="B14393" s="6" t="str">
        <f>"201504004272"</f>
        <v>201504004272</v>
      </c>
    </row>
    <row r="14394" spans="1:2" x14ac:dyDescent="0.25">
      <c r="A14394" s="6">
        <v>14391</v>
      </c>
      <c r="B14394" s="6" t="str">
        <f>"201504004277"</f>
        <v>201504004277</v>
      </c>
    </row>
    <row r="14395" spans="1:2" x14ac:dyDescent="0.25">
      <c r="A14395" s="6">
        <v>14392</v>
      </c>
      <c r="B14395" s="6" t="str">
        <f>"201504004298"</f>
        <v>201504004298</v>
      </c>
    </row>
    <row r="14396" spans="1:2" x14ac:dyDescent="0.25">
      <c r="A14396" s="6">
        <v>14393</v>
      </c>
      <c r="B14396" s="6" t="str">
        <f>"201504004315"</f>
        <v>201504004315</v>
      </c>
    </row>
    <row r="14397" spans="1:2" x14ac:dyDescent="0.25">
      <c r="A14397" s="6">
        <v>14394</v>
      </c>
      <c r="B14397" s="6" t="str">
        <f>"201504004321"</f>
        <v>201504004321</v>
      </c>
    </row>
    <row r="14398" spans="1:2" x14ac:dyDescent="0.25">
      <c r="A14398" s="6">
        <v>14395</v>
      </c>
      <c r="B14398" s="6" t="str">
        <f>"201504004322"</f>
        <v>201504004322</v>
      </c>
    </row>
    <row r="14399" spans="1:2" x14ac:dyDescent="0.25">
      <c r="A14399" s="6">
        <v>14396</v>
      </c>
      <c r="B14399" s="6" t="str">
        <f>"201504004326"</f>
        <v>201504004326</v>
      </c>
    </row>
    <row r="14400" spans="1:2" x14ac:dyDescent="0.25">
      <c r="A14400" s="6">
        <v>14397</v>
      </c>
      <c r="B14400" s="6" t="str">
        <f>"201504004330"</f>
        <v>201504004330</v>
      </c>
    </row>
    <row r="14401" spans="1:2" x14ac:dyDescent="0.25">
      <c r="A14401" s="6">
        <v>14398</v>
      </c>
      <c r="B14401" s="6" t="str">
        <f>"201504004348"</f>
        <v>201504004348</v>
      </c>
    </row>
    <row r="14402" spans="1:2" x14ac:dyDescent="0.25">
      <c r="A14402" s="6">
        <v>14399</v>
      </c>
      <c r="B14402" s="6" t="str">
        <f>"201504004365"</f>
        <v>201504004365</v>
      </c>
    </row>
    <row r="14403" spans="1:2" x14ac:dyDescent="0.25">
      <c r="A14403" s="6">
        <v>14400</v>
      </c>
      <c r="B14403" s="6" t="str">
        <f>"201504004369"</f>
        <v>201504004369</v>
      </c>
    </row>
    <row r="14404" spans="1:2" x14ac:dyDescent="0.25">
      <c r="A14404" s="6">
        <v>14401</v>
      </c>
      <c r="B14404" s="6" t="str">
        <f>"201504004370"</f>
        <v>201504004370</v>
      </c>
    </row>
    <row r="14405" spans="1:2" x14ac:dyDescent="0.25">
      <c r="A14405" s="6">
        <v>14402</v>
      </c>
      <c r="B14405" s="6" t="str">
        <f>"201504004394"</f>
        <v>201504004394</v>
      </c>
    </row>
    <row r="14406" spans="1:2" x14ac:dyDescent="0.25">
      <c r="A14406" s="6">
        <v>14403</v>
      </c>
      <c r="B14406" s="6" t="str">
        <f>"201504004410"</f>
        <v>201504004410</v>
      </c>
    </row>
    <row r="14407" spans="1:2" x14ac:dyDescent="0.25">
      <c r="A14407" s="6">
        <v>14404</v>
      </c>
      <c r="B14407" s="6" t="str">
        <f>"201504004411"</f>
        <v>201504004411</v>
      </c>
    </row>
    <row r="14408" spans="1:2" x14ac:dyDescent="0.25">
      <c r="A14408" s="6">
        <v>14405</v>
      </c>
      <c r="B14408" s="6" t="str">
        <f>"201504004416"</f>
        <v>201504004416</v>
      </c>
    </row>
    <row r="14409" spans="1:2" x14ac:dyDescent="0.25">
      <c r="A14409" s="6">
        <v>14406</v>
      </c>
      <c r="B14409" s="6" t="str">
        <f>"201504004419"</f>
        <v>201504004419</v>
      </c>
    </row>
    <row r="14410" spans="1:2" x14ac:dyDescent="0.25">
      <c r="A14410" s="6">
        <v>14407</v>
      </c>
      <c r="B14410" s="6" t="str">
        <f>"201504004422"</f>
        <v>201504004422</v>
      </c>
    </row>
    <row r="14411" spans="1:2" x14ac:dyDescent="0.25">
      <c r="A14411" s="6">
        <v>14408</v>
      </c>
      <c r="B14411" s="6" t="str">
        <f>"201504004432"</f>
        <v>201504004432</v>
      </c>
    </row>
    <row r="14412" spans="1:2" x14ac:dyDescent="0.25">
      <c r="A14412" s="6">
        <v>14409</v>
      </c>
      <c r="B14412" s="6" t="str">
        <f>"201504004434"</f>
        <v>201504004434</v>
      </c>
    </row>
    <row r="14413" spans="1:2" x14ac:dyDescent="0.25">
      <c r="A14413" s="6">
        <v>14410</v>
      </c>
      <c r="B14413" s="6" t="str">
        <f>"201504004438"</f>
        <v>201504004438</v>
      </c>
    </row>
    <row r="14414" spans="1:2" x14ac:dyDescent="0.25">
      <c r="A14414" s="6">
        <v>14411</v>
      </c>
      <c r="B14414" s="6" t="str">
        <f>"201504004446"</f>
        <v>201504004446</v>
      </c>
    </row>
    <row r="14415" spans="1:2" x14ac:dyDescent="0.25">
      <c r="A14415" s="6">
        <v>14412</v>
      </c>
      <c r="B14415" s="6" t="str">
        <f>"201504004464"</f>
        <v>201504004464</v>
      </c>
    </row>
    <row r="14416" spans="1:2" x14ac:dyDescent="0.25">
      <c r="A14416" s="6">
        <v>14413</v>
      </c>
      <c r="B14416" s="6" t="str">
        <f>"201504004470"</f>
        <v>201504004470</v>
      </c>
    </row>
    <row r="14417" spans="1:2" x14ac:dyDescent="0.25">
      <c r="A14417" s="6">
        <v>14414</v>
      </c>
      <c r="B14417" s="6" t="str">
        <f>"201504004471"</f>
        <v>201504004471</v>
      </c>
    </row>
    <row r="14418" spans="1:2" x14ac:dyDescent="0.25">
      <c r="A14418" s="6">
        <v>14415</v>
      </c>
      <c r="B14418" s="6" t="str">
        <f>"201504004482"</f>
        <v>201504004482</v>
      </c>
    </row>
    <row r="14419" spans="1:2" x14ac:dyDescent="0.25">
      <c r="A14419" s="6">
        <v>14416</v>
      </c>
      <c r="B14419" s="6" t="str">
        <f>"201504004495"</f>
        <v>201504004495</v>
      </c>
    </row>
    <row r="14420" spans="1:2" x14ac:dyDescent="0.25">
      <c r="A14420" s="6">
        <v>14417</v>
      </c>
      <c r="B14420" s="6" t="str">
        <f>"201504004497"</f>
        <v>201504004497</v>
      </c>
    </row>
    <row r="14421" spans="1:2" x14ac:dyDescent="0.25">
      <c r="A14421" s="6">
        <v>14418</v>
      </c>
      <c r="B14421" s="6" t="str">
        <f>"201504004498"</f>
        <v>201504004498</v>
      </c>
    </row>
    <row r="14422" spans="1:2" x14ac:dyDescent="0.25">
      <c r="A14422" s="6">
        <v>14419</v>
      </c>
      <c r="B14422" s="6" t="str">
        <f>"201504004508"</f>
        <v>201504004508</v>
      </c>
    </row>
    <row r="14423" spans="1:2" x14ac:dyDescent="0.25">
      <c r="A14423" s="6">
        <v>14420</v>
      </c>
      <c r="B14423" s="6" t="str">
        <f>"201504004522"</f>
        <v>201504004522</v>
      </c>
    </row>
    <row r="14424" spans="1:2" x14ac:dyDescent="0.25">
      <c r="A14424" s="6">
        <v>14421</v>
      </c>
      <c r="B14424" s="6" t="str">
        <f>"201504004527"</f>
        <v>201504004527</v>
      </c>
    </row>
    <row r="14425" spans="1:2" x14ac:dyDescent="0.25">
      <c r="A14425" s="6">
        <v>14422</v>
      </c>
      <c r="B14425" s="6" t="str">
        <f>"201504004538"</f>
        <v>201504004538</v>
      </c>
    </row>
    <row r="14426" spans="1:2" x14ac:dyDescent="0.25">
      <c r="A14426" s="6">
        <v>14423</v>
      </c>
      <c r="B14426" s="6" t="str">
        <f>"201504004539"</f>
        <v>201504004539</v>
      </c>
    </row>
    <row r="14427" spans="1:2" x14ac:dyDescent="0.25">
      <c r="A14427" s="6">
        <v>14424</v>
      </c>
      <c r="B14427" s="6" t="str">
        <f>"201504004554"</f>
        <v>201504004554</v>
      </c>
    </row>
    <row r="14428" spans="1:2" x14ac:dyDescent="0.25">
      <c r="A14428" s="6">
        <v>14425</v>
      </c>
      <c r="B14428" s="6" t="str">
        <f>"201504004556"</f>
        <v>201504004556</v>
      </c>
    </row>
    <row r="14429" spans="1:2" x14ac:dyDescent="0.25">
      <c r="A14429" s="6">
        <v>14426</v>
      </c>
      <c r="B14429" s="6" t="str">
        <f>"201504004557"</f>
        <v>201504004557</v>
      </c>
    </row>
    <row r="14430" spans="1:2" x14ac:dyDescent="0.25">
      <c r="A14430" s="6">
        <v>14427</v>
      </c>
      <c r="B14430" s="6" t="str">
        <f>"201504004558"</f>
        <v>201504004558</v>
      </c>
    </row>
    <row r="14431" spans="1:2" x14ac:dyDescent="0.25">
      <c r="A14431" s="6">
        <v>14428</v>
      </c>
      <c r="B14431" s="6" t="str">
        <f>"201504004596"</f>
        <v>201504004596</v>
      </c>
    </row>
    <row r="14432" spans="1:2" x14ac:dyDescent="0.25">
      <c r="A14432" s="6">
        <v>14429</v>
      </c>
      <c r="B14432" s="6" t="str">
        <f>"201504004597"</f>
        <v>201504004597</v>
      </c>
    </row>
    <row r="14433" spans="1:2" x14ac:dyDescent="0.25">
      <c r="A14433" s="6">
        <v>14430</v>
      </c>
      <c r="B14433" s="6" t="str">
        <f>"201504004617"</f>
        <v>201504004617</v>
      </c>
    </row>
    <row r="14434" spans="1:2" x14ac:dyDescent="0.25">
      <c r="A14434" s="6">
        <v>14431</v>
      </c>
      <c r="B14434" s="6" t="str">
        <f>"201504004646"</f>
        <v>201504004646</v>
      </c>
    </row>
    <row r="14435" spans="1:2" x14ac:dyDescent="0.25">
      <c r="A14435" s="6">
        <v>14432</v>
      </c>
      <c r="B14435" s="6" t="str">
        <f>"201504004658"</f>
        <v>201504004658</v>
      </c>
    </row>
    <row r="14436" spans="1:2" x14ac:dyDescent="0.25">
      <c r="A14436" s="6">
        <v>14433</v>
      </c>
      <c r="B14436" s="6" t="str">
        <f>"201504004662"</f>
        <v>201504004662</v>
      </c>
    </row>
    <row r="14437" spans="1:2" x14ac:dyDescent="0.25">
      <c r="A14437" s="6">
        <v>14434</v>
      </c>
      <c r="B14437" s="6" t="str">
        <f>"201504004672"</f>
        <v>201504004672</v>
      </c>
    </row>
    <row r="14438" spans="1:2" x14ac:dyDescent="0.25">
      <c r="A14438" s="6">
        <v>14435</v>
      </c>
      <c r="B14438" s="6" t="str">
        <f>"201504004696"</f>
        <v>201504004696</v>
      </c>
    </row>
    <row r="14439" spans="1:2" x14ac:dyDescent="0.25">
      <c r="A14439" s="6">
        <v>14436</v>
      </c>
      <c r="B14439" s="6" t="str">
        <f>"201504004703"</f>
        <v>201504004703</v>
      </c>
    </row>
    <row r="14440" spans="1:2" x14ac:dyDescent="0.25">
      <c r="A14440" s="6">
        <v>14437</v>
      </c>
      <c r="B14440" s="6" t="str">
        <f>"201504004716"</f>
        <v>201504004716</v>
      </c>
    </row>
    <row r="14441" spans="1:2" x14ac:dyDescent="0.25">
      <c r="A14441" s="6">
        <v>14438</v>
      </c>
      <c r="B14441" s="6" t="str">
        <f>"201504004718"</f>
        <v>201504004718</v>
      </c>
    </row>
    <row r="14442" spans="1:2" x14ac:dyDescent="0.25">
      <c r="A14442" s="6">
        <v>14439</v>
      </c>
      <c r="B14442" s="6" t="str">
        <f>"201504004731"</f>
        <v>201504004731</v>
      </c>
    </row>
    <row r="14443" spans="1:2" x14ac:dyDescent="0.25">
      <c r="A14443" s="6">
        <v>14440</v>
      </c>
      <c r="B14443" s="6" t="str">
        <f>"201504004733"</f>
        <v>201504004733</v>
      </c>
    </row>
    <row r="14444" spans="1:2" x14ac:dyDescent="0.25">
      <c r="A14444" s="6">
        <v>14441</v>
      </c>
      <c r="B14444" s="6" t="str">
        <f>"201504004738"</f>
        <v>201504004738</v>
      </c>
    </row>
    <row r="14445" spans="1:2" x14ac:dyDescent="0.25">
      <c r="A14445" s="6">
        <v>14442</v>
      </c>
      <c r="B14445" s="6" t="str">
        <f>"201504004741"</f>
        <v>201504004741</v>
      </c>
    </row>
    <row r="14446" spans="1:2" x14ac:dyDescent="0.25">
      <c r="A14446" s="6">
        <v>14443</v>
      </c>
      <c r="B14446" s="6" t="str">
        <f>"201504004753"</f>
        <v>201504004753</v>
      </c>
    </row>
    <row r="14447" spans="1:2" x14ac:dyDescent="0.25">
      <c r="A14447" s="6">
        <v>14444</v>
      </c>
      <c r="B14447" s="6" t="str">
        <f>"201504004760"</f>
        <v>201504004760</v>
      </c>
    </row>
    <row r="14448" spans="1:2" x14ac:dyDescent="0.25">
      <c r="A14448" s="6">
        <v>14445</v>
      </c>
      <c r="B14448" s="6" t="str">
        <f>"201504004765"</f>
        <v>201504004765</v>
      </c>
    </row>
    <row r="14449" spans="1:2" x14ac:dyDescent="0.25">
      <c r="A14449" s="6">
        <v>14446</v>
      </c>
      <c r="B14449" s="6" t="str">
        <f>"201504004790"</f>
        <v>201504004790</v>
      </c>
    </row>
    <row r="14450" spans="1:2" x14ac:dyDescent="0.25">
      <c r="A14450" s="6">
        <v>14447</v>
      </c>
      <c r="B14450" s="6" t="str">
        <f>"201504004801"</f>
        <v>201504004801</v>
      </c>
    </row>
    <row r="14451" spans="1:2" x14ac:dyDescent="0.25">
      <c r="A14451" s="6">
        <v>14448</v>
      </c>
      <c r="B14451" s="6" t="str">
        <f>"201504004803"</f>
        <v>201504004803</v>
      </c>
    </row>
    <row r="14452" spans="1:2" x14ac:dyDescent="0.25">
      <c r="A14452" s="6">
        <v>14449</v>
      </c>
      <c r="B14452" s="6" t="str">
        <f>"201504004818"</f>
        <v>201504004818</v>
      </c>
    </row>
    <row r="14453" spans="1:2" x14ac:dyDescent="0.25">
      <c r="A14453" s="6">
        <v>14450</v>
      </c>
      <c r="B14453" s="6" t="str">
        <f>"201504004822"</f>
        <v>201504004822</v>
      </c>
    </row>
    <row r="14454" spans="1:2" x14ac:dyDescent="0.25">
      <c r="A14454" s="6">
        <v>14451</v>
      </c>
      <c r="B14454" s="6" t="str">
        <f>"201504004829"</f>
        <v>201504004829</v>
      </c>
    </row>
    <row r="14455" spans="1:2" x14ac:dyDescent="0.25">
      <c r="A14455" s="6">
        <v>14452</v>
      </c>
      <c r="B14455" s="6" t="str">
        <f>"201504004840"</f>
        <v>201504004840</v>
      </c>
    </row>
    <row r="14456" spans="1:2" x14ac:dyDescent="0.25">
      <c r="A14456" s="6">
        <v>14453</v>
      </c>
      <c r="B14456" s="6" t="str">
        <f>"201504004841"</f>
        <v>201504004841</v>
      </c>
    </row>
    <row r="14457" spans="1:2" x14ac:dyDescent="0.25">
      <c r="A14457" s="6">
        <v>14454</v>
      </c>
      <c r="B14457" s="6" t="str">
        <f>"201504004852"</f>
        <v>201504004852</v>
      </c>
    </row>
    <row r="14458" spans="1:2" x14ac:dyDescent="0.25">
      <c r="A14458" s="6">
        <v>14455</v>
      </c>
      <c r="B14458" s="6" t="str">
        <f>"201504004853"</f>
        <v>201504004853</v>
      </c>
    </row>
    <row r="14459" spans="1:2" x14ac:dyDescent="0.25">
      <c r="A14459" s="6">
        <v>14456</v>
      </c>
      <c r="B14459" s="6" t="str">
        <f>"201504004859"</f>
        <v>201504004859</v>
      </c>
    </row>
    <row r="14460" spans="1:2" x14ac:dyDescent="0.25">
      <c r="A14460" s="6">
        <v>14457</v>
      </c>
      <c r="B14460" s="6" t="str">
        <f>"201504004868"</f>
        <v>201504004868</v>
      </c>
    </row>
    <row r="14461" spans="1:2" x14ac:dyDescent="0.25">
      <c r="A14461" s="6">
        <v>14458</v>
      </c>
      <c r="B14461" s="6" t="str">
        <f>"201504004869"</f>
        <v>201504004869</v>
      </c>
    </row>
    <row r="14462" spans="1:2" x14ac:dyDescent="0.25">
      <c r="A14462" s="6">
        <v>14459</v>
      </c>
      <c r="B14462" s="6" t="str">
        <f>"201504004870"</f>
        <v>201504004870</v>
      </c>
    </row>
    <row r="14463" spans="1:2" x14ac:dyDescent="0.25">
      <c r="A14463" s="6">
        <v>14460</v>
      </c>
      <c r="B14463" s="6" t="str">
        <f>"201504004888"</f>
        <v>201504004888</v>
      </c>
    </row>
    <row r="14464" spans="1:2" x14ac:dyDescent="0.25">
      <c r="A14464" s="6">
        <v>14461</v>
      </c>
      <c r="B14464" s="6" t="str">
        <f>"201504004892"</f>
        <v>201504004892</v>
      </c>
    </row>
    <row r="14465" spans="1:2" x14ac:dyDescent="0.25">
      <c r="A14465" s="6">
        <v>14462</v>
      </c>
      <c r="B14465" s="6" t="str">
        <f>"201504004895"</f>
        <v>201504004895</v>
      </c>
    </row>
    <row r="14466" spans="1:2" x14ac:dyDescent="0.25">
      <c r="A14466" s="6">
        <v>14463</v>
      </c>
      <c r="B14466" s="6" t="str">
        <f>"201504004897"</f>
        <v>201504004897</v>
      </c>
    </row>
    <row r="14467" spans="1:2" x14ac:dyDescent="0.25">
      <c r="A14467" s="6">
        <v>14464</v>
      </c>
      <c r="B14467" s="6" t="str">
        <f>"201504004899"</f>
        <v>201504004899</v>
      </c>
    </row>
    <row r="14468" spans="1:2" x14ac:dyDescent="0.25">
      <c r="A14468" s="6">
        <v>14465</v>
      </c>
      <c r="B14468" s="6" t="str">
        <f>"201504004916"</f>
        <v>201504004916</v>
      </c>
    </row>
    <row r="14469" spans="1:2" x14ac:dyDescent="0.25">
      <c r="A14469" s="6">
        <v>14466</v>
      </c>
      <c r="B14469" s="6" t="str">
        <f>"201504004917"</f>
        <v>201504004917</v>
      </c>
    </row>
    <row r="14470" spans="1:2" x14ac:dyDescent="0.25">
      <c r="A14470" s="6">
        <v>14467</v>
      </c>
      <c r="B14470" s="6" t="str">
        <f>"201504004947"</f>
        <v>201504004947</v>
      </c>
    </row>
    <row r="14471" spans="1:2" x14ac:dyDescent="0.25">
      <c r="A14471" s="6">
        <v>14468</v>
      </c>
      <c r="B14471" s="6" t="str">
        <f>"201504004956"</f>
        <v>201504004956</v>
      </c>
    </row>
    <row r="14472" spans="1:2" x14ac:dyDescent="0.25">
      <c r="A14472" s="6">
        <v>14469</v>
      </c>
      <c r="B14472" s="6" t="str">
        <f>"201504004963"</f>
        <v>201504004963</v>
      </c>
    </row>
    <row r="14473" spans="1:2" x14ac:dyDescent="0.25">
      <c r="A14473" s="6">
        <v>14470</v>
      </c>
      <c r="B14473" s="6" t="str">
        <f>"201504004969"</f>
        <v>201504004969</v>
      </c>
    </row>
    <row r="14474" spans="1:2" x14ac:dyDescent="0.25">
      <c r="A14474" s="6">
        <v>14471</v>
      </c>
      <c r="B14474" s="6" t="str">
        <f>"201504004984"</f>
        <v>201504004984</v>
      </c>
    </row>
    <row r="14475" spans="1:2" x14ac:dyDescent="0.25">
      <c r="A14475" s="6">
        <v>14472</v>
      </c>
      <c r="B14475" s="6" t="str">
        <f>"201504004985"</f>
        <v>201504004985</v>
      </c>
    </row>
    <row r="14476" spans="1:2" x14ac:dyDescent="0.25">
      <c r="A14476" s="6">
        <v>14473</v>
      </c>
      <c r="B14476" s="6" t="str">
        <f>"201504005003"</f>
        <v>201504005003</v>
      </c>
    </row>
    <row r="14477" spans="1:2" x14ac:dyDescent="0.25">
      <c r="A14477" s="6">
        <v>14474</v>
      </c>
      <c r="B14477" s="6" t="str">
        <f>"201504005012"</f>
        <v>201504005012</v>
      </c>
    </row>
    <row r="14478" spans="1:2" x14ac:dyDescent="0.25">
      <c r="A14478" s="6">
        <v>14475</v>
      </c>
      <c r="B14478" s="6" t="str">
        <f>"201504005015"</f>
        <v>201504005015</v>
      </c>
    </row>
    <row r="14479" spans="1:2" x14ac:dyDescent="0.25">
      <c r="A14479" s="6">
        <v>14476</v>
      </c>
      <c r="B14479" s="6" t="str">
        <f>"201504005017"</f>
        <v>201504005017</v>
      </c>
    </row>
    <row r="14480" spans="1:2" x14ac:dyDescent="0.25">
      <c r="A14480" s="6">
        <v>14477</v>
      </c>
      <c r="B14480" s="6" t="str">
        <f>"201504005019"</f>
        <v>201504005019</v>
      </c>
    </row>
    <row r="14481" spans="1:2" x14ac:dyDescent="0.25">
      <c r="A14481" s="6">
        <v>14478</v>
      </c>
      <c r="B14481" s="6" t="str">
        <f>"201504005027"</f>
        <v>201504005027</v>
      </c>
    </row>
    <row r="14482" spans="1:2" x14ac:dyDescent="0.25">
      <c r="A14482" s="6">
        <v>14479</v>
      </c>
      <c r="B14482" s="6" t="str">
        <f>"201504005036"</f>
        <v>201504005036</v>
      </c>
    </row>
    <row r="14483" spans="1:2" x14ac:dyDescent="0.25">
      <c r="A14483" s="6">
        <v>14480</v>
      </c>
      <c r="B14483" s="6" t="str">
        <f>"201504005042"</f>
        <v>201504005042</v>
      </c>
    </row>
    <row r="14484" spans="1:2" x14ac:dyDescent="0.25">
      <c r="A14484" s="6">
        <v>14481</v>
      </c>
      <c r="B14484" s="6" t="str">
        <f>"201504005048"</f>
        <v>201504005048</v>
      </c>
    </row>
    <row r="14485" spans="1:2" x14ac:dyDescent="0.25">
      <c r="A14485" s="6">
        <v>14482</v>
      </c>
      <c r="B14485" s="6" t="str">
        <f>"201504005054"</f>
        <v>201504005054</v>
      </c>
    </row>
    <row r="14486" spans="1:2" x14ac:dyDescent="0.25">
      <c r="A14486" s="6">
        <v>14483</v>
      </c>
      <c r="B14486" s="6" t="str">
        <f>"201504005078"</f>
        <v>201504005078</v>
      </c>
    </row>
    <row r="14487" spans="1:2" x14ac:dyDescent="0.25">
      <c r="A14487" s="6">
        <v>14484</v>
      </c>
      <c r="B14487" s="6" t="str">
        <f>"201504005079"</f>
        <v>201504005079</v>
      </c>
    </row>
    <row r="14488" spans="1:2" x14ac:dyDescent="0.25">
      <c r="A14488" s="6">
        <v>14485</v>
      </c>
      <c r="B14488" s="6" t="str">
        <f>"201504005083"</f>
        <v>201504005083</v>
      </c>
    </row>
    <row r="14489" spans="1:2" x14ac:dyDescent="0.25">
      <c r="A14489" s="6">
        <v>14486</v>
      </c>
      <c r="B14489" s="6" t="str">
        <f>"201504005102"</f>
        <v>201504005102</v>
      </c>
    </row>
    <row r="14490" spans="1:2" x14ac:dyDescent="0.25">
      <c r="A14490" s="6">
        <v>14487</v>
      </c>
      <c r="B14490" s="6" t="str">
        <f>"201504005130"</f>
        <v>201504005130</v>
      </c>
    </row>
    <row r="14491" spans="1:2" x14ac:dyDescent="0.25">
      <c r="A14491" s="6">
        <v>14488</v>
      </c>
      <c r="B14491" s="6" t="str">
        <f>"201504005131"</f>
        <v>201504005131</v>
      </c>
    </row>
    <row r="14492" spans="1:2" x14ac:dyDescent="0.25">
      <c r="A14492" s="6">
        <v>14489</v>
      </c>
      <c r="B14492" s="6" t="str">
        <f>"201504005132"</f>
        <v>201504005132</v>
      </c>
    </row>
    <row r="14493" spans="1:2" x14ac:dyDescent="0.25">
      <c r="A14493" s="6">
        <v>14490</v>
      </c>
      <c r="B14493" s="6" t="str">
        <f>"201504005139"</f>
        <v>201504005139</v>
      </c>
    </row>
    <row r="14494" spans="1:2" x14ac:dyDescent="0.25">
      <c r="A14494" s="6">
        <v>14491</v>
      </c>
      <c r="B14494" s="6" t="str">
        <f>"201504005140"</f>
        <v>201504005140</v>
      </c>
    </row>
    <row r="14495" spans="1:2" x14ac:dyDescent="0.25">
      <c r="A14495" s="6">
        <v>14492</v>
      </c>
      <c r="B14495" s="6" t="str">
        <f>"201504005141"</f>
        <v>201504005141</v>
      </c>
    </row>
    <row r="14496" spans="1:2" x14ac:dyDescent="0.25">
      <c r="A14496" s="6">
        <v>14493</v>
      </c>
      <c r="B14496" s="6" t="str">
        <f>"201504005157"</f>
        <v>201504005157</v>
      </c>
    </row>
    <row r="14497" spans="1:2" x14ac:dyDescent="0.25">
      <c r="A14497" s="6">
        <v>14494</v>
      </c>
      <c r="B14497" s="6" t="str">
        <f>"201504005175"</f>
        <v>201504005175</v>
      </c>
    </row>
    <row r="14498" spans="1:2" x14ac:dyDescent="0.25">
      <c r="A14498" s="6">
        <v>14495</v>
      </c>
      <c r="B14498" s="6" t="str">
        <f>"201504005186"</f>
        <v>201504005186</v>
      </c>
    </row>
    <row r="14499" spans="1:2" x14ac:dyDescent="0.25">
      <c r="A14499" s="6">
        <v>14496</v>
      </c>
      <c r="B14499" s="6" t="str">
        <f>"201504005214"</f>
        <v>201504005214</v>
      </c>
    </row>
    <row r="14500" spans="1:2" x14ac:dyDescent="0.25">
      <c r="A14500" s="6">
        <v>14497</v>
      </c>
      <c r="B14500" s="6" t="str">
        <f>"201504005247"</f>
        <v>201504005247</v>
      </c>
    </row>
    <row r="14501" spans="1:2" x14ac:dyDescent="0.25">
      <c r="A14501" s="6">
        <v>14498</v>
      </c>
      <c r="B14501" s="6" t="str">
        <f>"201504005259"</f>
        <v>201504005259</v>
      </c>
    </row>
    <row r="14502" spans="1:2" x14ac:dyDescent="0.25">
      <c r="A14502" s="6">
        <v>14499</v>
      </c>
      <c r="B14502" s="6" t="str">
        <f>"201504005265"</f>
        <v>201504005265</v>
      </c>
    </row>
    <row r="14503" spans="1:2" x14ac:dyDescent="0.25">
      <c r="A14503" s="6">
        <v>14500</v>
      </c>
      <c r="B14503" s="6" t="str">
        <f>"201504005269"</f>
        <v>201504005269</v>
      </c>
    </row>
    <row r="14504" spans="1:2" x14ac:dyDescent="0.25">
      <c r="A14504" s="6">
        <v>14501</v>
      </c>
      <c r="B14504" s="6" t="str">
        <f>"201504005283"</f>
        <v>201504005283</v>
      </c>
    </row>
    <row r="14505" spans="1:2" x14ac:dyDescent="0.25">
      <c r="A14505" s="6">
        <v>14502</v>
      </c>
      <c r="B14505" s="6" t="str">
        <f>"201504005287"</f>
        <v>201504005287</v>
      </c>
    </row>
    <row r="14506" spans="1:2" x14ac:dyDescent="0.25">
      <c r="A14506" s="6">
        <v>14503</v>
      </c>
      <c r="B14506" s="6" t="str">
        <f>"201504005297"</f>
        <v>201504005297</v>
      </c>
    </row>
    <row r="14507" spans="1:2" x14ac:dyDescent="0.25">
      <c r="A14507" s="6">
        <v>14504</v>
      </c>
      <c r="B14507" s="6" t="str">
        <f>"201504005300"</f>
        <v>201504005300</v>
      </c>
    </row>
    <row r="14508" spans="1:2" x14ac:dyDescent="0.25">
      <c r="A14508" s="6">
        <v>14505</v>
      </c>
      <c r="B14508" s="6" t="str">
        <f>"201504005329"</f>
        <v>201504005329</v>
      </c>
    </row>
    <row r="14509" spans="1:2" x14ac:dyDescent="0.25">
      <c r="A14509" s="6">
        <v>14506</v>
      </c>
      <c r="B14509" s="6" t="str">
        <f>"201504005332"</f>
        <v>201504005332</v>
      </c>
    </row>
    <row r="14510" spans="1:2" x14ac:dyDescent="0.25">
      <c r="A14510" s="6">
        <v>14507</v>
      </c>
      <c r="B14510" s="6" t="str">
        <f>"201504005338"</f>
        <v>201504005338</v>
      </c>
    </row>
    <row r="14511" spans="1:2" x14ac:dyDescent="0.25">
      <c r="A14511" s="6">
        <v>14508</v>
      </c>
      <c r="B14511" s="6" t="str">
        <f>"201504005359"</f>
        <v>201504005359</v>
      </c>
    </row>
    <row r="14512" spans="1:2" x14ac:dyDescent="0.25">
      <c r="A14512" s="6">
        <v>14509</v>
      </c>
      <c r="B14512" s="6" t="str">
        <f>"201504005372"</f>
        <v>201504005372</v>
      </c>
    </row>
    <row r="14513" spans="1:2" x14ac:dyDescent="0.25">
      <c r="A14513" s="6">
        <v>14510</v>
      </c>
      <c r="B14513" s="6" t="str">
        <f>"201504005380"</f>
        <v>201504005380</v>
      </c>
    </row>
    <row r="14514" spans="1:2" x14ac:dyDescent="0.25">
      <c r="A14514" s="6">
        <v>14511</v>
      </c>
      <c r="B14514" s="6" t="str">
        <f>"201504005382"</f>
        <v>201504005382</v>
      </c>
    </row>
    <row r="14515" spans="1:2" x14ac:dyDescent="0.25">
      <c r="A14515" s="6">
        <v>14512</v>
      </c>
      <c r="B14515" s="6" t="str">
        <f>"201504005392"</f>
        <v>201504005392</v>
      </c>
    </row>
    <row r="14516" spans="1:2" x14ac:dyDescent="0.25">
      <c r="A14516" s="6">
        <v>14513</v>
      </c>
      <c r="B14516" s="6" t="str">
        <f>"201504005404"</f>
        <v>201504005404</v>
      </c>
    </row>
    <row r="14517" spans="1:2" x14ac:dyDescent="0.25">
      <c r="A14517" s="6">
        <v>14514</v>
      </c>
      <c r="B14517" s="6" t="str">
        <f>"201504005419"</f>
        <v>201504005419</v>
      </c>
    </row>
    <row r="14518" spans="1:2" x14ac:dyDescent="0.25">
      <c r="A14518" s="6">
        <v>14515</v>
      </c>
      <c r="B14518" s="6" t="str">
        <f>"201504005428"</f>
        <v>201504005428</v>
      </c>
    </row>
    <row r="14519" spans="1:2" x14ac:dyDescent="0.25">
      <c r="A14519" s="6">
        <v>14516</v>
      </c>
      <c r="B14519" s="6" t="str">
        <f>"201504005429"</f>
        <v>201504005429</v>
      </c>
    </row>
    <row r="14520" spans="1:2" x14ac:dyDescent="0.25">
      <c r="A14520" s="6">
        <v>14517</v>
      </c>
      <c r="B14520" s="6" t="str">
        <f>"201504005444"</f>
        <v>201504005444</v>
      </c>
    </row>
    <row r="14521" spans="1:2" x14ac:dyDescent="0.25">
      <c r="A14521" s="6">
        <v>14518</v>
      </c>
      <c r="B14521" s="6" t="str">
        <f>"201504005465"</f>
        <v>201504005465</v>
      </c>
    </row>
    <row r="14522" spans="1:2" x14ac:dyDescent="0.25">
      <c r="A14522" s="6">
        <v>14519</v>
      </c>
      <c r="B14522" s="6" t="str">
        <f>"201504005477"</f>
        <v>201504005477</v>
      </c>
    </row>
    <row r="14523" spans="1:2" x14ac:dyDescent="0.25">
      <c r="A14523" s="6">
        <v>14520</v>
      </c>
      <c r="B14523" s="6" t="str">
        <f>"201505000006"</f>
        <v>201505000006</v>
      </c>
    </row>
    <row r="14524" spans="1:2" x14ac:dyDescent="0.25">
      <c r="A14524" s="6">
        <v>14521</v>
      </c>
      <c r="B14524" s="6" t="str">
        <f>"201505000022"</f>
        <v>201505000022</v>
      </c>
    </row>
    <row r="14525" spans="1:2" x14ac:dyDescent="0.25">
      <c r="A14525" s="6">
        <v>14522</v>
      </c>
      <c r="B14525" s="6" t="str">
        <f>"201505000035"</f>
        <v>201505000035</v>
      </c>
    </row>
    <row r="14526" spans="1:2" x14ac:dyDescent="0.25">
      <c r="A14526" s="6">
        <v>14523</v>
      </c>
      <c r="B14526" s="6" t="str">
        <f>"201505000087"</f>
        <v>201505000087</v>
      </c>
    </row>
    <row r="14527" spans="1:2" x14ac:dyDescent="0.25">
      <c r="A14527" s="6">
        <v>14524</v>
      </c>
      <c r="B14527" s="6" t="str">
        <f>"201505000122"</f>
        <v>201505000122</v>
      </c>
    </row>
    <row r="14528" spans="1:2" x14ac:dyDescent="0.25">
      <c r="A14528" s="6">
        <v>14525</v>
      </c>
      <c r="B14528" s="6" t="str">
        <f>"201505000144"</f>
        <v>201505000144</v>
      </c>
    </row>
    <row r="14529" spans="1:2" x14ac:dyDescent="0.25">
      <c r="A14529" s="6">
        <v>14526</v>
      </c>
      <c r="B14529" s="6" t="str">
        <f>"201505000184"</f>
        <v>201505000184</v>
      </c>
    </row>
    <row r="14530" spans="1:2" x14ac:dyDescent="0.25">
      <c r="A14530" s="6">
        <v>14527</v>
      </c>
      <c r="B14530" s="6" t="str">
        <f>"201505000213"</f>
        <v>201505000213</v>
      </c>
    </row>
    <row r="14531" spans="1:2" x14ac:dyDescent="0.25">
      <c r="A14531" s="6">
        <v>14528</v>
      </c>
      <c r="B14531" s="6" t="str">
        <f>"201505000222"</f>
        <v>201505000222</v>
      </c>
    </row>
    <row r="14532" spans="1:2" x14ac:dyDescent="0.25">
      <c r="A14532" s="6">
        <v>14529</v>
      </c>
      <c r="B14532" s="6" t="str">
        <f>"201505000273"</f>
        <v>201505000273</v>
      </c>
    </row>
    <row r="14533" spans="1:2" x14ac:dyDescent="0.25">
      <c r="A14533" s="6">
        <v>14530</v>
      </c>
      <c r="B14533" s="6" t="str">
        <f>"201505000276"</f>
        <v>201505000276</v>
      </c>
    </row>
    <row r="14534" spans="1:2" x14ac:dyDescent="0.25">
      <c r="A14534" s="6">
        <v>14531</v>
      </c>
      <c r="B14534" s="6" t="str">
        <f>"201505000285"</f>
        <v>201505000285</v>
      </c>
    </row>
    <row r="14535" spans="1:2" x14ac:dyDescent="0.25">
      <c r="A14535" s="6">
        <v>14532</v>
      </c>
      <c r="B14535" s="6" t="str">
        <f>"201505000292"</f>
        <v>201505000292</v>
      </c>
    </row>
    <row r="14536" spans="1:2" x14ac:dyDescent="0.25">
      <c r="A14536" s="6">
        <v>14533</v>
      </c>
      <c r="B14536" s="6" t="str">
        <f>"201505000315"</f>
        <v>201505000315</v>
      </c>
    </row>
    <row r="14537" spans="1:2" x14ac:dyDescent="0.25">
      <c r="A14537" s="6">
        <v>14534</v>
      </c>
      <c r="B14537" s="6" t="str">
        <f>"201505000319"</f>
        <v>201505000319</v>
      </c>
    </row>
    <row r="14538" spans="1:2" x14ac:dyDescent="0.25">
      <c r="A14538" s="6">
        <v>14535</v>
      </c>
      <c r="B14538" s="6" t="str">
        <f>"201505000332"</f>
        <v>201505000332</v>
      </c>
    </row>
    <row r="14539" spans="1:2" x14ac:dyDescent="0.25">
      <c r="A14539" s="6">
        <v>14536</v>
      </c>
      <c r="B14539" s="6" t="str">
        <f>"201505000339"</f>
        <v>201505000339</v>
      </c>
    </row>
    <row r="14540" spans="1:2" x14ac:dyDescent="0.25">
      <c r="A14540" s="6">
        <v>14537</v>
      </c>
      <c r="B14540" s="6" t="str">
        <f>"201505000366"</f>
        <v>201505000366</v>
      </c>
    </row>
    <row r="14541" spans="1:2" x14ac:dyDescent="0.25">
      <c r="A14541" s="6">
        <v>14538</v>
      </c>
      <c r="B14541" s="6" t="str">
        <f>"201505000373"</f>
        <v>201505000373</v>
      </c>
    </row>
    <row r="14542" spans="1:2" x14ac:dyDescent="0.25">
      <c r="A14542" s="6">
        <v>14539</v>
      </c>
      <c r="B14542" s="6" t="str">
        <f>"201505000442"</f>
        <v>201505000442</v>
      </c>
    </row>
    <row r="14543" spans="1:2" x14ac:dyDescent="0.25">
      <c r="A14543" s="6">
        <v>14540</v>
      </c>
      <c r="B14543" s="6" t="str">
        <f>"201505000484"</f>
        <v>201505000484</v>
      </c>
    </row>
    <row r="14544" spans="1:2" x14ac:dyDescent="0.25">
      <c r="A14544" s="6">
        <v>14541</v>
      </c>
      <c r="B14544" s="6" t="str">
        <f>"201505000513"</f>
        <v>201505000513</v>
      </c>
    </row>
    <row r="14545" spans="1:2" x14ac:dyDescent="0.25">
      <c r="A14545" s="6">
        <v>14542</v>
      </c>
      <c r="B14545" s="6" t="str">
        <f>"201505000535"</f>
        <v>201505000535</v>
      </c>
    </row>
    <row r="14546" spans="1:2" x14ac:dyDescent="0.25">
      <c r="A14546" s="6">
        <v>14543</v>
      </c>
      <c r="B14546" s="6" t="str">
        <f>"201505000548"</f>
        <v>201505000548</v>
      </c>
    </row>
    <row r="14547" spans="1:2" x14ac:dyDescent="0.25">
      <c r="A14547" s="6">
        <v>14544</v>
      </c>
      <c r="B14547" s="6" t="str">
        <f>"201506000018"</f>
        <v>201506000018</v>
      </c>
    </row>
    <row r="14548" spans="1:2" x14ac:dyDescent="0.25">
      <c r="A14548" s="6">
        <v>14545</v>
      </c>
      <c r="B14548" s="6" t="str">
        <f>"201506000056"</f>
        <v>201506000056</v>
      </c>
    </row>
    <row r="14549" spans="1:2" x14ac:dyDescent="0.25">
      <c r="A14549" s="6">
        <v>14546</v>
      </c>
      <c r="B14549" s="6" t="str">
        <f>"201506000057"</f>
        <v>201506000057</v>
      </c>
    </row>
    <row r="14550" spans="1:2" x14ac:dyDescent="0.25">
      <c r="A14550" s="6">
        <v>14547</v>
      </c>
      <c r="B14550" s="6" t="str">
        <f>"201506000087"</f>
        <v>201506000087</v>
      </c>
    </row>
    <row r="14551" spans="1:2" x14ac:dyDescent="0.25">
      <c r="A14551" s="6">
        <v>14548</v>
      </c>
      <c r="B14551" s="6" t="str">
        <f>"201506000099"</f>
        <v>201506000099</v>
      </c>
    </row>
    <row r="14552" spans="1:2" x14ac:dyDescent="0.25">
      <c r="A14552" s="6">
        <v>14549</v>
      </c>
      <c r="B14552" s="6" t="str">
        <f>"201506000122"</f>
        <v>201506000122</v>
      </c>
    </row>
    <row r="14553" spans="1:2" x14ac:dyDescent="0.25">
      <c r="A14553" s="6">
        <v>14550</v>
      </c>
      <c r="B14553" s="6" t="str">
        <f>"201506000136"</f>
        <v>201506000136</v>
      </c>
    </row>
    <row r="14554" spans="1:2" x14ac:dyDescent="0.25">
      <c r="A14554" s="6">
        <v>14551</v>
      </c>
      <c r="B14554" s="6" t="str">
        <f>"201506000150"</f>
        <v>201506000150</v>
      </c>
    </row>
    <row r="14555" spans="1:2" x14ac:dyDescent="0.25">
      <c r="A14555" s="6">
        <v>14552</v>
      </c>
      <c r="B14555" s="6" t="str">
        <f>"201506000175"</f>
        <v>201506000175</v>
      </c>
    </row>
    <row r="14556" spans="1:2" x14ac:dyDescent="0.25">
      <c r="A14556" s="6">
        <v>14553</v>
      </c>
      <c r="B14556" s="6" t="str">
        <f>"201506000191"</f>
        <v>201506000191</v>
      </c>
    </row>
    <row r="14557" spans="1:2" x14ac:dyDescent="0.25">
      <c r="A14557" s="6">
        <v>14554</v>
      </c>
      <c r="B14557" s="6" t="str">
        <f>"201506000209"</f>
        <v>201506000209</v>
      </c>
    </row>
    <row r="14558" spans="1:2" x14ac:dyDescent="0.25">
      <c r="A14558" s="6">
        <v>14555</v>
      </c>
      <c r="B14558" s="6" t="str">
        <f>"201506000231"</f>
        <v>201506000231</v>
      </c>
    </row>
    <row r="14559" spans="1:2" x14ac:dyDescent="0.25">
      <c r="A14559" s="6">
        <v>14556</v>
      </c>
      <c r="B14559" s="6" t="str">
        <f>"201506000256"</f>
        <v>201506000256</v>
      </c>
    </row>
    <row r="14560" spans="1:2" x14ac:dyDescent="0.25">
      <c r="A14560" s="6">
        <v>14557</v>
      </c>
      <c r="B14560" s="6" t="str">
        <f>"201506000336"</f>
        <v>201506000336</v>
      </c>
    </row>
    <row r="14561" spans="1:2" x14ac:dyDescent="0.25">
      <c r="A14561" s="6">
        <v>14558</v>
      </c>
      <c r="B14561" s="6" t="str">
        <f>"201506000346"</f>
        <v>201506000346</v>
      </c>
    </row>
    <row r="14562" spans="1:2" x14ac:dyDescent="0.25">
      <c r="A14562" s="6">
        <v>14559</v>
      </c>
      <c r="B14562" s="6" t="str">
        <f>"201506000417"</f>
        <v>201506000417</v>
      </c>
    </row>
    <row r="14563" spans="1:2" x14ac:dyDescent="0.25">
      <c r="A14563" s="6">
        <v>14560</v>
      </c>
      <c r="B14563" s="6" t="str">
        <f>"201506000420"</f>
        <v>201506000420</v>
      </c>
    </row>
    <row r="14564" spans="1:2" x14ac:dyDescent="0.25">
      <c r="A14564" s="6">
        <v>14561</v>
      </c>
      <c r="B14564" s="6" t="str">
        <f>"201506000434"</f>
        <v>201506000434</v>
      </c>
    </row>
    <row r="14565" spans="1:2" x14ac:dyDescent="0.25">
      <c r="A14565" s="6">
        <v>14562</v>
      </c>
      <c r="B14565" s="6" t="str">
        <f>"201506000491"</f>
        <v>201506000491</v>
      </c>
    </row>
    <row r="14566" spans="1:2" x14ac:dyDescent="0.25">
      <c r="A14566" s="6">
        <v>14563</v>
      </c>
      <c r="B14566" s="6" t="str">
        <f>"201506000510"</f>
        <v>201506000510</v>
      </c>
    </row>
    <row r="14567" spans="1:2" x14ac:dyDescent="0.25">
      <c r="A14567" s="6">
        <v>14564</v>
      </c>
      <c r="B14567" s="6" t="str">
        <f>"201506000551"</f>
        <v>201506000551</v>
      </c>
    </row>
    <row r="14568" spans="1:2" x14ac:dyDescent="0.25">
      <c r="A14568" s="6">
        <v>14565</v>
      </c>
      <c r="B14568" s="6" t="str">
        <f>"201506000592"</f>
        <v>201506000592</v>
      </c>
    </row>
    <row r="14569" spans="1:2" x14ac:dyDescent="0.25">
      <c r="A14569" s="6">
        <v>14566</v>
      </c>
      <c r="B14569" s="6" t="str">
        <f>"201506000603"</f>
        <v>201506000603</v>
      </c>
    </row>
    <row r="14570" spans="1:2" x14ac:dyDescent="0.25">
      <c r="A14570" s="6">
        <v>14567</v>
      </c>
      <c r="B14570" s="6" t="str">
        <f>"201506000648"</f>
        <v>201506000648</v>
      </c>
    </row>
    <row r="14571" spans="1:2" x14ac:dyDescent="0.25">
      <c r="A14571" s="6">
        <v>14568</v>
      </c>
      <c r="B14571" s="6" t="str">
        <f>"201506000667"</f>
        <v>201506000667</v>
      </c>
    </row>
    <row r="14572" spans="1:2" x14ac:dyDescent="0.25">
      <c r="A14572" s="6">
        <v>14569</v>
      </c>
      <c r="B14572" s="6" t="str">
        <f>"201506000732"</f>
        <v>201506000732</v>
      </c>
    </row>
    <row r="14573" spans="1:2" x14ac:dyDescent="0.25">
      <c r="A14573" s="6">
        <v>14570</v>
      </c>
      <c r="B14573" s="6" t="str">
        <f>"201506000740"</f>
        <v>201506000740</v>
      </c>
    </row>
    <row r="14574" spans="1:2" x14ac:dyDescent="0.25">
      <c r="A14574" s="6">
        <v>14571</v>
      </c>
      <c r="B14574" s="6" t="str">
        <f>"201506000773"</f>
        <v>201506000773</v>
      </c>
    </row>
    <row r="14575" spans="1:2" x14ac:dyDescent="0.25">
      <c r="A14575" s="6">
        <v>14572</v>
      </c>
      <c r="B14575" s="6" t="str">
        <f>"201506000817"</f>
        <v>201506000817</v>
      </c>
    </row>
    <row r="14576" spans="1:2" x14ac:dyDescent="0.25">
      <c r="A14576" s="6">
        <v>14573</v>
      </c>
      <c r="B14576" s="6" t="str">
        <f>"201506000891"</f>
        <v>201506000891</v>
      </c>
    </row>
    <row r="14577" spans="1:2" x14ac:dyDescent="0.25">
      <c r="A14577" s="6">
        <v>14574</v>
      </c>
      <c r="B14577" s="6" t="str">
        <f>"201506000913"</f>
        <v>201506000913</v>
      </c>
    </row>
    <row r="14578" spans="1:2" x14ac:dyDescent="0.25">
      <c r="A14578" s="6">
        <v>14575</v>
      </c>
      <c r="B14578" s="6" t="str">
        <f>"201506000978"</f>
        <v>201506000978</v>
      </c>
    </row>
    <row r="14579" spans="1:2" x14ac:dyDescent="0.25">
      <c r="A14579" s="6">
        <v>14576</v>
      </c>
      <c r="B14579" s="6" t="str">
        <f>"201506000983"</f>
        <v>201506000983</v>
      </c>
    </row>
    <row r="14580" spans="1:2" x14ac:dyDescent="0.25">
      <c r="A14580" s="6">
        <v>14577</v>
      </c>
      <c r="B14580" s="6" t="str">
        <f>"201506000991"</f>
        <v>201506000991</v>
      </c>
    </row>
    <row r="14581" spans="1:2" x14ac:dyDescent="0.25">
      <c r="A14581" s="6">
        <v>14578</v>
      </c>
      <c r="B14581" s="6" t="str">
        <f>"201506000995"</f>
        <v>201506000995</v>
      </c>
    </row>
    <row r="14582" spans="1:2" x14ac:dyDescent="0.25">
      <c r="A14582" s="6">
        <v>14579</v>
      </c>
      <c r="B14582" s="6" t="str">
        <f>"201506001011"</f>
        <v>201506001011</v>
      </c>
    </row>
    <row r="14583" spans="1:2" x14ac:dyDescent="0.25">
      <c r="A14583" s="6">
        <v>14580</v>
      </c>
      <c r="B14583" s="6" t="str">
        <f>"201506001027"</f>
        <v>201506001027</v>
      </c>
    </row>
    <row r="14584" spans="1:2" x14ac:dyDescent="0.25">
      <c r="A14584" s="6">
        <v>14581</v>
      </c>
      <c r="B14584" s="6" t="str">
        <f>"201506001066"</f>
        <v>201506001066</v>
      </c>
    </row>
    <row r="14585" spans="1:2" x14ac:dyDescent="0.25">
      <c r="A14585" s="6">
        <v>14582</v>
      </c>
      <c r="B14585" s="6" t="str">
        <f>"201506001084"</f>
        <v>201506001084</v>
      </c>
    </row>
    <row r="14586" spans="1:2" x14ac:dyDescent="0.25">
      <c r="A14586" s="6">
        <v>14583</v>
      </c>
      <c r="B14586" s="6" t="str">
        <f>"201506001091"</f>
        <v>201506001091</v>
      </c>
    </row>
    <row r="14587" spans="1:2" x14ac:dyDescent="0.25">
      <c r="A14587" s="6">
        <v>14584</v>
      </c>
      <c r="B14587" s="6" t="str">
        <f>"201506001106"</f>
        <v>201506001106</v>
      </c>
    </row>
    <row r="14588" spans="1:2" x14ac:dyDescent="0.25">
      <c r="A14588" s="6">
        <v>14585</v>
      </c>
      <c r="B14588" s="6" t="str">
        <f>"201506001113"</f>
        <v>201506001113</v>
      </c>
    </row>
    <row r="14589" spans="1:2" x14ac:dyDescent="0.25">
      <c r="A14589" s="6">
        <v>14586</v>
      </c>
      <c r="B14589" s="6" t="str">
        <f>"201506001146"</f>
        <v>201506001146</v>
      </c>
    </row>
    <row r="14590" spans="1:2" x14ac:dyDescent="0.25">
      <c r="A14590" s="6">
        <v>14587</v>
      </c>
      <c r="B14590" s="6" t="str">
        <f>"201506001160"</f>
        <v>201506001160</v>
      </c>
    </row>
    <row r="14591" spans="1:2" x14ac:dyDescent="0.25">
      <c r="A14591" s="6">
        <v>14588</v>
      </c>
      <c r="B14591" s="6" t="str">
        <f>"201506001175"</f>
        <v>201506001175</v>
      </c>
    </row>
    <row r="14592" spans="1:2" x14ac:dyDescent="0.25">
      <c r="A14592" s="6">
        <v>14589</v>
      </c>
      <c r="B14592" s="6" t="str">
        <f>"201506001179"</f>
        <v>201506001179</v>
      </c>
    </row>
    <row r="14593" spans="1:2" x14ac:dyDescent="0.25">
      <c r="A14593" s="6">
        <v>14590</v>
      </c>
      <c r="B14593" s="6" t="str">
        <f>"201506001197"</f>
        <v>201506001197</v>
      </c>
    </row>
    <row r="14594" spans="1:2" x14ac:dyDescent="0.25">
      <c r="A14594" s="6">
        <v>14591</v>
      </c>
      <c r="B14594" s="6" t="str">
        <f>"201506001236"</f>
        <v>201506001236</v>
      </c>
    </row>
    <row r="14595" spans="1:2" x14ac:dyDescent="0.25">
      <c r="A14595" s="6">
        <v>14592</v>
      </c>
      <c r="B14595" s="6" t="str">
        <f>"201506001265"</f>
        <v>201506001265</v>
      </c>
    </row>
    <row r="14596" spans="1:2" x14ac:dyDescent="0.25">
      <c r="A14596" s="6">
        <v>14593</v>
      </c>
      <c r="B14596" s="6" t="str">
        <f>"201506001274"</f>
        <v>201506001274</v>
      </c>
    </row>
    <row r="14597" spans="1:2" x14ac:dyDescent="0.25">
      <c r="A14597" s="6">
        <v>14594</v>
      </c>
      <c r="B14597" s="6" t="str">
        <f>"201506001292"</f>
        <v>201506001292</v>
      </c>
    </row>
    <row r="14598" spans="1:2" x14ac:dyDescent="0.25">
      <c r="A14598" s="6">
        <v>14595</v>
      </c>
      <c r="B14598" s="6" t="str">
        <f>"201506001295"</f>
        <v>201506001295</v>
      </c>
    </row>
    <row r="14599" spans="1:2" x14ac:dyDescent="0.25">
      <c r="A14599" s="6">
        <v>14596</v>
      </c>
      <c r="B14599" s="6" t="str">
        <f>"201506001299"</f>
        <v>201506001299</v>
      </c>
    </row>
    <row r="14600" spans="1:2" x14ac:dyDescent="0.25">
      <c r="A14600" s="6">
        <v>14597</v>
      </c>
      <c r="B14600" s="6" t="str">
        <f>"201506001312"</f>
        <v>201506001312</v>
      </c>
    </row>
    <row r="14601" spans="1:2" x14ac:dyDescent="0.25">
      <c r="A14601" s="6">
        <v>14598</v>
      </c>
      <c r="B14601" s="6" t="str">
        <f>"201506001314"</f>
        <v>201506001314</v>
      </c>
    </row>
    <row r="14602" spans="1:2" x14ac:dyDescent="0.25">
      <c r="A14602" s="6">
        <v>14599</v>
      </c>
      <c r="B14602" s="6" t="str">
        <f>"201506001332"</f>
        <v>201506001332</v>
      </c>
    </row>
    <row r="14603" spans="1:2" x14ac:dyDescent="0.25">
      <c r="A14603" s="6">
        <v>14600</v>
      </c>
      <c r="B14603" s="6" t="str">
        <f>"201506001354"</f>
        <v>201506001354</v>
      </c>
    </row>
    <row r="14604" spans="1:2" x14ac:dyDescent="0.25">
      <c r="A14604" s="6">
        <v>14601</v>
      </c>
      <c r="B14604" s="6" t="str">
        <f>"201506001360"</f>
        <v>201506001360</v>
      </c>
    </row>
    <row r="14605" spans="1:2" x14ac:dyDescent="0.25">
      <c r="A14605" s="6">
        <v>14602</v>
      </c>
      <c r="B14605" s="6" t="str">
        <f>"201506001361"</f>
        <v>201506001361</v>
      </c>
    </row>
    <row r="14606" spans="1:2" x14ac:dyDescent="0.25">
      <c r="A14606" s="6">
        <v>14603</v>
      </c>
      <c r="B14606" s="6" t="str">
        <f>"201506001368"</f>
        <v>201506001368</v>
      </c>
    </row>
    <row r="14607" spans="1:2" x14ac:dyDescent="0.25">
      <c r="A14607" s="6">
        <v>14604</v>
      </c>
      <c r="B14607" s="6" t="str">
        <f>"201506001412"</f>
        <v>201506001412</v>
      </c>
    </row>
    <row r="14608" spans="1:2" x14ac:dyDescent="0.25">
      <c r="A14608" s="6">
        <v>14605</v>
      </c>
      <c r="B14608" s="6" t="str">
        <f>"201506001432"</f>
        <v>201506001432</v>
      </c>
    </row>
    <row r="14609" spans="1:2" x14ac:dyDescent="0.25">
      <c r="A14609" s="6">
        <v>14606</v>
      </c>
      <c r="B14609" s="6" t="str">
        <f>"201506001470"</f>
        <v>201506001470</v>
      </c>
    </row>
    <row r="14610" spans="1:2" x14ac:dyDescent="0.25">
      <c r="A14610" s="6">
        <v>14607</v>
      </c>
      <c r="B14610" s="6" t="str">
        <f>"201506001490"</f>
        <v>201506001490</v>
      </c>
    </row>
    <row r="14611" spans="1:2" x14ac:dyDescent="0.25">
      <c r="A14611" s="6">
        <v>14608</v>
      </c>
      <c r="B14611" s="6" t="str">
        <f>"201506001519"</f>
        <v>201506001519</v>
      </c>
    </row>
    <row r="14612" spans="1:2" x14ac:dyDescent="0.25">
      <c r="A14612" s="6">
        <v>14609</v>
      </c>
      <c r="B14612" s="6" t="str">
        <f>"201506001521"</f>
        <v>201506001521</v>
      </c>
    </row>
    <row r="14613" spans="1:2" x14ac:dyDescent="0.25">
      <c r="A14613" s="6">
        <v>14610</v>
      </c>
      <c r="B14613" s="6" t="str">
        <f>"201506001545"</f>
        <v>201506001545</v>
      </c>
    </row>
    <row r="14614" spans="1:2" x14ac:dyDescent="0.25">
      <c r="A14614" s="6">
        <v>14611</v>
      </c>
      <c r="B14614" s="6" t="str">
        <f>"201506001558"</f>
        <v>201506001558</v>
      </c>
    </row>
    <row r="14615" spans="1:2" x14ac:dyDescent="0.25">
      <c r="A14615" s="6">
        <v>14612</v>
      </c>
      <c r="B14615" s="6" t="str">
        <f>"201506001560"</f>
        <v>201506001560</v>
      </c>
    </row>
    <row r="14616" spans="1:2" x14ac:dyDescent="0.25">
      <c r="A14616" s="6">
        <v>14613</v>
      </c>
      <c r="B14616" s="6" t="str">
        <f>"201506001563"</f>
        <v>201506001563</v>
      </c>
    </row>
    <row r="14617" spans="1:2" x14ac:dyDescent="0.25">
      <c r="A14617" s="6">
        <v>14614</v>
      </c>
      <c r="B14617" s="6" t="str">
        <f>"201506001649"</f>
        <v>201506001649</v>
      </c>
    </row>
    <row r="14618" spans="1:2" x14ac:dyDescent="0.25">
      <c r="A14618" s="6">
        <v>14615</v>
      </c>
      <c r="B14618" s="6" t="str">
        <f>"201506001668"</f>
        <v>201506001668</v>
      </c>
    </row>
    <row r="14619" spans="1:2" x14ac:dyDescent="0.25">
      <c r="A14619" s="6">
        <v>14616</v>
      </c>
      <c r="B14619" s="6" t="str">
        <f>"201506001677"</f>
        <v>201506001677</v>
      </c>
    </row>
    <row r="14620" spans="1:2" x14ac:dyDescent="0.25">
      <c r="A14620" s="6">
        <v>14617</v>
      </c>
      <c r="B14620" s="6" t="str">
        <f>"201506001688"</f>
        <v>201506001688</v>
      </c>
    </row>
    <row r="14621" spans="1:2" x14ac:dyDescent="0.25">
      <c r="A14621" s="6">
        <v>14618</v>
      </c>
      <c r="B14621" s="6" t="str">
        <f>"201506001708"</f>
        <v>201506001708</v>
      </c>
    </row>
    <row r="14622" spans="1:2" x14ac:dyDescent="0.25">
      <c r="A14622" s="6">
        <v>14619</v>
      </c>
      <c r="B14622" s="6" t="str">
        <f>"201506001709"</f>
        <v>201506001709</v>
      </c>
    </row>
    <row r="14623" spans="1:2" x14ac:dyDescent="0.25">
      <c r="A14623" s="6">
        <v>14620</v>
      </c>
      <c r="B14623" s="6" t="str">
        <f>"201506001756"</f>
        <v>201506001756</v>
      </c>
    </row>
    <row r="14624" spans="1:2" x14ac:dyDescent="0.25">
      <c r="A14624" s="6">
        <v>14621</v>
      </c>
      <c r="B14624" s="6" t="str">
        <f>"201506001763"</f>
        <v>201506001763</v>
      </c>
    </row>
    <row r="14625" spans="1:2" x14ac:dyDescent="0.25">
      <c r="A14625" s="6">
        <v>14622</v>
      </c>
      <c r="B14625" s="6" t="str">
        <f>"201506001786"</f>
        <v>201506001786</v>
      </c>
    </row>
    <row r="14626" spans="1:2" x14ac:dyDescent="0.25">
      <c r="A14626" s="6">
        <v>14623</v>
      </c>
      <c r="B14626" s="6" t="str">
        <f>"201506001846"</f>
        <v>201506001846</v>
      </c>
    </row>
    <row r="14627" spans="1:2" x14ac:dyDescent="0.25">
      <c r="A14627" s="6">
        <v>14624</v>
      </c>
      <c r="B14627" s="6" t="str">
        <f>"201506001864"</f>
        <v>201506001864</v>
      </c>
    </row>
    <row r="14628" spans="1:2" x14ac:dyDescent="0.25">
      <c r="A14628" s="6">
        <v>14625</v>
      </c>
      <c r="B14628" s="6" t="str">
        <f>"201506001899"</f>
        <v>201506001899</v>
      </c>
    </row>
    <row r="14629" spans="1:2" x14ac:dyDescent="0.25">
      <c r="A14629" s="6">
        <v>14626</v>
      </c>
      <c r="B14629" s="6" t="str">
        <f>"201506001908"</f>
        <v>201506001908</v>
      </c>
    </row>
    <row r="14630" spans="1:2" x14ac:dyDescent="0.25">
      <c r="A14630" s="6">
        <v>14627</v>
      </c>
      <c r="B14630" s="6" t="str">
        <f>"201506001917"</f>
        <v>201506001917</v>
      </c>
    </row>
    <row r="14631" spans="1:2" x14ac:dyDescent="0.25">
      <c r="A14631" s="6">
        <v>14628</v>
      </c>
      <c r="B14631" s="6" t="str">
        <f>"201506001976"</f>
        <v>201506001976</v>
      </c>
    </row>
    <row r="14632" spans="1:2" x14ac:dyDescent="0.25">
      <c r="A14632" s="6">
        <v>14629</v>
      </c>
      <c r="B14632" s="6" t="str">
        <f>"201506001990"</f>
        <v>201506001990</v>
      </c>
    </row>
    <row r="14633" spans="1:2" x14ac:dyDescent="0.25">
      <c r="A14633" s="6">
        <v>14630</v>
      </c>
      <c r="B14633" s="6" t="str">
        <f>"201506002006"</f>
        <v>201506002006</v>
      </c>
    </row>
    <row r="14634" spans="1:2" x14ac:dyDescent="0.25">
      <c r="A14634" s="6">
        <v>14631</v>
      </c>
      <c r="B14634" s="6" t="str">
        <f>"201506002052"</f>
        <v>201506002052</v>
      </c>
    </row>
    <row r="14635" spans="1:2" x14ac:dyDescent="0.25">
      <c r="A14635" s="6">
        <v>14632</v>
      </c>
      <c r="B14635" s="6" t="str">
        <f>"201506002070"</f>
        <v>201506002070</v>
      </c>
    </row>
    <row r="14636" spans="1:2" x14ac:dyDescent="0.25">
      <c r="A14636" s="6">
        <v>14633</v>
      </c>
      <c r="B14636" s="6" t="str">
        <f>"201506002077"</f>
        <v>201506002077</v>
      </c>
    </row>
    <row r="14637" spans="1:2" x14ac:dyDescent="0.25">
      <c r="A14637" s="6">
        <v>14634</v>
      </c>
      <c r="B14637" s="6" t="str">
        <f>"201506002093"</f>
        <v>201506002093</v>
      </c>
    </row>
    <row r="14638" spans="1:2" x14ac:dyDescent="0.25">
      <c r="A14638" s="6">
        <v>14635</v>
      </c>
      <c r="B14638" s="6" t="str">
        <f>"201506002116"</f>
        <v>201506002116</v>
      </c>
    </row>
    <row r="14639" spans="1:2" x14ac:dyDescent="0.25">
      <c r="A14639" s="6">
        <v>14636</v>
      </c>
      <c r="B14639" s="6" t="str">
        <f>"201506002127"</f>
        <v>201506002127</v>
      </c>
    </row>
    <row r="14640" spans="1:2" x14ac:dyDescent="0.25">
      <c r="A14640" s="6">
        <v>14637</v>
      </c>
      <c r="B14640" s="6" t="str">
        <f>"201506002130"</f>
        <v>201506002130</v>
      </c>
    </row>
    <row r="14641" spans="1:2" x14ac:dyDescent="0.25">
      <c r="A14641" s="6">
        <v>14638</v>
      </c>
      <c r="B14641" s="6" t="str">
        <f>"201506002138"</f>
        <v>201506002138</v>
      </c>
    </row>
    <row r="14642" spans="1:2" x14ac:dyDescent="0.25">
      <c r="A14642" s="6">
        <v>14639</v>
      </c>
      <c r="B14642" s="6" t="str">
        <f>"201506002205"</f>
        <v>201506002205</v>
      </c>
    </row>
    <row r="14643" spans="1:2" x14ac:dyDescent="0.25">
      <c r="A14643" s="6">
        <v>14640</v>
      </c>
      <c r="B14643" s="6" t="str">
        <f>"201506002238"</f>
        <v>201506002238</v>
      </c>
    </row>
    <row r="14644" spans="1:2" x14ac:dyDescent="0.25">
      <c r="A14644" s="6">
        <v>14641</v>
      </c>
      <c r="B14644" s="6" t="str">
        <f>"201506002295"</f>
        <v>201506002295</v>
      </c>
    </row>
    <row r="14645" spans="1:2" x14ac:dyDescent="0.25">
      <c r="A14645" s="6">
        <v>14642</v>
      </c>
      <c r="B14645" s="6" t="str">
        <f>"201506002335"</f>
        <v>201506002335</v>
      </c>
    </row>
    <row r="14646" spans="1:2" x14ac:dyDescent="0.25">
      <c r="A14646" s="6">
        <v>14643</v>
      </c>
      <c r="B14646" s="6" t="str">
        <f>"201506002354"</f>
        <v>201506002354</v>
      </c>
    </row>
    <row r="14647" spans="1:2" x14ac:dyDescent="0.25">
      <c r="A14647" s="6">
        <v>14644</v>
      </c>
      <c r="B14647" s="6" t="str">
        <f>"201506002370"</f>
        <v>201506002370</v>
      </c>
    </row>
    <row r="14648" spans="1:2" x14ac:dyDescent="0.25">
      <c r="A14648" s="6">
        <v>14645</v>
      </c>
      <c r="B14648" s="6" t="str">
        <f>"201506002379"</f>
        <v>201506002379</v>
      </c>
    </row>
    <row r="14649" spans="1:2" x14ac:dyDescent="0.25">
      <c r="A14649" s="6">
        <v>14646</v>
      </c>
      <c r="B14649" s="6" t="str">
        <f>"201506002384"</f>
        <v>201506002384</v>
      </c>
    </row>
    <row r="14650" spans="1:2" x14ac:dyDescent="0.25">
      <c r="A14650" s="6">
        <v>14647</v>
      </c>
      <c r="B14650" s="6" t="str">
        <f>"201506002445"</f>
        <v>201506002445</v>
      </c>
    </row>
    <row r="14651" spans="1:2" x14ac:dyDescent="0.25">
      <c r="A14651" s="6">
        <v>14648</v>
      </c>
      <c r="B14651" s="6" t="str">
        <f>"201506002453"</f>
        <v>201506002453</v>
      </c>
    </row>
    <row r="14652" spans="1:2" x14ac:dyDescent="0.25">
      <c r="A14652" s="6">
        <v>14649</v>
      </c>
      <c r="B14652" s="6" t="str">
        <f>"201506002488"</f>
        <v>201506002488</v>
      </c>
    </row>
    <row r="14653" spans="1:2" x14ac:dyDescent="0.25">
      <c r="A14653" s="6">
        <v>14650</v>
      </c>
      <c r="B14653" s="6" t="str">
        <f>"201506002612"</f>
        <v>201506002612</v>
      </c>
    </row>
    <row r="14654" spans="1:2" x14ac:dyDescent="0.25">
      <c r="A14654" s="6">
        <v>14651</v>
      </c>
      <c r="B14654" s="6" t="str">
        <f>"201506002669"</f>
        <v>201506002669</v>
      </c>
    </row>
    <row r="14655" spans="1:2" x14ac:dyDescent="0.25">
      <c r="A14655" s="6">
        <v>14652</v>
      </c>
      <c r="B14655" s="6" t="str">
        <f>"201506002690"</f>
        <v>201506002690</v>
      </c>
    </row>
    <row r="14656" spans="1:2" x14ac:dyDescent="0.25">
      <c r="A14656" s="6">
        <v>14653</v>
      </c>
      <c r="B14656" s="6" t="str">
        <f>"201506002713"</f>
        <v>201506002713</v>
      </c>
    </row>
    <row r="14657" spans="1:2" x14ac:dyDescent="0.25">
      <c r="A14657" s="6">
        <v>14654</v>
      </c>
      <c r="B14657" s="6" t="str">
        <f>"201506002733"</f>
        <v>201506002733</v>
      </c>
    </row>
    <row r="14658" spans="1:2" x14ac:dyDescent="0.25">
      <c r="A14658" s="6">
        <v>14655</v>
      </c>
      <c r="B14658" s="6" t="str">
        <f>"201506002757"</f>
        <v>201506002757</v>
      </c>
    </row>
    <row r="14659" spans="1:2" x14ac:dyDescent="0.25">
      <c r="A14659" s="6">
        <v>14656</v>
      </c>
      <c r="B14659" s="6" t="str">
        <f>"201506002807"</f>
        <v>201506002807</v>
      </c>
    </row>
    <row r="14660" spans="1:2" x14ac:dyDescent="0.25">
      <c r="A14660" s="6">
        <v>14657</v>
      </c>
      <c r="B14660" s="6" t="str">
        <f>"201506002832"</f>
        <v>201506002832</v>
      </c>
    </row>
    <row r="14661" spans="1:2" x14ac:dyDescent="0.25">
      <c r="A14661" s="6">
        <v>14658</v>
      </c>
      <c r="B14661" s="6" t="str">
        <f>"201506002871"</f>
        <v>201506002871</v>
      </c>
    </row>
    <row r="14662" spans="1:2" x14ac:dyDescent="0.25">
      <c r="A14662" s="6">
        <v>14659</v>
      </c>
      <c r="B14662" s="6" t="str">
        <f>"201506002880"</f>
        <v>201506002880</v>
      </c>
    </row>
    <row r="14663" spans="1:2" x14ac:dyDescent="0.25">
      <c r="A14663" s="6">
        <v>14660</v>
      </c>
      <c r="B14663" s="6" t="str">
        <f>"201506002892"</f>
        <v>201506002892</v>
      </c>
    </row>
    <row r="14664" spans="1:2" x14ac:dyDescent="0.25">
      <c r="A14664" s="6">
        <v>14661</v>
      </c>
      <c r="B14664" s="6" t="str">
        <f>"201506002895"</f>
        <v>201506002895</v>
      </c>
    </row>
    <row r="14665" spans="1:2" x14ac:dyDescent="0.25">
      <c r="A14665" s="6">
        <v>14662</v>
      </c>
      <c r="B14665" s="6" t="str">
        <f>"201506002896"</f>
        <v>201506002896</v>
      </c>
    </row>
    <row r="14666" spans="1:2" x14ac:dyDescent="0.25">
      <c r="A14666" s="6">
        <v>14663</v>
      </c>
      <c r="B14666" s="6" t="str">
        <f>"201506002958"</f>
        <v>201506002958</v>
      </c>
    </row>
    <row r="14667" spans="1:2" x14ac:dyDescent="0.25">
      <c r="A14667" s="6">
        <v>14664</v>
      </c>
      <c r="B14667" s="6" t="str">
        <f>"201506002970"</f>
        <v>201506002970</v>
      </c>
    </row>
    <row r="14668" spans="1:2" x14ac:dyDescent="0.25">
      <c r="A14668" s="6">
        <v>14665</v>
      </c>
      <c r="B14668" s="6" t="str">
        <f>"201506003097"</f>
        <v>201506003097</v>
      </c>
    </row>
    <row r="14669" spans="1:2" x14ac:dyDescent="0.25">
      <c r="A14669" s="6">
        <v>14666</v>
      </c>
      <c r="B14669" s="6" t="str">
        <f>"201506003155"</f>
        <v>201506003155</v>
      </c>
    </row>
    <row r="14670" spans="1:2" x14ac:dyDescent="0.25">
      <c r="A14670" s="6">
        <v>14667</v>
      </c>
      <c r="B14670" s="6" t="str">
        <f>"201506003157"</f>
        <v>201506003157</v>
      </c>
    </row>
    <row r="14671" spans="1:2" x14ac:dyDescent="0.25">
      <c r="A14671" s="6">
        <v>14668</v>
      </c>
      <c r="B14671" s="6" t="str">
        <f>"201506003192"</f>
        <v>201506003192</v>
      </c>
    </row>
    <row r="14672" spans="1:2" x14ac:dyDescent="0.25">
      <c r="A14672" s="6">
        <v>14669</v>
      </c>
      <c r="B14672" s="6" t="str">
        <f>"201506003206"</f>
        <v>201506003206</v>
      </c>
    </row>
    <row r="14673" spans="1:2" x14ac:dyDescent="0.25">
      <c r="A14673" s="6">
        <v>14670</v>
      </c>
      <c r="B14673" s="6" t="str">
        <f>"201506003214"</f>
        <v>201506003214</v>
      </c>
    </row>
    <row r="14674" spans="1:2" x14ac:dyDescent="0.25">
      <c r="A14674" s="6">
        <v>14671</v>
      </c>
      <c r="B14674" s="6" t="str">
        <f>"201506003215"</f>
        <v>201506003215</v>
      </c>
    </row>
    <row r="14675" spans="1:2" x14ac:dyDescent="0.25">
      <c r="A14675" s="6">
        <v>14672</v>
      </c>
      <c r="B14675" s="6" t="str">
        <f>"201506003232"</f>
        <v>201506003232</v>
      </c>
    </row>
    <row r="14676" spans="1:2" x14ac:dyDescent="0.25">
      <c r="A14676" s="6">
        <v>14673</v>
      </c>
      <c r="B14676" s="6" t="str">
        <f>"201506003274"</f>
        <v>201506003274</v>
      </c>
    </row>
    <row r="14677" spans="1:2" x14ac:dyDescent="0.25">
      <c r="A14677" s="6">
        <v>14674</v>
      </c>
      <c r="B14677" s="6" t="str">
        <f>"201506003277"</f>
        <v>201506003277</v>
      </c>
    </row>
    <row r="14678" spans="1:2" x14ac:dyDescent="0.25">
      <c r="A14678" s="6">
        <v>14675</v>
      </c>
      <c r="B14678" s="6" t="str">
        <f>"201506003306"</f>
        <v>201506003306</v>
      </c>
    </row>
    <row r="14679" spans="1:2" x14ac:dyDescent="0.25">
      <c r="A14679" s="6">
        <v>14676</v>
      </c>
      <c r="B14679" s="6" t="str">
        <f>"201506003322"</f>
        <v>201506003322</v>
      </c>
    </row>
    <row r="14680" spans="1:2" x14ac:dyDescent="0.25">
      <c r="A14680" s="6">
        <v>14677</v>
      </c>
      <c r="B14680" s="6" t="str">
        <f>"201506003356"</f>
        <v>201506003356</v>
      </c>
    </row>
    <row r="14681" spans="1:2" x14ac:dyDescent="0.25">
      <c r="A14681" s="6">
        <v>14678</v>
      </c>
      <c r="B14681" s="6" t="str">
        <f>"201506003411"</f>
        <v>201506003411</v>
      </c>
    </row>
    <row r="14682" spans="1:2" x14ac:dyDescent="0.25">
      <c r="A14682" s="6">
        <v>14679</v>
      </c>
      <c r="B14682" s="6" t="str">
        <f>"201506003443"</f>
        <v>201506003443</v>
      </c>
    </row>
    <row r="14683" spans="1:2" x14ac:dyDescent="0.25">
      <c r="A14683" s="6">
        <v>14680</v>
      </c>
      <c r="B14683" s="6" t="str">
        <f>"201506003446"</f>
        <v>201506003446</v>
      </c>
    </row>
    <row r="14684" spans="1:2" x14ac:dyDescent="0.25">
      <c r="A14684" s="6">
        <v>14681</v>
      </c>
      <c r="B14684" s="6" t="str">
        <f>"201506003464"</f>
        <v>201506003464</v>
      </c>
    </row>
    <row r="14685" spans="1:2" x14ac:dyDescent="0.25">
      <c r="A14685" s="6">
        <v>14682</v>
      </c>
      <c r="B14685" s="6" t="str">
        <f>"201506003563"</f>
        <v>201506003563</v>
      </c>
    </row>
    <row r="14686" spans="1:2" x14ac:dyDescent="0.25">
      <c r="A14686" s="6">
        <v>14683</v>
      </c>
      <c r="B14686" s="6" t="str">
        <f>"201506003580"</f>
        <v>201506003580</v>
      </c>
    </row>
    <row r="14687" spans="1:2" x14ac:dyDescent="0.25">
      <c r="A14687" s="6">
        <v>14684</v>
      </c>
      <c r="B14687" s="6" t="str">
        <f>"201506003696"</f>
        <v>201506003696</v>
      </c>
    </row>
    <row r="14688" spans="1:2" x14ac:dyDescent="0.25">
      <c r="A14688" s="6">
        <v>14685</v>
      </c>
      <c r="B14688" s="6" t="str">
        <f>"201506003707"</f>
        <v>201506003707</v>
      </c>
    </row>
    <row r="14689" spans="1:2" x14ac:dyDescent="0.25">
      <c r="A14689" s="6">
        <v>14686</v>
      </c>
      <c r="B14689" s="6" t="str">
        <f>"201506003709"</f>
        <v>201506003709</v>
      </c>
    </row>
    <row r="14690" spans="1:2" x14ac:dyDescent="0.25">
      <c r="A14690" s="6">
        <v>14687</v>
      </c>
      <c r="B14690" s="6" t="str">
        <f>"201506003717"</f>
        <v>201506003717</v>
      </c>
    </row>
    <row r="14691" spans="1:2" x14ac:dyDescent="0.25">
      <c r="A14691" s="6">
        <v>14688</v>
      </c>
      <c r="B14691" s="6" t="str">
        <f>"201506003727"</f>
        <v>201506003727</v>
      </c>
    </row>
    <row r="14692" spans="1:2" x14ac:dyDescent="0.25">
      <c r="A14692" s="6">
        <v>14689</v>
      </c>
      <c r="B14692" s="6" t="str">
        <f>"201506003728"</f>
        <v>201506003728</v>
      </c>
    </row>
    <row r="14693" spans="1:2" x14ac:dyDescent="0.25">
      <c r="A14693" s="6">
        <v>14690</v>
      </c>
      <c r="B14693" s="6" t="str">
        <f>"201506003774"</f>
        <v>201506003774</v>
      </c>
    </row>
    <row r="14694" spans="1:2" x14ac:dyDescent="0.25">
      <c r="A14694" s="6">
        <v>14691</v>
      </c>
      <c r="B14694" s="6" t="str">
        <f>"201506003792"</f>
        <v>201506003792</v>
      </c>
    </row>
    <row r="14695" spans="1:2" x14ac:dyDescent="0.25">
      <c r="A14695" s="6">
        <v>14692</v>
      </c>
      <c r="B14695" s="6" t="str">
        <f>"201506003793"</f>
        <v>201506003793</v>
      </c>
    </row>
    <row r="14696" spans="1:2" x14ac:dyDescent="0.25">
      <c r="A14696" s="6">
        <v>14693</v>
      </c>
      <c r="B14696" s="6" t="str">
        <f>"201506003798"</f>
        <v>201506003798</v>
      </c>
    </row>
    <row r="14697" spans="1:2" x14ac:dyDescent="0.25">
      <c r="A14697" s="6">
        <v>14694</v>
      </c>
      <c r="B14697" s="6" t="str">
        <f>"201506003852"</f>
        <v>201506003852</v>
      </c>
    </row>
    <row r="14698" spans="1:2" x14ac:dyDescent="0.25">
      <c r="A14698" s="6">
        <v>14695</v>
      </c>
      <c r="B14698" s="6" t="str">
        <f>"201506003856"</f>
        <v>201506003856</v>
      </c>
    </row>
    <row r="14699" spans="1:2" x14ac:dyDescent="0.25">
      <c r="A14699" s="6">
        <v>14696</v>
      </c>
      <c r="B14699" s="6" t="str">
        <f>"201506003870"</f>
        <v>201506003870</v>
      </c>
    </row>
    <row r="14700" spans="1:2" x14ac:dyDescent="0.25">
      <c r="A14700" s="6">
        <v>14697</v>
      </c>
      <c r="B14700" s="6" t="str">
        <f>"201506003895"</f>
        <v>201506003895</v>
      </c>
    </row>
    <row r="14701" spans="1:2" x14ac:dyDescent="0.25">
      <c r="A14701" s="6">
        <v>14698</v>
      </c>
      <c r="B14701" s="6" t="str">
        <f>"201506003956"</f>
        <v>201506003956</v>
      </c>
    </row>
    <row r="14702" spans="1:2" x14ac:dyDescent="0.25">
      <c r="A14702" s="6">
        <v>14699</v>
      </c>
      <c r="B14702" s="6" t="str">
        <f>"201506004016"</f>
        <v>201506004016</v>
      </c>
    </row>
    <row r="14703" spans="1:2" x14ac:dyDescent="0.25">
      <c r="A14703" s="6">
        <v>14700</v>
      </c>
      <c r="B14703" s="6" t="str">
        <f>"201506004018"</f>
        <v>201506004018</v>
      </c>
    </row>
    <row r="14704" spans="1:2" x14ac:dyDescent="0.25">
      <c r="A14704" s="6">
        <v>14701</v>
      </c>
      <c r="B14704" s="6" t="str">
        <f>"201506004137"</f>
        <v>201506004137</v>
      </c>
    </row>
    <row r="14705" spans="1:2" x14ac:dyDescent="0.25">
      <c r="A14705" s="6">
        <v>14702</v>
      </c>
      <c r="B14705" s="6" t="str">
        <f>"201506004317"</f>
        <v>201506004317</v>
      </c>
    </row>
    <row r="14706" spans="1:2" x14ac:dyDescent="0.25">
      <c r="A14706" s="6">
        <v>14703</v>
      </c>
      <c r="B14706" s="6" t="str">
        <f>"201506004499"</f>
        <v>201506004499</v>
      </c>
    </row>
    <row r="14707" spans="1:2" x14ac:dyDescent="0.25">
      <c r="A14707" s="6">
        <v>14704</v>
      </c>
      <c r="B14707" s="6" t="str">
        <f>"201507000125"</f>
        <v>201507000125</v>
      </c>
    </row>
    <row r="14708" spans="1:2" x14ac:dyDescent="0.25">
      <c r="A14708" s="6">
        <v>14705</v>
      </c>
      <c r="B14708" s="6" t="str">
        <f>"201507000158"</f>
        <v>201507000158</v>
      </c>
    </row>
    <row r="14709" spans="1:2" x14ac:dyDescent="0.25">
      <c r="A14709" s="6">
        <v>14706</v>
      </c>
      <c r="B14709" s="6" t="str">
        <f>"201507000218"</f>
        <v>201507000218</v>
      </c>
    </row>
    <row r="14710" spans="1:2" x14ac:dyDescent="0.25">
      <c r="A14710" s="6">
        <v>14707</v>
      </c>
      <c r="B14710" s="6" t="str">
        <f>"201507000408"</f>
        <v>201507000408</v>
      </c>
    </row>
    <row r="14711" spans="1:2" x14ac:dyDescent="0.25">
      <c r="A14711" s="6">
        <v>14708</v>
      </c>
      <c r="B14711" s="6" t="str">
        <f>"201507000886"</f>
        <v>201507000886</v>
      </c>
    </row>
    <row r="14712" spans="1:2" x14ac:dyDescent="0.25">
      <c r="A14712" s="6">
        <v>14709</v>
      </c>
      <c r="B14712" s="6" t="str">
        <f>"201507000986"</f>
        <v>201507000986</v>
      </c>
    </row>
    <row r="14713" spans="1:2" x14ac:dyDescent="0.25">
      <c r="A14713" s="6">
        <v>14710</v>
      </c>
      <c r="B14713" s="6" t="str">
        <f>"201507001138"</f>
        <v>201507001138</v>
      </c>
    </row>
    <row r="14714" spans="1:2" x14ac:dyDescent="0.25">
      <c r="A14714" s="6">
        <v>14711</v>
      </c>
      <c r="B14714" s="6" t="str">
        <f>"201507001168"</f>
        <v>201507001168</v>
      </c>
    </row>
    <row r="14715" spans="1:2" x14ac:dyDescent="0.25">
      <c r="A14715" s="6">
        <v>14712</v>
      </c>
      <c r="B14715" s="6" t="str">
        <f>"201507001174"</f>
        <v>201507001174</v>
      </c>
    </row>
    <row r="14716" spans="1:2" x14ac:dyDescent="0.25">
      <c r="A14716" s="6">
        <v>14713</v>
      </c>
      <c r="B14716" s="6" t="str">
        <f>"201507001653"</f>
        <v>201507001653</v>
      </c>
    </row>
    <row r="14717" spans="1:2" x14ac:dyDescent="0.25">
      <c r="A14717" s="6">
        <v>14714</v>
      </c>
      <c r="B14717" s="6" t="str">
        <f>"201507001922"</f>
        <v>201507001922</v>
      </c>
    </row>
    <row r="14718" spans="1:2" x14ac:dyDescent="0.25">
      <c r="A14718" s="6">
        <v>14715</v>
      </c>
      <c r="B14718" s="6" t="str">
        <f>"201507002092"</f>
        <v>201507002092</v>
      </c>
    </row>
    <row r="14719" spans="1:2" x14ac:dyDescent="0.25">
      <c r="A14719" s="6">
        <v>14716</v>
      </c>
      <c r="B14719" s="6" t="str">
        <f>"201507002270"</f>
        <v>201507002270</v>
      </c>
    </row>
    <row r="14720" spans="1:2" x14ac:dyDescent="0.25">
      <c r="A14720" s="6">
        <v>14717</v>
      </c>
      <c r="B14720" s="6" t="str">
        <f>"201507002486"</f>
        <v>201507002486</v>
      </c>
    </row>
    <row r="14721" spans="1:2" x14ac:dyDescent="0.25">
      <c r="A14721" s="6">
        <v>14718</v>
      </c>
      <c r="B14721" s="6" t="str">
        <f>"201507002588"</f>
        <v>201507002588</v>
      </c>
    </row>
    <row r="14722" spans="1:2" x14ac:dyDescent="0.25">
      <c r="A14722" s="6">
        <v>14719</v>
      </c>
      <c r="B14722" s="6" t="str">
        <f>"201507002592"</f>
        <v>201507002592</v>
      </c>
    </row>
    <row r="14723" spans="1:2" x14ac:dyDescent="0.25">
      <c r="A14723" s="6">
        <v>14720</v>
      </c>
      <c r="B14723" s="6" t="str">
        <f>"201507002706"</f>
        <v>201507002706</v>
      </c>
    </row>
    <row r="14724" spans="1:2" x14ac:dyDescent="0.25">
      <c r="A14724" s="6">
        <v>14721</v>
      </c>
      <c r="B14724" s="6" t="str">
        <f>"201507002841"</f>
        <v>201507002841</v>
      </c>
    </row>
    <row r="14725" spans="1:2" x14ac:dyDescent="0.25">
      <c r="A14725" s="6">
        <v>14722</v>
      </c>
      <c r="B14725" s="6" t="str">
        <f>"201507003308"</f>
        <v>201507003308</v>
      </c>
    </row>
    <row r="14726" spans="1:2" x14ac:dyDescent="0.25">
      <c r="A14726" s="6">
        <v>14723</v>
      </c>
      <c r="B14726" s="6" t="str">
        <f>"201507003957"</f>
        <v>201507003957</v>
      </c>
    </row>
    <row r="14727" spans="1:2" x14ac:dyDescent="0.25">
      <c r="A14727" s="6">
        <v>14724</v>
      </c>
      <c r="B14727" s="6" t="str">
        <f>"201507004323"</f>
        <v>201507004323</v>
      </c>
    </row>
    <row r="14728" spans="1:2" x14ac:dyDescent="0.25">
      <c r="A14728" s="6">
        <v>14725</v>
      </c>
      <c r="B14728" s="6" t="str">
        <f>"201507004669"</f>
        <v>201507004669</v>
      </c>
    </row>
    <row r="14729" spans="1:2" x14ac:dyDescent="0.25">
      <c r="A14729" s="6">
        <v>14726</v>
      </c>
      <c r="B14729" s="6" t="str">
        <f>"201507004973"</f>
        <v>201507004973</v>
      </c>
    </row>
    <row r="14730" spans="1:2" x14ac:dyDescent="0.25">
      <c r="A14730" s="6">
        <v>14727</v>
      </c>
      <c r="B14730" s="6" t="str">
        <f>"201507005245"</f>
        <v>201507005245</v>
      </c>
    </row>
    <row r="14731" spans="1:2" x14ac:dyDescent="0.25">
      <c r="A14731" s="6">
        <v>14728</v>
      </c>
      <c r="B14731" s="6" t="str">
        <f>"201507005291"</f>
        <v>201507005291</v>
      </c>
    </row>
    <row r="14732" spans="1:2" x14ac:dyDescent="0.25">
      <c r="A14732" s="6">
        <v>14729</v>
      </c>
      <c r="B14732" s="6" t="str">
        <f>"201507005326"</f>
        <v>201507005326</v>
      </c>
    </row>
    <row r="14733" spans="1:2" x14ac:dyDescent="0.25">
      <c r="A14733" s="6">
        <v>14730</v>
      </c>
      <c r="B14733" s="6" t="str">
        <f>"201508000019"</f>
        <v>201508000019</v>
      </c>
    </row>
    <row r="14734" spans="1:2" x14ac:dyDescent="0.25">
      <c r="A14734" s="6">
        <v>14731</v>
      </c>
      <c r="B14734" s="6" t="str">
        <f>"201509000066"</f>
        <v>201509000066</v>
      </c>
    </row>
    <row r="14735" spans="1:2" x14ac:dyDescent="0.25">
      <c r="A14735" s="6">
        <v>14732</v>
      </c>
      <c r="B14735" s="6" t="str">
        <f>"201509000249"</f>
        <v>201509000249</v>
      </c>
    </row>
    <row r="14736" spans="1:2" x14ac:dyDescent="0.25">
      <c r="A14736" s="6">
        <v>14733</v>
      </c>
      <c r="B14736" s="6" t="str">
        <f>"201510000010"</f>
        <v>201510000010</v>
      </c>
    </row>
    <row r="14737" spans="1:2" x14ac:dyDescent="0.25">
      <c r="A14737" s="6">
        <v>14734</v>
      </c>
      <c r="B14737" s="6" t="str">
        <f>"201510000225"</f>
        <v>201510000225</v>
      </c>
    </row>
    <row r="14738" spans="1:2" x14ac:dyDescent="0.25">
      <c r="A14738" s="6">
        <v>14735</v>
      </c>
      <c r="B14738" s="6" t="str">
        <f>"201510000319"</f>
        <v>201510000319</v>
      </c>
    </row>
    <row r="14739" spans="1:2" x14ac:dyDescent="0.25">
      <c r="A14739" s="6">
        <v>14736</v>
      </c>
      <c r="B14739" s="6" t="str">
        <f>"201510000326"</f>
        <v>201510000326</v>
      </c>
    </row>
    <row r="14740" spans="1:2" x14ac:dyDescent="0.25">
      <c r="A14740" s="6">
        <v>14737</v>
      </c>
      <c r="B14740" s="6" t="str">
        <f>"201510000404"</f>
        <v>201510000404</v>
      </c>
    </row>
    <row r="14741" spans="1:2" x14ac:dyDescent="0.25">
      <c r="A14741" s="6">
        <v>14738</v>
      </c>
      <c r="B14741" s="6" t="str">
        <f>"201510000517"</f>
        <v>201510000517</v>
      </c>
    </row>
    <row r="14742" spans="1:2" x14ac:dyDescent="0.25">
      <c r="A14742" s="6">
        <v>14739</v>
      </c>
      <c r="B14742" s="6" t="str">
        <f>"201510000531"</f>
        <v>201510000531</v>
      </c>
    </row>
    <row r="14743" spans="1:2" x14ac:dyDescent="0.25">
      <c r="A14743" s="6">
        <v>14740</v>
      </c>
      <c r="B14743" s="6" t="str">
        <f>"201510000575"</f>
        <v>201510000575</v>
      </c>
    </row>
    <row r="14744" spans="1:2" x14ac:dyDescent="0.25">
      <c r="A14744" s="6">
        <v>14741</v>
      </c>
      <c r="B14744" s="6" t="str">
        <f>"201510000599"</f>
        <v>201510000599</v>
      </c>
    </row>
    <row r="14745" spans="1:2" x14ac:dyDescent="0.25">
      <c r="A14745" s="6">
        <v>14742</v>
      </c>
      <c r="B14745" s="6" t="str">
        <f>"201510000716"</f>
        <v>201510000716</v>
      </c>
    </row>
    <row r="14746" spans="1:2" x14ac:dyDescent="0.25">
      <c r="A14746" s="6">
        <v>14743</v>
      </c>
      <c r="B14746" s="6" t="str">
        <f>"201510000735"</f>
        <v>201510000735</v>
      </c>
    </row>
    <row r="14747" spans="1:2" x14ac:dyDescent="0.25">
      <c r="A14747" s="6">
        <v>14744</v>
      </c>
      <c r="B14747" s="6" t="str">
        <f>"201510000766"</f>
        <v>201510000766</v>
      </c>
    </row>
    <row r="14748" spans="1:2" x14ac:dyDescent="0.25">
      <c r="A14748" s="6">
        <v>14745</v>
      </c>
      <c r="B14748" s="6" t="str">
        <f>"201510000774"</f>
        <v>201510000774</v>
      </c>
    </row>
    <row r="14749" spans="1:2" x14ac:dyDescent="0.25">
      <c r="A14749" s="6">
        <v>14746</v>
      </c>
      <c r="B14749" s="6" t="str">
        <f>"201510000846"</f>
        <v>201510000846</v>
      </c>
    </row>
    <row r="14750" spans="1:2" x14ac:dyDescent="0.25">
      <c r="A14750" s="6">
        <v>14747</v>
      </c>
      <c r="B14750" s="6" t="str">
        <f>"201510001049"</f>
        <v>201510001049</v>
      </c>
    </row>
    <row r="14751" spans="1:2" x14ac:dyDescent="0.25">
      <c r="A14751" s="6">
        <v>14748</v>
      </c>
      <c r="B14751" s="6" t="str">
        <f>"201510001121"</f>
        <v>201510001121</v>
      </c>
    </row>
    <row r="14752" spans="1:2" x14ac:dyDescent="0.25">
      <c r="A14752" s="6">
        <v>14749</v>
      </c>
      <c r="B14752" s="6" t="str">
        <f>"201510001179"</f>
        <v>201510001179</v>
      </c>
    </row>
    <row r="14753" spans="1:2" x14ac:dyDescent="0.25">
      <c r="A14753" s="6">
        <v>14750</v>
      </c>
      <c r="B14753" s="6" t="str">
        <f>"201510001638"</f>
        <v>201510001638</v>
      </c>
    </row>
    <row r="14754" spans="1:2" x14ac:dyDescent="0.25">
      <c r="A14754" s="6">
        <v>14751</v>
      </c>
      <c r="B14754" s="6" t="str">
        <f>"201510001665"</f>
        <v>201510001665</v>
      </c>
    </row>
    <row r="14755" spans="1:2" x14ac:dyDescent="0.25">
      <c r="A14755" s="6">
        <v>14752</v>
      </c>
      <c r="B14755" s="6" t="str">
        <f>"201510001681"</f>
        <v>201510001681</v>
      </c>
    </row>
    <row r="14756" spans="1:2" x14ac:dyDescent="0.25">
      <c r="A14756" s="6">
        <v>14753</v>
      </c>
      <c r="B14756" s="6" t="str">
        <f>"201510001714"</f>
        <v>201510001714</v>
      </c>
    </row>
    <row r="14757" spans="1:2" x14ac:dyDescent="0.25">
      <c r="A14757" s="6">
        <v>14754</v>
      </c>
      <c r="B14757" s="6" t="str">
        <f>"201510001715"</f>
        <v>201510001715</v>
      </c>
    </row>
    <row r="14758" spans="1:2" x14ac:dyDescent="0.25">
      <c r="A14758" s="6">
        <v>14755</v>
      </c>
      <c r="B14758" s="6" t="str">
        <f>"201510001773"</f>
        <v>201510001773</v>
      </c>
    </row>
    <row r="14759" spans="1:2" x14ac:dyDescent="0.25">
      <c r="A14759" s="6">
        <v>14756</v>
      </c>
      <c r="B14759" s="6" t="str">
        <f>"201510001826"</f>
        <v>201510001826</v>
      </c>
    </row>
    <row r="14760" spans="1:2" x14ac:dyDescent="0.25">
      <c r="A14760" s="6">
        <v>14757</v>
      </c>
      <c r="B14760" s="6" t="str">
        <f>"201510001839"</f>
        <v>201510001839</v>
      </c>
    </row>
    <row r="14761" spans="1:2" x14ac:dyDescent="0.25">
      <c r="A14761" s="6">
        <v>14758</v>
      </c>
      <c r="B14761" s="6" t="str">
        <f>"201510002132"</f>
        <v>201510002132</v>
      </c>
    </row>
    <row r="14762" spans="1:2" x14ac:dyDescent="0.25">
      <c r="A14762" s="6">
        <v>14759</v>
      </c>
      <c r="B14762" s="6" t="str">
        <f>"201510002195"</f>
        <v>201510002195</v>
      </c>
    </row>
    <row r="14763" spans="1:2" x14ac:dyDescent="0.25">
      <c r="A14763" s="6">
        <v>14760</v>
      </c>
      <c r="B14763" s="6" t="str">
        <f>"201510002283"</f>
        <v>201510002283</v>
      </c>
    </row>
    <row r="14764" spans="1:2" x14ac:dyDescent="0.25">
      <c r="A14764" s="6">
        <v>14761</v>
      </c>
      <c r="B14764" s="6" t="str">
        <f>"201510002835"</f>
        <v>201510002835</v>
      </c>
    </row>
    <row r="14765" spans="1:2" x14ac:dyDescent="0.25">
      <c r="A14765" s="6">
        <v>14762</v>
      </c>
      <c r="B14765" s="6" t="str">
        <f>"201510002930"</f>
        <v>201510002930</v>
      </c>
    </row>
    <row r="14766" spans="1:2" x14ac:dyDescent="0.25">
      <c r="A14766" s="6">
        <v>14763</v>
      </c>
      <c r="B14766" s="6" t="str">
        <f>"201510003006"</f>
        <v>201510003006</v>
      </c>
    </row>
    <row r="14767" spans="1:2" x14ac:dyDescent="0.25">
      <c r="A14767" s="6">
        <v>14764</v>
      </c>
      <c r="B14767" s="6" t="str">
        <f>"201510003149"</f>
        <v>201510003149</v>
      </c>
    </row>
    <row r="14768" spans="1:2" x14ac:dyDescent="0.25">
      <c r="A14768" s="6">
        <v>14765</v>
      </c>
      <c r="B14768" s="6" t="str">
        <f>"201510003183"</f>
        <v>201510003183</v>
      </c>
    </row>
    <row r="14769" spans="1:2" x14ac:dyDescent="0.25">
      <c r="A14769" s="6">
        <v>14766</v>
      </c>
      <c r="B14769" s="6" t="str">
        <f>"201510003949"</f>
        <v>201510003949</v>
      </c>
    </row>
    <row r="14770" spans="1:2" x14ac:dyDescent="0.25">
      <c r="A14770" s="6">
        <v>14767</v>
      </c>
      <c r="B14770" s="6" t="str">
        <f>"201510003968"</f>
        <v>201510003968</v>
      </c>
    </row>
    <row r="14771" spans="1:2" x14ac:dyDescent="0.25">
      <c r="A14771" s="6">
        <v>14768</v>
      </c>
      <c r="B14771" s="6" t="str">
        <f>"201510004023"</f>
        <v>201510004023</v>
      </c>
    </row>
    <row r="14772" spans="1:2" x14ac:dyDescent="0.25">
      <c r="A14772" s="6">
        <v>14769</v>
      </c>
      <c r="B14772" s="6" t="str">
        <f>"201510004120"</f>
        <v>201510004120</v>
      </c>
    </row>
    <row r="14773" spans="1:2" x14ac:dyDescent="0.25">
      <c r="A14773" s="6">
        <v>14770</v>
      </c>
      <c r="B14773" s="6" t="str">
        <f>"201510004167"</f>
        <v>201510004167</v>
      </c>
    </row>
    <row r="14774" spans="1:2" x14ac:dyDescent="0.25">
      <c r="A14774" s="6">
        <v>14771</v>
      </c>
      <c r="B14774" s="6" t="str">
        <f>"201510004237"</f>
        <v>201510004237</v>
      </c>
    </row>
    <row r="14775" spans="1:2" x14ac:dyDescent="0.25">
      <c r="A14775" s="6">
        <v>14772</v>
      </c>
      <c r="B14775" s="6" t="str">
        <f>"201510004698"</f>
        <v>201510004698</v>
      </c>
    </row>
    <row r="14776" spans="1:2" x14ac:dyDescent="0.25">
      <c r="A14776" s="6">
        <v>14773</v>
      </c>
      <c r="B14776" s="6" t="str">
        <f>"201510004774"</f>
        <v>201510004774</v>
      </c>
    </row>
    <row r="14777" spans="1:2" x14ac:dyDescent="0.25">
      <c r="A14777" s="6">
        <v>14774</v>
      </c>
      <c r="B14777" s="6" t="str">
        <f>"201510004846"</f>
        <v>201510004846</v>
      </c>
    </row>
    <row r="14778" spans="1:2" x14ac:dyDescent="0.25">
      <c r="A14778" s="6">
        <v>14775</v>
      </c>
      <c r="B14778" s="6" t="str">
        <f>"201510004885"</f>
        <v>201510004885</v>
      </c>
    </row>
    <row r="14779" spans="1:2" x14ac:dyDescent="0.25">
      <c r="A14779" s="6">
        <v>14776</v>
      </c>
      <c r="B14779" s="6" t="str">
        <f>"201510005113"</f>
        <v>201510005113</v>
      </c>
    </row>
    <row r="14780" spans="1:2" x14ac:dyDescent="0.25">
      <c r="A14780" s="6">
        <v>14777</v>
      </c>
      <c r="B14780" s="6" t="str">
        <f>"201511004407"</f>
        <v>201511004407</v>
      </c>
    </row>
    <row r="14781" spans="1:2" x14ac:dyDescent="0.25">
      <c r="A14781" s="6">
        <v>14778</v>
      </c>
      <c r="B14781" s="6" t="str">
        <f>"201511004631"</f>
        <v>201511004631</v>
      </c>
    </row>
    <row r="14782" spans="1:2" x14ac:dyDescent="0.25">
      <c r="A14782" s="6">
        <v>14779</v>
      </c>
      <c r="B14782" s="6" t="str">
        <f>"201511004656"</f>
        <v>201511004656</v>
      </c>
    </row>
    <row r="14783" spans="1:2" x14ac:dyDescent="0.25">
      <c r="A14783" s="6">
        <v>14780</v>
      </c>
      <c r="B14783" s="6" t="str">
        <f>"201511004734"</f>
        <v>201511004734</v>
      </c>
    </row>
    <row r="14784" spans="1:2" x14ac:dyDescent="0.25">
      <c r="A14784" s="6">
        <v>14781</v>
      </c>
      <c r="B14784" s="6" t="str">
        <f>"201511004765"</f>
        <v>201511004765</v>
      </c>
    </row>
    <row r="14785" spans="1:2" x14ac:dyDescent="0.25">
      <c r="A14785" s="6">
        <v>14782</v>
      </c>
      <c r="B14785" s="6" t="str">
        <f>"201511004864"</f>
        <v>201511004864</v>
      </c>
    </row>
    <row r="14786" spans="1:2" x14ac:dyDescent="0.25">
      <c r="A14786" s="6">
        <v>14783</v>
      </c>
      <c r="B14786" s="6" t="str">
        <f>"201511005318"</f>
        <v>201511005318</v>
      </c>
    </row>
    <row r="14787" spans="1:2" x14ac:dyDescent="0.25">
      <c r="A14787" s="6">
        <v>14784</v>
      </c>
      <c r="B14787" s="6" t="str">
        <f>"201511005350"</f>
        <v>201511005350</v>
      </c>
    </row>
    <row r="14788" spans="1:2" x14ac:dyDescent="0.25">
      <c r="A14788" s="6">
        <v>14785</v>
      </c>
      <c r="B14788" s="6" t="str">
        <f>"201511005407"</f>
        <v>201511005407</v>
      </c>
    </row>
    <row r="14789" spans="1:2" x14ac:dyDescent="0.25">
      <c r="A14789" s="6">
        <v>14786</v>
      </c>
      <c r="B14789" s="6" t="str">
        <f>"201511005529"</f>
        <v>201511005529</v>
      </c>
    </row>
    <row r="14790" spans="1:2" x14ac:dyDescent="0.25">
      <c r="A14790" s="6">
        <v>14787</v>
      </c>
      <c r="B14790" s="6" t="str">
        <f>"201511005708"</f>
        <v>201511005708</v>
      </c>
    </row>
    <row r="14791" spans="1:2" x14ac:dyDescent="0.25">
      <c r="A14791" s="6">
        <v>14788</v>
      </c>
      <c r="B14791" s="6" t="str">
        <f>"201511005927"</f>
        <v>201511005927</v>
      </c>
    </row>
    <row r="14792" spans="1:2" x14ac:dyDescent="0.25">
      <c r="A14792" s="6">
        <v>14789</v>
      </c>
      <c r="B14792" s="6" t="str">
        <f>"201511006114"</f>
        <v>201511006114</v>
      </c>
    </row>
    <row r="14793" spans="1:2" x14ac:dyDescent="0.25">
      <c r="A14793" s="6">
        <v>14790</v>
      </c>
      <c r="B14793" s="6" t="str">
        <f>"201511006331"</f>
        <v>201511006331</v>
      </c>
    </row>
    <row r="14794" spans="1:2" x14ac:dyDescent="0.25">
      <c r="A14794" s="6">
        <v>14791</v>
      </c>
      <c r="B14794" s="6" t="str">
        <f>"201511006353"</f>
        <v>201511006353</v>
      </c>
    </row>
    <row r="14795" spans="1:2" x14ac:dyDescent="0.25">
      <c r="A14795" s="6">
        <v>14792</v>
      </c>
      <c r="B14795" s="6" t="str">
        <f>"201511006470"</f>
        <v>201511006470</v>
      </c>
    </row>
    <row r="14796" spans="1:2" x14ac:dyDescent="0.25">
      <c r="A14796" s="6">
        <v>14793</v>
      </c>
      <c r="B14796" s="6" t="str">
        <f>"201511006486"</f>
        <v>201511006486</v>
      </c>
    </row>
    <row r="14797" spans="1:2" x14ac:dyDescent="0.25">
      <c r="A14797" s="6">
        <v>14794</v>
      </c>
      <c r="B14797" s="6" t="str">
        <f>"201511006600"</f>
        <v>201511006600</v>
      </c>
    </row>
    <row r="14798" spans="1:2" x14ac:dyDescent="0.25">
      <c r="A14798" s="6">
        <v>14795</v>
      </c>
      <c r="B14798" s="6" t="str">
        <f>"201511006678"</f>
        <v>201511006678</v>
      </c>
    </row>
    <row r="14799" spans="1:2" x14ac:dyDescent="0.25">
      <c r="A14799" s="6">
        <v>14796</v>
      </c>
      <c r="B14799" s="6" t="str">
        <f>"201511007133"</f>
        <v>201511007133</v>
      </c>
    </row>
    <row r="14800" spans="1:2" x14ac:dyDescent="0.25">
      <c r="A14800" s="6">
        <v>14797</v>
      </c>
      <c r="B14800" s="6" t="str">
        <f>"201511007159"</f>
        <v>201511007159</v>
      </c>
    </row>
    <row r="14801" spans="1:2" x14ac:dyDescent="0.25">
      <c r="A14801" s="6">
        <v>14798</v>
      </c>
      <c r="B14801" s="6" t="str">
        <f>"201511007521"</f>
        <v>201511007521</v>
      </c>
    </row>
    <row r="14802" spans="1:2" x14ac:dyDescent="0.25">
      <c r="A14802" s="6">
        <v>14799</v>
      </c>
      <c r="B14802" s="6" t="str">
        <f>"201511007541"</f>
        <v>201511007541</v>
      </c>
    </row>
    <row r="14803" spans="1:2" x14ac:dyDescent="0.25">
      <c r="A14803" s="6">
        <v>14800</v>
      </c>
      <c r="B14803" s="6" t="str">
        <f>"201511007565"</f>
        <v>201511007565</v>
      </c>
    </row>
    <row r="14804" spans="1:2" x14ac:dyDescent="0.25">
      <c r="A14804" s="6">
        <v>14801</v>
      </c>
      <c r="B14804" s="6" t="str">
        <f>"201511008152"</f>
        <v>201511008152</v>
      </c>
    </row>
    <row r="14805" spans="1:2" x14ac:dyDescent="0.25">
      <c r="A14805" s="6">
        <v>14802</v>
      </c>
      <c r="B14805" s="6" t="str">
        <f>"201511008216"</f>
        <v>201511008216</v>
      </c>
    </row>
    <row r="14806" spans="1:2" x14ac:dyDescent="0.25">
      <c r="A14806" s="6">
        <v>14803</v>
      </c>
      <c r="B14806" s="6" t="str">
        <f>"201511008319"</f>
        <v>201511008319</v>
      </c>
    </row>
    <row r="14807" spans="1:2" x14ac:dyDescent="0.25">
      <c r="A14807" s="6">
        <v>14804</v>
      </c>
      <c r="B14807" s="6" t="str">
        <f>"201511008339"</f>
        <v>201511008339</v>
      </c>
    </row>
    <row r="14808" spans="1:2" x14ac:dyDescent="0.25">
      <c r="A14808" s="6">
        <v>14805</v>
      </c>
      <c r="B14808" s="6" t="str">
        <f>"201511008467"</f>
        <v>201511008467</v>
      </c>
    </row>
    <row r="14809" spans="1:2" x14ac:dyDescent="0.25">
      <c r="A14809" s="6">
        <v>14806</v>
      </c>
      <c r="B14809" s="6" t="str">
        <f>"201511008943"</f>
        <v>201511008943</v>
      </c>
    </row>
    <row r="14810" spans="1:2" x14ac:dyDescent="0.25">
      <c r="A14810" s="6">
        <v>14807</v>
      </c>
      <c r="B14810" s="6" t="str">
        <f>"201511008945"</f>
        <v>201511008945</v>
      </c>
    </row>
    <row r="14811" spans="1:2" x14ac:dyDescent="0.25">
      <c r="A14811" s="6">
        <v>14808</v>
      </c>
      <c r="B14811" s="6" t="str">
        <f>"201511009195"</f>
        <v>201511009195</v>
      </c>
    </row>
    <row r="14812" spans="1:2" x14ac:dyDescent="0.25">
      <c r="A14812" s="6">
        <v>14809</v>
      </c>
      <c r="B14812" s="6" t="str">
        <f>"201511009530"</f>
        <v>201511009530</v>
      </c>
    </row>
    <row r="14813" spans="1:2" x14ac:dyDescent="0.25">
      <c r="A14813" s="6">
        <v>14810</v>
      </c>
      <c r="B14813" s="6" t="str">
        <f>"201511009579"</f>
        <v>201511009579</v>
      </c>
    </row>
    <row r="14814" spans="1:2" x14ac:dyDescent="0.25">
      <c r="A14814" s="6">
        <v>14811</v>
      </c>
      <c r="B14814" s="6" t="str">
        <f>"201511009908"</f>
        <v>201511009908</v>
      </c>
    </row>
    <row r="14815" spans="1:2" x14ac:dyDescent="0.25">
      <c r="A14815" s="6">
        <v>14812</v>
      </c>
      <c r="B14815" s="6" t="str">
        <f>"201511010261"</f>
        <v>201511010261</v>
      </c>
    </row>
    <row r="14816" spans="1:2" x14ac:dyDescent="0.25">
      <c r="A14816" s="6">
        <v>14813</v>
      </c>
      <c r="B14816" s="6" t="str">
        <f>"201511010907"</f>
        <v>201511010907</v>
      </c>
    </row>
    <row r="14817" spans="1:2" x14ac:dyDescent="0.25">
      <c r="A14817" s="6">
        <v>14814</v>
      </c>
      <c r="B14817" s="6" t="str">
        <f>"201511010953"</f>
        <v>201511010953</v>
      </c>
    </row>
    <row r="14818" spans="1:2" x14ac:dyDescent="0.25">
      <c r="A14818" s="6">
        <v>14815</v>
      </c>
      <c r="B14818" s="6" t="str">
        <f>"201511011091"</f>
        <v>201511011091</v>
      </c>
    </row>
    <row r="14819" spans="1:2" x14ac:dyDescent="0.25">
      <c r="A14819" s="6">
        <v>14816</v>
      </c>
      <c r="B14819" s="6" t="str">
        <f>"201511011373"</f>
        <v>201511011373</v>
      </c>
    </row>
    <row r="14820" spans="1:2" x14ac:dyDescent="0.25">
      <c r="A14820" s="6">
        <v>14817</v>
      </c>
      <c r="B14820" s="6" t="str">
        <f>"201511011740"</f>
        <v>201511011740</v>
      </c>
    </row>
    <row r="14821" spans="1:2" x14ac:dyDescent="0.25">
      <c r="A14821" s="6">
        <v>14818</v>
      </c>
      <c r="B14821" s="6" t="str">
        <f>"201511011812"</f>
        <v>201511011812</v>
      </c>
    </row>
    <row r="14822" spans="1:2" x14ac:dyDescent="0.25">
      <c r="A14822" s="6">
        <v>14819</v>
      </c>
      <c r="B14822" s="6" t="str">
        <f>"201511012201"</f>
        <v>201511012201</v>
      </c>
    </row>
    <row r="14823" spans="1:2" x14ac:dyDescent="0.25">
      <c r="A14823" s="6">
        <v>14820</v>
      </c>
      <c r="B14823" s="6" t="str">
        <f>"201511012310"</f>
        <v>201511012310</v>
      </c>
    </row>
    <row r="14824" spans="1:2" x14ac:dyDescent="0.25">
      <c r="A14824" s="6">
        <v>14821</v>
      </c>
      <c r="B14824" s="6" t="str">
        <f>"201511012415"</f>
        <v>201511012415</v>
      </c>
    </row>
    <row r="14825" spans="1:2" x14ac:dyDescent="0.25">
      <c r="A14825" s="6">
        <v>14822</v>
      </c>
      <c r="B14825" s="6" t="str">
        <f>"201511012430"</f>
        <v>201511012430</v>
      </c>
    </row>
    <row r="14826" spans="1:2" x14ac:dyDescent="0.25">
      <c r="A14826" s="6">
        <v>14823</v>
      </c>
      <c r="B14826" s="6" t="str">
        <f>"201511012454"</f>
        <v>201511012454</v>
      </c>
    </row>
    <row r="14827" spans="1:2" x14ac:dyDescent="0.25">
      <c r="A14827" s="6">
        <v>14824</v>
      </c>
      <c r="B14827" s="6" t="str">
        <f>"201511012574"</f>
        <v>201511012574</v>
      </c>
    </row>
    <row r="14828" spans="1:2" x14ac:dyDescent="0.25">
      <c r="A14828" s="6">
        <v>14825</v>
      </c>
      <c r="B14828" s="6" t="str">
        <f>"201511012752"</f>
        <v>201511012752</v>
      </c>
    </row>
    <row r="14829" spans="1:2" x14ac:dyDescent="0.25">
      <c r="A14829" s="6">
        <v>14826</v>
      </c>
      <c r="B14829" s="6" t="str">
        <f>"201511012763"</f>
        <v>201511012763</v>
      </c>
    </row>
    <row r="14830" spans="1:2" x14ac:dyDescent="0.25">
      <c r="A14830" s="6">
        <v>14827</v>
      </c>
      <c r="B14830" s="6" t="str">
        <f>"201511012827"</f>
        <v>201511012827</v>
      </c>
    </row>
    <row r="14831" spans="1:2" x14ac:dyDescent="0.25">
      <c r="A14831" s="6">
        <v>14828</v>
      </c>
      <c r="B14831" s="6" t="str">
        <f>"201511013039"</f>
        <v>201511013039</v>
      </c>
    </row>
    <row r="14832" spans="1:2" x14ac:dyDescent="0.25">
      <c r="A14832" s="6">
        <v>14829</v>
      </c>
      <c r="B14832" s="6" t="str">
        <f>"201511013302"</f>
        <v>201511013302</v>
      </c>
    </row>
    <row r="14833" spans="1:2" x14ac:dyDescent="0.25">
      <c r="A14833" s="6">
        <v>14830</v>
      </c>
      <c r="B14833" s="6" t="str">
        <f>"201511013589"</f>
        <v>201511013589</v>
      </c>
    </row>
    <row r="14834" spans="1:2" x14ac:dyDescent="0.25">
      <c r="A14834" s="6">
        <v>14831</v>
      </c>
      <c r="B14834" s="6" t="str">
        <f>"201511013693"</f>
        <v>201511013693</v>
      </c>
    </row>
    <row r="14835" spans="1:2" x14ac:dyDescent="0.25">
      <c r="A14835" s="6">
        <v>14832</v>
      </c>
      <c r="B14835" s="6" t="str">
        <f>"201511014058"</f>
        <v>201511014058</v>
      </c>
    </row>
    <row r="14836" spans="1:2" x14ac:dyDescent="0.25">
      <c r="A14836" s="6">
        <v>14833</v>
      </c>
      <c r="B14836" s="6" t="str">
        <f>"201511014108"</f>
        <v>201511014108</v>
      </c>
    </row>
    <row r="14837" spans="1:2" x14ac:dyDescent="0.25">
      <c r="A14837" s="6">
        <v>14834</v>
      </c>
      <c r="B14837" s="6" t="str">
        <f>"201511014165"</f>
        <v>201511014165</v>
      </c>
    </row>
    <row r="14838" spans="1:2" x14ac:dyDescent="0.25">
      <c r="A14838" s="6">
        <v>14835</v>
      </c>
      <c r="B14838" s="6" t="str">
        <f>"201511014405"</f>
        <v>201511014405</v>
      </c>
    </row>
    <row r="14839" spans="1:2" x14ac:dyDescent="0.25">
      <c r="A14839" s="6">
        <v>14836</v>
      </c>
      <c r="B14839" s="6" t="str">
        <f>"201511014536"</f>
        <v>201511014536</v>
      </c>
    </row>
    <row r="14840" spans="1:2" x14ac:dyDescent="0.25">
      <c r="A14840" s="6">
        <v>14837</v>
      </c>
      <c r="B14840" s="6" t="str">
        <f>"201511015220"</f>
        <v>201511015220</v>
      </c>
    </row>
    <row r="14841" spans="1:2" x14ac:dyDescent="0.25">
      <c r="A14841" s="6">
        <v>14838</v>
      </c>
      <c r="B14841" s="6" t="str">
        <f>"201511015354"</f>
        <v>201511015354</v>
      </c>
    </row>
    <row r="14842" spans="1:2" x14ac:dyDescent="0.25">
      <c r="A14842" s="6">
        <v>14839</v>
      </c>
      <c r="B14842" s="6" t="str">
        <f>"201511015365"</f>
        <v>201511015365</v>
      </c>
    </row>
    <row r="14843" spans="1:2" x14ac:dyDescent="0.25">
      <c r="A14843" s="6">
        <v>14840</v>
      </c>
      <c r="B14843" s="6" t="str">
        <f>"201511015481"</f>
        <v>201511015481</v>
      </c>
    </row>
    <row r="14844" spans="1:2" x14ac:dyDescent="0.25">
      <c r="A14844" s="6">
        <v>14841</v>
      </c>
      <c r="B14844" s="6" t="str">
        <f>"201511015520"</f>
        <v>201511015520</v>
      </c>
    </row>
    <row r="14845" spans="1:2" x14ac:dyDescent="0.25">
      <c r="A14845" s="6">
        <v>14842</v>
      </c>
      <c r="B14845" s="6" t="str">
        <f>"201511015595"</f>
        <v>201511015595</v>
      </c>
    </row>
    <row r="14846" spans="1:2" x14ac:dyDescent="0.25">
      <c r="A14846" s="6">
        <v>14843</v>
      </c>
      <c r="B14846" s="6" t="str">
        <f>"201511015744"</f>
        <v>201511015744</v>
      </c>
    </row>
    <row r="14847" spans="1:2" x14ac:dyDescent="0.25">
      <c r="A14847" s="6">
        <v>14844</v>
      </c>
      <c r="B14847" s="6" t="str">
        <f>"201511016288"</f>
        <v>201511016288</v>
      </c>
    </row>
    <row r="14848" spans="1:2" x14ac:dyDescent="0.25">
      <c r="A14848" s="6">
        <v>14845</v>
      </c>
      <c r="B14848" s="6" t="str">
        <f>"201511016379"</f>
        <v>201511016379</v>
      </c>
    </row>
    <row r="14849" spans="1:2" x14ac:dyDescent="0.25">
      <c r="A14849" s="6">
        <v>14846</v>
      </c>
      <c r="B14849" s="6" t="str">
        <f>"201511016477"</f>
        <v>201511016477</v>
      </c>
    </row>
    <row r="14850" spans="1:2" x14ac:dyDescent="0.25">
      <c r="A14850" s="6">
        <v>14847</v>
      </c>
      <c r="B14850" s="6" t="str">
        <f>"201511016540"</f>
        <v>201511016540</v>
      </c>
    </row>
    <row r="14851" spans="1:2" x14ac:dyDescent="0.25">
      <c r="A14851" s="6">
        <v>14848</v>
      </c>
      <c r="B14851" s="6" t="str">
        <f>"201511016653"</f>
        <v>201511016653</v>
      </c>
    </row>
    <row r="14852" spans="1:2" x14ac:dyDescent="0.25">
      <c r="A14852" s="6">
        <v>14849</v>
      </c>
      <c r="B14852" s="6" t="str">
        <f>"201511016767"</f>
        <v>201511016767</v>
      </c>
    </row>
    <row r="14853" spans="1:2" x14ac:dyDescent="0.25">
      <c r="A14853" s="6">
        <v>14850</v>
      </c>
      <c r="B14853" s="6" t="str">
        <f>"201511017137"</f>
        <v>201511017137</v>
      </c>
    </row>
    <row r="14854" spans="1:2" x14ac:dyDescent="0.25">
      <c r="A14854" s="6">
        <v>14851</v>
      </c>
      <c r="B14854" s="6" t="str">
        <f>"201511017143"</f>
        <v>201511017143</v>
      </c>
    </row>
    <row r="14855" spans="1:2" x14ac:dyDescent="0.25">
      <c r="A14855" s="6">
        <v>14852</v>
      </c>
      <c r="B14855" s="6" t="str">
        <f>"201511017530"</f>
        <v>201511017530</v>
      </c>
    </row>
    <row r="14856" spans="1:2" x14ac:dyDescent="0.25">
      <c r="A14856" s="6">
        <v>14853</v>
      </c>
      <c r="B14856" s="6" t="str">
        <f>"201511018013"</f>
        <v>201511018013</v>
      </c>
    </row>
    <row r="14857" spans="1:2" x14ac:dyDescent="0.25">
      <c r="A14857" s="6">
        <v>14854</v>
      </c>
      <c r="B14857" s="6" t="str">
        <f>"201511018767"</f>
        <v>201511018767</v>
      </c>
    </row>
    <row r="14858" spans="1:2" x14ac:dyDescent="0.25">
      <c r="A14858" s="6">
        <v>14855</v>
      </c>
      <c r="B14858" s="6" t="str">
        <f>"201511018927"</f>
        <v>201511018927</v>
      </c>
    </row>
    <row r="14859" spans="1:2" x14ac:dyDescent="0.25">
      <c r="A14859" s="6">
        <v>14856</v>
      </c>
      <c r="B14859" s="6" t="str">
        <f>"201511019226"</f>
        <v>201511019226</v>
      </c>
    </row>
    <row r="14860" spans="1:2" x14ac:dyDescent="0.25">
      <c r="A14860" s="6">
        <v>14857</v>
      </c>
      <c r="B14860" s="6" t="str">
        <f>"201511019238"</f>
        <v>201511019238</v>
      </c>
    </row>
    <row r="14861" spans="1:2" x14ac:dyDescent="0.25">
      <c r="A14861" s="6">
        <v>14858</v>
      </c>
      <c r="B14861" s="6" t="str">
        <f>"201511019281"</f>
        <v>201511019281</v>
      </c>
    </row>
    <row r="14862" spans="1:2" x14ac:dyDescent="0.25">
      <c r="A14862" s="6">
        <v>14859</v>
      </c>
      <c r="B14862" s="6" t="str">
        <f>"201511019379"</f>
        <v>201511019379</v>
      </c>
    </row>
    <row r="14863" spans="1:2" x14ac:dyDescent="0.25">
      <c r="A14863" s="6">
        <v>14860</v>
      </c>
      <c r="B14863" s="6" t="str">
        <f>"201511019384"</f>
        <v>201511019384</v>
      </c>
    </row>
    <row r="14864" spans="1:2" x14ac:dyDescent="0.25">
      <c r="A14864" s="6">
        <v>14861</v>
      </c>
      <c r="B14864" s="6" t="str">
        <f>"201511019445"</f>
        <v>201511019445</v>
      </c>
    </row>
    <row r="14865" spans="1:2" x14ac:dyDescent="0.25">
      <c r="A14865" s="6">
        <v>14862</v>
      </c>
      <c r="B14865" s="6" t="str">
        <f>"201511019522"</f>
        <v>201511019522</v>
      </c>
    </row>
    <row r="14866" spans="1:2" x14ac:dyDescent="0.25">
      <c r="A14866" s="6">
        <v>14863</v>
      </c>
      <c r="B14866" s="6" t="str">
        <f>"201511019763"</f>
        <v>201511019763</v>
      </c>
    </row>
    <row r="14867" spans="1:2" x14ac:dyDescent="0.25">
      <c r="A14867" s="6">
        <v>14864</v>
      </c>
      <c r="B14867" s="6" t="str">
        <f>"201511019783"</f>
        <v>201511019783</v>
      </c>
    </row>
    <row r="14868" spans="1:2" x14ac:dyDescent="0.25">
      <c r="A14868" s="6">
        <v>14865</v>
      </c>
      <c r="B14868" s="6" t="str">
        <f>"201511019839"</f>
        <v>201511019839</v>
      </c>
    </row>
    <row r="14869" spans="1:2" x14ac:dyDescent="0.25">
      <c r="A14869" s="6">
        <v>14866</v>
      </c>
      <c r="B14869" s="6" t="str">
        <f>"201511019925"</f>
        <v>201511019925</v>
      </c>
    </row>
    <row r="14870" spans="1:2" x14ac:dyDescent="0.25">
      <c r="A14870" s="6">
        <v>14867</v>
      </c>
      <c r="B14870" s="6" t="str">
        <f>"201511020006"</f>
        <v>201511020006</v>
      </c>
    </row>
    <row r="14871" spans="1:2" x14ac:dyDescent="0.25">
      <c r="A14871" s="6">
        <v>14868</v>
      </c>
      <c r="B14871" s="6" t="str">
        <f>"201511020014"</f>
        <v>201511020014</v>
      </c>
    </row>
    <row r="14872" spans="1:2" x14ac:dyDescent="0.25">
      <c r="A14872" s="6">
        <v>14869</v>
      </c>
      <c r="B14872" s="6" t="str">
        <f>"201511020067"</f>
        <v>201511020067</v>
      </c>
    </row>
    <row r="14873" spans="1:2" x14ac:dyDescent="0.25">
      <c r="A14873" s="6">
        <v>14870</v>
      </c>
      <c r="B14873" s="6" t="str">
        <f>"201511020069"</f>
        <v>201511020069</v>
      </c>
    </row>
    <row r="14874" spans="1:2" x14ac:dyDescent="0.25">
      <c r="A14874" s="6">
        <v>14871</v>
      </c>
      <c r="B14874" s="6" t="str">
        <f>"201511020081"</f>
        <v>201511020081</v>
      </c>
    </row>
    <row r="14875" spans="1:2" x14ac:dyDescent="0.25">
      <c r="A14875" s="6">
        <v>14872</v>
      </c>
      <c r="B14875" s="6" t="str">
        <f>"201511020205"</f>
        <v>201511020205</v>
      </c>
    </row>
    <row r="14876" spans="1:2" x14ac:dyDescent="0.25">
      <c r="A14876" s="6">
        <v>14873</v>
      </c>
      <c r="B14876" s="6" t="str">
        <f>"201511020215"</f>
        <v>201511020215</v>
      </c>
    </row>
    <row r="14877" spans="1:2" x14ac:dyDescent="0.25">
      <c r="A14877" s="6">
        <v>14874</v>
      </c>
      <c r="B14877" s="6" t="str">
        <f>"201511020262"</f>
        <v>201511020262</v>
      </c>
    </row>
    <row r="14878" spans="1:2" x14ac:dyDescent="0.25">
      <c r="A14878" s="6">
        <v>14875</v>
      </c>
      <c r="B14878" s="6" t="str">
        <f>"201511020423"</f>
        <v>201511020423</v>
      </c>
    </row>
    <row r="14879" spans="1:2" x14ac:dyDescent="0.25">
      <c r="A14879" s="6">
        <v>14876</v>
      </c>
      <c r="B14879" s="6" t="str">
        <f>"201511020797"</f>
        <v>201511020797</v>
      </c>
    </row>
    <row r="14880" spans="1:2" x14ac:dyDescent="0.25">
      <c r="A14880" s="6">
        <v>14877</v>
      </c>
      <c r="B14880" s="6" t="str">
        <f>"201511021095"</f>
        <v>201511021095</v>
      </c>
    </row>
    <row r="14881" spans="1:2" x14ac:dyDescent="0.25">
      <c r="A14881" s="6">
        <v>14878</v>
      </c>
      <c r="B14881" s="6" t="str">
        <f>"201511021124"</f>
        <v>201511021124</v>
      </c>
    </row>
    <row r="14882" spans="1:2" x14ac:dyDescent="0.25">
      <c r="A14882" s="6">
        <v>14879</v>
      </c>
      <c r="B14882" s="6" t="str">
        <f>"201511021363"</f>
        <v>201511021363</v>
      </c>
    </row>
    <row r="14883" spans="1:2" x14ac:dyDescent="0.25">
      <c r="A14883" s="6">
        <v>14880</v>
      </c>
      <c r="B14883" s="6" t="str">
        <f>"201511021456"</f>
        <v>201511021456</v>
      </c>
    </row>
    <row r="14884" spans="1:2" x14ac:dyDescent="0.25">
      <c r="A14884" s="6">
        <v>14881</v>
      </c>
      <c r="B14884" s="6" t="str">
        <f>"201511021589"</f>
        <v>201511021589</v>
      </c>
    </row>
    <row r="14885" spans="1:2" x14ac:dyDescent="0.25">
      <c r="A14885" s="6">
        <v>14882</v>
      </c>
      <c r="B14885" s="6" t="str">
        <f>"201511021675"</f>
        <v>201511021675</v>
      </c>
    </row>
    <row r="14886" spans="1:2" x14ac:dyDescent="0.25">
      <c r="A14886" s="6">
        <v>14883</v>
      </c>
      <c r="B14886" s="6" t="str">
        <f>"201511021701"</f>
        <v>201511021701</v>
      </c>
    </row>
    <row r="14887" spans="1:2" x14ac:dyDescent="0.25">
      <c r="A14887" s="6">
        <v>14884</v>
      </c>
      <c r="B14887" s="6" t="str">
        <f>"201511021804"</f>
        <v>201511021804</v>
      </c>
    </row>
    <row r="14888" spans="1:2" x14ac:dyDescent="0.25">
      <c r="A14888" s="6">
        <v>14885</v>
      </c>
      <c r="B14888" s="6" t="str">
        <f>"201511022058"</f>
        <v>201511022058</v>
      </c>
    </row>
    <row r="14889" spans="1:2" x14ac:dyDescent="0.25">
      <c r="A14889" s="6">
        <v>14886</v>
      </c>
      <c r="B14889" s="6" t="str">
        <f>"201511022152"</f>
        <v>201511022152</v>
      </c>
    </row>
    <row r="14890" spans="1:2" x14ac:dyDescent="0.25">
      <c r="A14890" s="6">
        <v>14887</v>
      </c>
      <c r="B14890" s="6" t="str">
        <f>"201511022233"</f>
        <v>201511022233</v>
      </c>
    </row>
    <row r="14891" spans="1:2" x14ac:dyDescent="0.25">
      <c r="A14891" s="6">
        <v>14888</v>
      </c>
      <c r="B14891" s="6" t="str">
        <f>"201511022393"</f>
        <v>201511022393</v>
      </c>
    </row>
    <row r="14892" spans="1:2" x14ac:dyDescent="0.25">
      <c r="A14892" s="6">
        <v>14889</v>
      </c>
      <c r="B14892" s="6" t="str">
        <f>"201511022460"</f>
        <v>201511022460</v>
      </c>
    </row>
    <row r="14893" spans="1:2" x14ac:dyDescent="0.25">
      <c r="A14893" s="6">
        <v>14890</v>
      </c>
      <c r="B14893" s="6" t="str">
        <f>"201511022670"</f>
        <v>201511022670</v>
      </c>
    </row>
    <row r="14894" spans="1:2" x14ac:dyDescent="0.25">
      <c r="A14894" s="6">
        <v>14891</v>
      </c>
      <c r="B14894" s="6" t="str">
        <f>"201511022696"</f>
        <v>201511022696</v>
      </c>
    </row>
    <row r="14895" spans="1:2" x14ac:dyDescent="0.25">
      <c r="A14895" s="6">
        <v>14892</v>
      </c>
      <c r="B14895" s="6" t="str">
        <f>"201511022960"</f>
        <v>201511022960</v>
      </c>
    </row>
    <row r="14896" spans="1:2" x14ac:dyDescent="0.25">
      <c r="A14896" s="6">
        <v>14893</v>
      </c>
      <c r="B14896" s="6" t="str">
        <f>"201511023025"</f>
        <v>201511023025</v>
      </c>
    </row>
    <row r="14897" spans="1:2" x14ac:dyDescent="0.25">
      <c r="A14897" s="6">
        <v>14894</v>
      </c>
      <c r="B14897" s="6" t="str">
        <f>"201511023101"</f>
        <v>201511023101</v>
      </c>
    </row>
    <row r="14898" spans="1:2" x14ac:dyDescent="0.25">
      <c r="A14898" s="6">
        <v>14895</v>
      </c>
      <c r="B14898" s="6" t="str">
        <f>"201511023199"</f>
        <v>201511023199</v>
      </c>
    </row>
    <row r="14899" spans="1:2" x14ac:dyDescent="0.25">
      <c r="A14899" s="6">
        <v>14896</v>
      </c>
      <c r="B14899" s="6" t="str">
        <f>"201511023311"</f>
        <v>201511023311</v>
      </c>
    </row>
    <row r="14900" spans="1:2" x14ac:dyDescent="0.25">
      <c r="A14900" s="6">
        <v>14897</v>
      </c>
      <c r="B14900" s="6" t="str">
        <f>"201511023344"</f>
        <v>201511023344</v>
      </c>
    </row>
    <row r="14901" spans="1:2" x14ac:dyDescent="0.25">
      <c r="A14901" s="6">
        <v>14898</v>
      </c>
      <c r="B14901" s="6" t="str">
        <f>"201511023512"</f>
        <v>201511023512</v>
      </c>
    </row>
    <row r="14902" spans="1:2" x14ac:dyDescent="0.25">
      <c r="A14902" s="6">
        <v>14899</v>
      </c>
      <c r="B14902" s="6" t="str">
        <f>"201511023535"</f>
        <v>201511023535</v>
      </c>
    </row>
    <row r="14903" spans="1:2" x14ac:dyDescent="0.25">
      <c r="A14903" s="6">
        <v>14900</v>
      </c>
      <c r="B14903" s="6" t="str">
        <f>"201511023562"</f>
        <v>201511023562</v>
      </c>
    </row>
    <row r="14904" spans="1:2" x14ac:dyDescent="0.25">
      <c r="A14904" s="6">
        <v>14901</v>
      </c>
      <c r="B14904" s="6" t="str">
        <f>"201511023600"</f>
        <v>201511023600</v>
      </c>
    </row>
    <row r="14905" spans="1:2" x14ac:dyDescent="0.25">
      <c r="A14905" s="6">
        <v>14902</v>
      </c>
      <c r="B14905" s="6" t="str">
        <f>"201511023655"</f>
        <v>201511023655</v>
      </c>
    </row>
    <row r="14906" spans="1:2" x14ac:dyDescent="0.25">
      <c r="A14906" s="6">
        <v>14903</v>
      </c>
      <c r="B14906" s="6" t="str">
        <f>"201511023659"</f>
        <v>201511023659</v>
      </c>
    </row>
    <row r="14907" spans="1:2" x14ac:dyDescent="0.25">
      <c r="A14907" s="6">
        <v>14904</v>
      </c>
      <c r="B14907" s="6" t="str">
        <f>"201511023682"</f>
        <v>201511023682</v>
      </c>
    </row>
    <row r="14908" spans="1:2" x14ac:dyDescent="0.25">
      <c r="A14908" s="6">
        <v>14905</v>
      </c>
      <c r="B14908" s="6" t="str">
        <f>"201511023707"</f>
        <v>201511023707</v>
      </c>
    </row>
    <row r="14909" spans="1:2" x14ac:dyDescent="0.25">
      <c r="A14909" s="6">
        <v>14906</v>
      </c>
      <c r="B14909" s="6" t="str">
        <f>"201511023770"</f>
        <v>201511023770</v>
      </c>
    </row>
    <row r="14910" spans="1:2" x14ac:dyDescent="0.25">
      <c r="A14910" s="6">
        <v>14907</v>
      </c>
      <c r="B14910" s="6" t="str">
        <f>"201511023783"</f>
        <v>201511023783</v>
      </c>
    </row>
    <row r="14911" spans="1:2" x14ac:dyDescent="0.25">
      <c r="A14911" s="6">
        <v>14908</v>
      </c>
      <c r="B14911" s="6" t="str">
        <f>"201511023891"</f>
        <v>201511023891</v>
      </c>
    </row>
    <row r="14912" spans="1:2" x14ac:dyDescent="0.25">
      <c r="A14912" s="6">
        <v>14909</v>
      </c>
      <c r="B14912" s="6" t="str">
        <f>"201511024351"</f>
        <v>201511024351</v>
      </c>
    </row>
    <row r="14913" spans="1:2" x14ac:dyDescent="0.25">
      <c r="A14913" s="6">
        <v>14910</v>
      </c>
      <c r="B14913" s="6" t="str">
        <f>"201511024475"</f>
        <v>201511024475</v>
      </c>
    </row>
    <row r="14914" spans="1:2" x14ac:dyDescent="0.25">
      <c r="A14914" s="6">
        <v>14911</v>
      </c>
      <c r="B14914" s="6" t="str">
        <f>"201511024797"</f>
        <v>201511024797</v>
      </c>
    </row>
    <row r="14915" spans="1:2" x14ac:dyDescent="0.25">
      <c r="A14915" s="6">
        <v>14912</v>
      </c>
      <c r="B14915" s="6" t="str">
        <f>"201511024890"</f>
        <v>201511024890</v>
      </c>
    </row>
    <row r="14916" spans="1:2" x14ac:dyDescent="0.25">
      <c r="A14916" s="6">
        <v>14913</v>
      </c>
      <c r="B14916" s="6" t="str">
        <f>"201511025193"</f>
        <v>201511025193</v>
      </c>
    </row>
    <row r="14917" spans="1:2" x14ac:dyDescent="0.25">
      <c r="A14917" s="6">
        <v>14914</v>
      </c>
      <c r="B14917" s="6" t="str">
        <f>"201511025448"</f>
        <v>201511025448</v>
      </c>
    </row>
    <row r="14918" spans="1:2" x14ac:dyDescent="0.25">
      <c r="A14918" s="6">
        <v>14915</v>
      </c>
      <c r="B14918" s="6" t="str">
        <f>"201511025604"</f>
        <v>201511025604</v>
      </c>
    </row>
    <row r="14919" spans="1:2" x14ac:dyDescent="0.25">
      <c r="A14919" s="6">
        <v>14916</v>
      </c>
      <c r="B14919" s="6" t="str">
        <f>"201511026744"</f>
        <v>201511026744</v>
      </c>
    </row>
    <row r="14920" spans="1:2" x14ac:dyDescent="0.25">
      <c r="A14920" s="6">
        <v>14917</v>
      </c>
      <c r="B14920" s="6" t="str">
        <f>"201511026821"</f>
        <v>201511026821</v>
      </c>
    </row>
    <row r="14921" spans="1:2" x14ac:dyDescent="0.25">
      <c r="A14921" s="6">
        <v>14918</v>
      </c>
      <c r="B14921" s="6" t="str">
        <f>"201511027231"</f>
        <v>201511027231</v>
      </c>
    </row>
    <row r="14922" spans="1:2" x14ac:dyDescent="0.25">
      <c r="A14922" s="6">
        <v>14919</v>
      </c>
      <c r="B14922" s="6" t="str">
        <f>"201511027444"</f>
        <v>201511027444</v>
      </c>
    </row>
    <row r="14923" spans="1:2" x14ac:dyDescent="0.25">
      <c r="A14923" s="6">
        <v>14920</v>
      </c>
      <c r="B14923" s="6" t="str">
        <f>"201511028517"</f>
        <v>201511028517</v>
      </c>
    </row>
    <row r="14924" spans="1:2" x14ac:dyDescent="0.25">
      <c r="A14924" s="6">
        <v>14921</v>
      </c>
      <c r="B14924" s="6" t="str">
        <f>"201511028976"</f>
        <v>201511028976</v>
      </c>
    </row>
    <row r="14925" spans="1:2" x14ac:dyDescent="0.25">
      <c r="A14925" s="6">
        <v>14922</v>
      </c>
      <c r="B14925" s="6" t="str">
        <f>"201511028989"</f>
        <v>201511028989</v>
      </c>
    </row>
    <row r="14926" spans="1:2" x14ac:dyDescent="0.25">
      <c r="A14926" s="6">
        <v>14923</v>
      </c>
      <c r="B14926" s="6" t="str">
        <f>"201511029012"</f>
        <v>201511029012</v>
      </c>
    </row>
    <row r="14927" spans="1:2" x14ac:dyDescent="0.25">
      <c r="A14927" s="6">
        <v>14924</v>
      </c>
      <c r="B14927" s="6" t="str">
        <f>"201511029046"</f>
        <v>201511029046</v>
      </c>
    </row>
    <row r="14928" spans="1:2" x14ac:dyDescent="0.25">
      <c r="A14928" s="6">
        <v>14925</v>
      </c>
      <c r="B14928" s="6" t="str">
        <f>"201511029052"</f>
        <v>201511029052</v>
      </c>
    </row>
    <row r="14929" spans="1:2" x14ac:dyDescent="0.25">
      <c r="A14929" s="6">
        <v>14926</v>
      </c>
      <c r="B14929" s="6" t="str">
        <f>"201511029295"</f>
        <v>201511029295</v>
      </c>
    </row>
    <row r="14930" spans="1:2" x14ac:dyDescent="0.25">
      <c r="A14930" s="6">
        <v>14927</v>
      </c>
      <c r="B14930" s="6" t="str">
        <f>"201511029386"</f>
        <v>201511029386</v>
      </c>
    </row>
    <row r="14931" spans="1:2" x14ac:dyDescent="0.25">
      <c r="A14931" s="6">
        <v>14928</v>
      </c>
      <c r="B14931" s="6" t="str">
        <f>"201511029692"</f>
        <v>201511029692</v>
      </c>
    </row>
    <row r="14932" spans="1:2" x14ac:dyDescent="0.25">
      <c r="A14932" s="6">
        <v>14929</v>
      </c>
      <c r="B14932" s="6" t="str">
        <f>"201511029862"</f>
        <v>201511029862</v>
      </c>
    </row>
    <row r="14933" spans="1:2" x14ac:dyDescent="0.25">
      <c r="A14933" s="6">
        <v>14930</v>
      </c>
      <c r="B14933" s="6" t="str">
        <f>"201511030578"</f>
        <v>201511030578</v>
      </c>
    </row>
    <row r="14934" spans="1:2" x14ac:dyDescent="0.25">
      <c r="A14934" s="6">
        <v>14931</v>
      </c>
      <c r="B14934" s="6" t="str">
        <f>"201511030621"</f>
        <v>201511030621</v>
      </c>
    </row>
    <row r="14935" spans="1:2" x14ac:dyDescent="0.25">
      <c r="A14935" s="6">
        <v>14932</v>
      </c>
      <c r="B14935" s="6" t="str">
        <f>"201511030758"</f>
        <v>201511030758</v>
      </c>
    </row>
    <row r="14936" spans="1:2" x14ac:dyDescent="0.25">
      <c r="A14936" s="6">
        <v>14933</v>
      </c>
      <c r="B14936" s="6" t="str">
        <f>"201511030788"</f>
        <v>201511030788</v>
      </c>
    </row>
    <row r="14937" spans="1:2" x14ac:dyDescent="0.25">
      <c r="A14937" s="6">
        <v>14934</v>
      </c>
      <c r="B14937" s="6" t="str">
        <f>"201511030887"</f>
        <v>201511030887</v>
      </c>
    </row>
    <row r="14938" spans="1:2" x14ac:dyDescent="0.25">
      <c r="A14938" s="6">
        <v>14935</v>
      </c>
      <c r="B14938" s="6" t="str">
        <f>"201511031151"</f>
        <v>201511031151</v>
      </c>
    </row>
    <row r="14939" spans="1:2" x14ac:dyDescent="0.25">
      <c r="A14939" s="6">
        <v>14936</v>
      </c>
      <c r="B14939" s="6" t="str">
        <f>"201511031253"</f>
        <v>201511031253</v>
      </c>
    </row>
    <row r="14940" spans="1:2" x14ac:dyDescent="0.25">
      <c r="A14940" s="6">
        <v>14937</v>
      </c>
      <c r="B14940" s="6" t="str">
        <f>"201511031263"</f>
        <v>201511031263</v>
      </c>
    </row>
    <row r="14941" spans="1:2" x14ac:dyDescent="0.25">
      <c r="A14941" s="6">
        <v>14938</v>
      </c>
      <c r="B14941" s="6" t="str">
        <f>"201511031414"</f>
        <v>201511031414</v>
      </c>
    </row>
    <row r="14942" spans="1:2" x14ac:dyDescent="0.25">
      <c r="A14942" s="6">
        <v>14939</v>
      </c>
      <c r="B14942" s="6" t="str">
        <f>"201511031456"</f>
        <v>201511031456</v>
      </c>
    </row>
    <row r="14943" spans="1:2" x14ac:dyDescent="0.25">
      <c r="A14943" s="6">
        <v>14940</v>
      </c>
      <c r="B14943" s="6" t="str">
        <f>"201511031789"</f>
        <v>201511031789</v>
      </c>
    </row>
    <row r="14944" spans="1:2" x14ac:dyDescent="0.25">
      <c r="A14944" s="6">
        <v>14941</v>
      </c>
      <c r="B14944" s="6" t="str">
        <f>"201511032220"</f>
        <v>201511032220</v>
      </c>
    </row>
    <row r="14945" spans="1:2" x14ac:dyDescent="0.25">
      <c r="A14945" s="6">
        <v>14942</v>
      </c>
      <c r="B14945" s="6" t="str">
        <f>"201511032399"</f>
        <v>201511032399</v>
      </c>
    </row>
    <row r="14946" spans="1:2" x14ac:dyDescent="0.25">
      <c r="A14946" s="6">
        <v>14943</v>
      </c>
      <c r="B14946" s="6" t="str">
        <f>"201511032547"</f>
        <v>201511032547</v>
      </c>
    </row>
    <row r="14947" spans="1:2" x14ac:dyDescent="0.25">
      <c r="A14947" s="6">
        <v>14944</v>
      </c>
      <c r="B14947" s="6" t="str">
        <f>"201511032798"</f>
        <v>201511032798</v>
      </c>
    </row>
    <row r="14948" spans="1:2" x14ac:dyDescent="0.25">
      <c r="A14948" s="6">
        <v>14945</v>
      </c>
      <c r="B14948" s="6" t="str">
        <f>"201511032979"</f>
        <v>201511032979</v>
      </c>
    </row>
    <row r="14949" spans="1:2" x14ac:dyDescent="0.25">
      <c r="A14949" s="6">
        <v>14946</v>
      </c>
      <c r="B14949" s="6" t="str">
        <f>"201511033551"</f>
        <v>201511033551</v>
      </c>
    </row>
    <row r="14950" spans="1:2" x14ac:dyDescent="0.25">
      <c r="A14950" s="6">
        <v>14947</v>
      </c>
      <c r="B14950" s="6" t="str">
        <f>"201511033632"</f>
        <v>201511033632</v>
      </c>
    </row>
    <row r="14951" spans="1:2" x14ac:dyDescent="0.25">
      <c r="A14951" s="6">
        <v>14948</v>
      </c>
      <c r="B14951" s="6" t="str">
        <f>"201511033733"</f>
        <v>201511033733</v>
      </c>
    </row>
    <row r="14952" spans="1:2" x14ac:dyDescent="0.25">
      <c r="A14952" s="6">
        <v>14949</v>
      </c>
      <c r="B14952" s="6" t="str">
        <f>"201511033791"</f>
        <v>201511033791</v>
      </c>
    </row>
    <row r="14953" spans="1:2" x14ac:dyDescent="0.25">
      <c r="A14953" s="6">
        <v>14950</v>
      </c>
      <c r="B14953" s="6" t="str">
        <f>"201511033848"</f>
        <v>201511033848</v>
      </c>
    </row>
    <row r="14954" spans="1:2" x14ac:dyDescent="0.25">
      <c r="A14954" s="6">
        <v>14951</v>
      </c>
      <c r="B14954" s="6" t="str">
        <f>"201511033919"</f>
        <v>201511033919</v>
      </c>
    </row>
    <row r="14955" spans="1:2" x14ac:dyDescent="0.25">
      <c r="A14955" s="6">
        <v>14952</v>
      </c>
      <c r="B14955" s="6" t="str">
        <f>"201511033936"</f>
        <v>201511033936</v>
      </c>
    </row>
    <row r="14956" spans="1:2" x14ac:dyDescent="0.25">
      <c r="A14956" s="6">
        <v>14953</v>
      </c>
      <c r="B14956" s="6" t="str">
        <f>"201511033974"</f>
        <v>201511033974</v>
      </c>
    </row>
    <row r="14957" spans="1:2" x14ac:dyDescent="0.25">
      <c r="A14957" s="6">
        <v>14954</v>
      </c>
      <c r="B14957" s="6" t="str">
        <f>"201511034310"</f>
        <v>201511034310</v>
      </c>
    </row>
    <row r="14958" spans="1:2" x14ac:dyDescent="0.25">
      <c r="A14958" s="6">
        <v>14955</v>
      </c>
      <c r="B14958" s="6" t="str">
        <f>"201511034368"</f>
        <v>201511034368</v>
      </c>
    </row>
    <row r="14959" spans="1:2" x14ac:dyDescent="0.25">
      <c r="A14959" s="6">
        <v>14956</v>
      </c>
      <c r="B14959" s="6" t="str">
        <f>"201511034370"</f>
        <v>201511034370</v>
      </c>
    </row>
    <row r="14960" spans="1:2" x14ac:dyDescent="0.25">
      <c r="A14960" s="6">
        <v>14957</v>
      </c>
      <c r="B14960" s="6" t="str">
        <f>"201511034403"</f>
        <v>201511034403</v>
      </c>
    </row>
    <row r="14961" spans="1:2" x14ac:dyDescent="0.25">
      <c r="A14961" s="6">
        <v>14958</v>
      </c>
      <c r="B14961" s="6" t="str">
        <f>"201511034884"</f>
        <v>201511034884</v>
      </c>
    </row>
    <row r="14962" spans="1:2" x14ac:dyDescent="0.25">
      <c r="A14962" s="6">
        <v>14959</v>
      </c>
      <c r="B14962" s="6" t="str">
        <f>"201511034931"</f>
        <v>201511034931</v>
      </c>
    </row>
    <row r="14963" spans="1:2" x14ac:dyDescent="0.25">
      <c r="A14963" s="6">
        <v>14960</v>
      </c>
      <c r="B14963" s="6" t="str">
        <f>"201511035094"</f>
        <v>201511035094</v>
      </c>
    </row>
    <row r="14964" spans="1:2" x14ac:dyDescent="0.25">
      <c r="A14964" s="6">
        <v>14961</v>
      </c>
      <c r="B14964" s="6" t="str">
        <f>"201511035254"</f>
        <v>201511035254</v>
      </c>
    </row>
    <row r="14965" spans="1:2" x14ac:dyDescent="0.25">
      <c r="A14965" s="6">
        <v>14962</v>
      </c>
      <c r="B14965" s="6" t="str">
        <f>"201511035348"</f>
        <v>201511035348</v>
      </c>
    </row>
    <row r="14966" spans="1:2" x14ac:dyDescent="0.25">
      <c r="A14966" s="6">
        <v>14963</v>
      </c>
      <c r="B14966" s="6" t="str">
        <f>"201511035478"</f>
        <v>201511035478</v>
      </c>
    </row>
    <row r="14967" spans="1:2" x14ac:dyDescent="0.25">
      <c r="A14967" s="6">
        <v>14964</v>
      </c>
      <c r="B14967" s="6" t="str">
        <f>"201511035542"</f>
        <v>201511035542</v>
      </c>
    </row>
    <row r="14968" spans="1:2" x14ac:dyDescent="0.25">
      <c r="A14968" s="6">
        <v>14965</v>
      </c>
      <c r="B14968" s="6" t="str">
        <f>"201511035669"</f>
        <v>201511035669</v>
      </c>
    </row>
    <row r="14969" spans="1:2" x14ac:dyDescent="0.25">
      <c r="A14969" s="6">
        <v>14966</v>
      </c>
      <c r="B14969" s="6" t="str">
        <f>"201511035872"</f>
        <v>201511035872</v>
      </c>
    </row>
    <row r="14970" spans="1:2" x14ac:dyDescent="0.25">
      <c r="A14970" s="6">
        <v>14967</v>
      </c>
      <c r="B14970" s="6" t="str">
        <f>"201511036093"</f>
        <v>201511036093</v>
      </c>
    </row>
    <row r="14971" spans="1:2" x14ac:dyDescent="0.25">
      <c r="A14971" s="6">
        <v>14968</v>
      </c>
      <c r="B14971" s="6" t="str">
        <f>"201511036111"</f>
        <v>201511036111</v>
      </c>
    </row>
    <row r="14972" spans="1:2" x14ac:dyDescent="0.25">
      <c r="A14972" s="6">
        <v>14969</v>
      </c>
      <c r="B14972" s="6" t="str">
        <f>"201511036125"</f>
        <v>201511036125</v>
      </c>
    </row>
    <row r="14973" spans="1:2" x14ac:dyDescent="0.25">
      <c r="A14973" s="6">
        <v>14970</v>
      </c>
      <c r="B14973" s="6" t="str">
        <f>"201511036271"</f>
        <v>201511036271</v>
      </c>
    </row>
    <row r="14974" spans="1:2" x14ac:dyDescent="0.25">
      <c r="A14974" s="6">
        <v>14971</v>
      </c>
      <c r="B14974" s="6" t="str">
        <f>"201511036451"</f>
        <v>201511036451</v>
      </c>
    </row>
    <row r="14975" spans="1:2" x14ac:dyDescent="0.25">
      <c r="A14975" s="6">
        <v>14972</v>
      </c>
      <c r="B14975" s="6" t="str">
        <f>"201511036549"</f>
        <v>201511036549</v>
      </c>
    </row>
    <row r="14976" spans="1:2" x14ac:dyDescent="0.25">
      <c r="A14976" s="6">
        <v>14973</v>
      </c>
      <c r="B14976" s="6" t="str">
        <f>"201511037012"</f>
        <v>201511037012</v>
      </c>
    </row>
    <row r="14977" spans="1:2" x14ac:dyDescent="0.25">
      <c r="A14977" s="6">
        <v>14974</v>
      </c>
      <c r="B14977" s="6" t="str">
        <f>"201511037020"</f>
        <v>201511037020</v>
      </c>
    </row>
    <row r="14978" spans="1:2" x14ac:dyDescent="0.25">
      <c r="A14978" s="6">
        <v>14975</v>
      </c>
      <c r="B14978" s="6" t="str">
        <f>"201511037152"</f>
        <v>201511037152</v>
      </c>
    </row>
    <row r="14979" spans="1:2" x14ac:dyDescent="0.25">
      <c r="A14979" s="6">
        <v>14976</v>
      </c>
      <c r="B14979" s="6" t="str">
        <f>"201511037172"</f>
        <v>201511037172</v>
      </c>
    </row>
    <row r="14980" spans="1:2" x14ac:dyDescent="0.25">
      <c r="A14980" s="6">
        <v>14977</v>
      </c>
      <c r="B14980" s="6" t="str">
        <f>"201511037208"</f>
        <v>201511037208</v>
      </c>
    </row>
    <row r="14981" spans="1:2" x14ac:dyDescent="0.25">
      <c r="A14981" s="6">
        <v>14978</v>
      </c>
      <c r="B14981" s="6" t="str">
        <f>"201511037246"</f>
        <v>201511037246</v>
      </c>
    </row>
    <row r="14982" spans="1:2" x14ac:dyDescent="0.25">
      <c r="A14982" s="6">
        <v>14979</v>
      </c>
      <c r="B14982" s="6" t="str">
        <f>"201511037261"</f>
        <v>201511037261</v>
      </c>
    </row>
    <row r="14983" spans="1:2" x14ac:dyDescent="0.25">
      <c r="A14983" s="6">
        <v>14980</v>
      </c>
      <c r="B14983" s="6" t="str">
        <f>"201511037432"</f>
        <v>201511037432</v>
      </c>
    </row>
    <row r="14984" spans="1:2" x14ac:dyDescent="0.25">
      <c r="A14984" s="6">
        <v>14981</v>
      </c>
      <c r="B14984" s="6" t="str">
        <f>"201511038507"</f>
        <v>201511038507</v>
      </c>
    </row>
    <row r="14985" spans="1:2" x14ac:dyDescent="0.25">
      <c r="A14985" s="6">
        <v>14982</v>
      </c>
      <c r="B14985" s="6" t="str">
        <f>"201511038882"</f>
        <v>201511038882</v>
      </c>
    </row>
    <row r="14986" spans="1:2" x14ac:dyDescent="0.25">
      <c r="A14986" s="6">
        <v>14983</v>
      </c>
      <c r="B14986" s="6" t="str">
        <f>"201511038887"</f>
        <v>201511038887</v>
      </c>
    </row>
    <row r="14987" spans="1:2" x14ac:dyDescent="0.25">
      <c r="A14987" s="6">
        <v>14984</v>
      </c>
      <c r="B14987" s="6" t="str">
        <f>"201511039112"</f>
        <v>201511039112</v>
      </c>
    </row>
    <row r="14988" spans="1:2" x14ac:dyDescent="0.25">
      <c r="A14988" s="6">
        <v>14985</v>
      </c>
      <c r="B14988" s="6" t="str">
        <f>"201511039134"</f>
        <v>201511039134</v>
      </c>
    </row>
    <row r="14989" spans="1:2" x14ac:dyDescent="0.25">
      <c r="A14989" s="6">
        <v>14986</v>
      </c>
      <c r="B14989" s="6" t="str">
        <f>"201511039206"</f>
        <v>201511039206</v>
      </c>
    </row>
    <row r="14990" spans="1:2" x14ac:dyDescent="0.25">
      <c r="A14990" s="6">
        <v>14987</v>
      </c>
      <c r="B14990" s="6" t="str">
        <f>"201511039247"</f>
        <v>201511039247</v>
      </c>
    </row>
    <row r="14991" spans="1:2" x14ac:dyDescent="0.25">
      <c r="A14991" s="6">
        <v>14988</v>
      </c>
      <c r="B14991" s="6" t="str">
        <f>"201511039381"</f>
        <v>201511039381</v>
      </c>
    </row>
    <row r="14992" spans="1:2" x14ac:dyDescent="0.25">
      <c r="A14992" s="6">
        <v>14989</v>
      </c>
      <c r="B14992" s="6" t="str">
        <f>"201511039595"</f>
        <v>201511039595</v>
      </c>
    </row>
    <row r="14993" spans="1:2" x14ac:dyDescent="0.25">
      <c r="A14993" s="6">
        <v>14990</v>
      </c>
      <c r="B14993" s="6" t="str">
        <f>"201511039827"</f>
        <v>201511039827</v>
      </c>
    </row>
    <row r="14994" spans="1:2" x14ac:dyDescent="0.25">
      <c r="A14994" s="6">
        <v>14991</v>
      </c>
      <c r="B14994" s="6" t="str">
        <f>"201511039951"</f>
        <v>201511039951</v>
      </c>
    </row>
    <row r="14995" spans="1:2" x14ac:dyDescent="0.25">
      <c r="A14995" s="6">
        <v>14992</v>
      </c>
      <c r="B14995" s="6" t="str">
        <f>"201511040169"</f>
        <v>201511040169</v>
      </c>
    </row>
    <row r="14996" spans="1:2" x14ac:dyDescent="0.25">
      <c r="A14996" s="6">
        <v>14993</v>
      </c>
      <c r="B14996" s="6" t="str">
        <f>"201511040180"</f>
        <v>201511040180</v>
      </c>
    </row>
    <row r="14997" spans="1:2" x14ac:dyDescent="0.25">
      <c r="A14997" s="6">
        <v>14994</v>
      </c>
      <c r="B14997" s="6" t="str">
        <f>"201511040248"</f>
        <v>201511040248</v>
      </c>
    </row>
    <row r="14998" spans="1:2" x14ac:dyDescent="0.25">
      <c r="A14998" s="6">
        <v>14995</v>
      </c>
      <c r="B14998" s="6" t="str">
        <f>"201511040310"</f>
        <v>201511040310</v>
      </c>
    </row>
    <row r="14999" spans="1:2" x14ac:dyDescent="0.25">
      <c r="A14999" s="6">
        <v>14996</v>
      </c>
      <c r="B14999" s="6" t="str">
        <f>"201511041246"</f>
        <v>201511041246</v>
      </c>
    </row>
    <row r="15000" spans="1:2" x14ac:dyDescent="0.25">
      <c r="A15000" s="6">
        <v>14997</v>
      </c>
      <c r="B15000" s="6" t="str">
        <f>"201511041301"</f>
        <v>201511041301</v>
      </c>
    </row>
    <row r="15001" spans="1:2" x14ac:dyDescent="0.25">
      <c r="A15001" s="6">
        <v>14998</v>
      </c>
      <c r="B15001" s="6" t="str">
        <f>"201511041322"</f>
        <v>201511041322</v>
      </c>
    </row>
    <row r="15002" spans="1:2" x14ac:dyDescent="0.25">
      <c r="A15002" s="6">
        <v>14999</v>
      </c>
      <c r="B15002" s="6" t="str">
        <f>"201511041471"</f>
        <v>201511041471</v>
      </c>
    </row>
    <row r="15003" spans="1:2" x14ac:dyDescent="0.25">
      <c r="A15003" s="6">
        <v>15000</v>
      </c>
      <c r="B15003" s="6" t="str">
        <f>"201511041776"</f>
        <v>201511041776</v>
      </c>
    </row>
    <row r="15004" spans="1:2" x14ac:dyDescent="0.25">
      <c r="A15004" s="6">
        <v>15001</v>
      </c>
      <c r="B15004" s="6" t="str">
        <f>"201511041812"</f>
        <v>201511041812</v>
      </c>
    </row>
    <row r="15005" spans="1:2" x14ac:dyDescent="0.25">
      <c r="A15005" s="6">
        <v>15002</v>
      </c>
      <c r="B15005" s="6" t="str">
        <f>"201511041877"</f>
        <v>201511041877</v>
      </c>
    </row>
    <row r="15006" spans="1:2" x14ac:dyDescent="0.25">
      <c r="A15006" s="6">
        <v>15003</v>
      </c>
      <c r="B15006" s="6" t="str">
        <f>"201511041910"</f>
        <v>201511041910</v>
      </c>
    </row>
    <row r="15007" spans="1:2" x14ac:dyDescent="0.25">
      <c r="A15007" s="6">
        <v>15004</v>
      </c>
      <c r="B15007" s="6" t="str">
        <f>"201511041977"</f>
        <v>201511041977</v>
      </c>
    </row>
    <row r="15008" spans="1:2" x14ac:dyDescent="0.25">
      <c r="A15008" s="6">
        <v>15005</v>
      </c>
      <c r="B15008" s="6" t="str">
        <f>"201511042038"</f>
        <v>201511042038</v>
      </c>
    </row>
    <row r="15009" spans="1:2" x14ac:dyDescent="0.25">
      <c r="A15009" s="6">
        <v>15006</v>
      </c>
      <c r="B15009" s="6" t="str">
        <f>"201511042137"</f>
        <v>201511042137</v>
      </c>
    </row>
    <row r="15010" spans="1:2" x14ac:dyDescent="0.25">
      <c r="A15010" s="6">
        <v>15007</v>
      </c>
      <c r="B15010" s="6" t="str">
        <f>"201511042446"</f>
        <v>201511042446</v>
      </c>
    </row>
    <row r="15011" spans="1:2" x14ac:dyDescent="0.25">
      <c r="A15011" s="6">
        <v>15008</v>
      </c>
      <c r="B15011" s="6" t="str">
        <f>"201511042504"</f>
        <v>201511042504</v>
      </c>
    </row>
    <row r="15012" spans="1:2" x14ac:dyDescent="0.25">
      <c r="A15012" s="6">
        <v>15009</v>
      </c>
      <c r="B15012" s="6" t="str">
        <f>"201511042532"</f>
        <v>201511042532</v>
      </c>
    </row>
    <row r="15013" spans="1:2" x14ac:dyDescent="0.25">
      <c r="A15013" s="6">
        <v>15010</v>
      </c>
      <c r="B15013" s="6" t="str">
        <f>"201511042578"</f>
        <v>201511042578</v>
      </c>
    </row>
    <row r="15014" spans="1:2" x14ac:dyDescent="0.25">
      <c r="A15014" s="6">
        <v>15011</v>
      </c>
      <c r="B15014" s="6" t="str">
        <f>"201511042589"</f>
        <v>201511042589</v>
      </c>
    </row>
    <row r="15015" spans="1:2" x14ac:dyDescent="0.25">
      <c r="A15015" s="6">
        <v>15012</v>
      </c>
      <c r="B15015" s="6" t="str">
        <f>"201511042902"</f>
        <v>201511042902</v>
      </c>
    </row>
    <row r="15016" spans="1:2" x14ac:dyDescent="0.25">
      <c r="A15016" s="6">
        <v>15013</v>
      </c>
      <c r="B15016" s="6" t="str">
        <f>"201511043069"</f>
        <v>201511043069</v>
      </c>
    </row>
    <row r="15017" spans="1:2" x14ac:dyDescent="0.25">
      <c r="A15017" s="6">
        <v>15014</v>
      </c>
      <c r="B15017" s="6" t="str">
        <f>"201511043202"</f>
        <v>201511043202</v>
      </c>
    </row>
    <row r="15018" spans="1:2" x14ac:dyDescent="0.25">
      <c r="A15018" s="6">
        <v>15015</v>
      </c>
      <c r="B15018" s="6" t="str">
        <f>"201511043343"</f>
        <v>201511043343</v>
      </c>
    </row>
    <row r="15019" spans="1:2" x14ac:dyDescent="0.25">
      <c r="A15019" s="6">
        <v>15016</v>
      </c>
      <c r="B15019" s="6" t="str">
        <f>"201511043389"</f>
        <v>201511043389</v>
      </c>
    </row>
    <row r="15020" spans="1:2" x14ac:dyDescent="0.25">
      <c r="A15020" s="6">
        <v>15017</v>
      </c>
      <c r="B15020" s="6" t="str">
        <f>"201511043444"</f>
        <v>201511043444</v>
      </c>
    </row>
    <row r="15021" spans="1:2" x14ac:dyDescent="0.25">
      <c r="A15021" s="6">
        <v>15018</v>
      </c>
      <c r="B15021" s="6" t="str">
        <f>"201511043548"</f>
        <v>201511043548</v>
      </c>
    </row>
    <row r="15022" spans="1:2" x14ac:dyDescent="0.25">
      <c r="A15022" s="6">
        <v>15019</v>
      </c>
      <c r="B15022" s="6" t="str">
        <f>"201511043569"</f>
        <v>201511043569</v>
      </c>
    </row>
    <row r="15023" spans="1:2" x14ac:dyDescent="0.25">
      <c r="A15023" s="6">
        <v>15020</v>
      </c>
      <c r="B15023" s="6" t="str">
        <f>"201511043570"</f>
        <v>201511043570</v>
      </c>
    </row>
    <row r="15024" spans="1:2" x14ac:dyDescent="0.25">
      <c r="A15024" s="6">
        <v>15021</v>
      </c>
      <c r="B15024" s="6" t="str">
        <f>"201511043638"</f>
        <v>201511043638</v>
      </c>
    </row>
    <row r="15025" spans="1:2" x14ac:dyDescent="0.25">
      <c r="A15025" s="6">
        <v>15022</v>
      </c>
      <c r="B15025" s="6" t="str">
        <f>"201512000023"</f>
        <v>201512000023</v>
      </c>
    </row>
    <row r="15026" spans="1:2" x14ac:dyDescent="0.25">
      <c r="A15026" s="6">
        <v>15023</v>
      </c>
      <c r="B15026" s="6" t="str">
        <f>"201512000040"</f>
        <v>201512000040</v>
      </c>
    </row>
    <row r="15027" spans="1:2" x14ac:dyDescent="0.25">
      <c r="A15027" s="6">
        <v>15024</v>
      </c>
      <c r="B15027" s="6" t="str">
        <f>"201512000142"</f>
        <v>201512000142</v>
      </c>
    </row>
    <row r="15028" spans="1:2" x14ac:dyDescent="0.25">
      <c r="A15028" s="6">
        <v>15025</v>
      </c>
      <c r="B15028" s="6" t="str">
        <f>"201512000257"</f>
        <v>201512000257</v>
      </c>
    </row>
    <row r="15029" spans="1:2" x14ac:dyDescent="0.25">
      <c r="A15029" s="6">
        <v>15026</v>
      </c>
      <c r="B15029" s="6" t="str">
        <f>"201512000434"</f>
        <v>201512000434</v>
      </c>
    </row>
    <row r="15030" spans="1:2" x14ac:dyDescent="0.25">
      <c r="A15030" s="6">
        <v>15027</v>
      </c>
      <c r="B15030" s="6" t="str">
        <f>"201512000471"</f>
        <v>201512000471</v>
      </c>
    </row>
    <row r="15031" spans="1:2" x14ac:dyDescent="0.25">
      <c r="A15031" s="6">
        <v>15028</v>
      </c>
      <c r="B15031" s="6" t="str">
        <f>"201512000474"</f>
        <v>201512000474</v>
      </c>
    </row>
    <row r="15032" spans="1:2" x14ac:dyDescent="0.25">
      <c r="A15032" s="6">
        <v>15029</v>
      </c>
      <c r="B15032" s="6" t="str">
        <f>"201512000639"</f>
        <v>201512000639</v>
      </c>
    </row>
    <row r="15033" spans="1:2" x14ac:dyDescent="0.25">
      <c r="A15033" s="6">
        <v>15030</v>
      </c>
      <c r="B15033" s="6" t="str">
        <f>"201512000706"</f>
        <v>201512000706</v>
      </c>
    </row>
    <row r="15034" spans="1:2" x14ac:dyDescent="0.25">
      <c r="A15034" s="6">
        <v>15031</v>
      </c>
      <c r="B15034" s="6" t="str">
        <f>"201512000729"</f>
        <v>201512000729</v>
      </c>
    </row>
    <row r="15035" spans="1:2" x14ac:dyDescent="0.25">
      <c r="A15035" s="6">
        <v>15032</v>
      </c>
      <c r="B15035" s="6" t="str">
        <f>"201512000781"</f>
        <v>201512000781</v>
      </c>
    </row>
    <row r="15036" spans="1:2" x14ac:dyDescent="0.25">
      <c r="A15036" s="6">
        <v>15033</v>
      </c>
      <c r="B15036" s="6" t="str">
        <f>"201512000989"</f>
        <v>201512000989</v>
      </c>
    </row>
    <row r="15037" spans="1:2" x14ac:dyDescent="0.25">
      <c r="A15037" s="6">
        <v>15034</v>
      </c>
      <c r="B15037" s="6" t="str">
        <f>"201512001226"</f>
        <v>201512001226</v>
      </c>
    </row>
    <row r="15038" spans="1:2" x14ac:dyDescent="0.25">
      <c r="A15038" s="6">
        <v>15035</v>
      </c>
      <c r="B15038" s="6" t="str">
        <f>"201512001252"</f>
        <v>201512001252</v>
      </c>
    </row>
    <row r="15039" spans="1:2" x14ac:dyDescent="0.25">
      <c r="A15039" s="6">
        <v>15036</v>
      </c>
      <c r="B15039" s="6" t="str">
        <f>"201512001275"</f>
        <v>201512001275</v>
      </c>
    </row>
    <row r="15040" spans="1:2" x14ac:dyDescent="0.25">
      <c r="A15040" s="6">
        <v>15037</v>
      </c>
      <c r="B15040" s="6" t="str">
        <f>"201512001277"</f>
        <v>201512001277</v>
      </c>
    </row>
    <row r="15041" spans="1:2" x14ac:dyDescent="0.25">
      <c r="A15041" s="6">
        <v>15038</v>
      </c>
      <c r="B15041" s="6" t="str">
        <f>"201512001367"</f>
        <v>201512001367</v>
      </c>
    </row>
    <row r="15042" spans="1:2" x14ac:dyDescent="0.25">
      <c r="A15042" s="6">
        <v>15039</v>
      </c>
      <c r="B15042" s="6" t="str">
        <f>"201512001476"</f>
        <v>201512001476</v>
      </c>
    </row>
    <row r="15043" spans="1:2" x14ac:dyDescent="0.25">
      <c r="A15043" s="6">
        <v>15040</v>
      </c>
      <c r="B15043" s="6" t="str">
        <f>"201512001744"</f>
        <v>201512001744</v>
      </c>
    </row>
    <row r="15044" spans="1:2" x14ac:dyDescent="0.25">
      <c r="A15044" s="6">
        <v>15041</v>
      </c>
      <c r="B15044" s="6" t="str">
        <f>"201512001922"</f>
        <v>201512001922</v>
      </c>
    </row>
    <row r="15045" spans="1:2" x14ac:dyDescent="0.25">
      <c r="A15045" s="6">
        <v>15042</v>
      </c>
      <c r="B15045" s="6" t="str">
        <f>"201512001929"</f>
        <v>201512001929</v>
      </c>
    </row>
    <row r="15046" spans="1:2" x14ac:dyDescent="0.25">
      <c r="A15046" s="6">
        <v>15043</v>
      </c>
      <c r="B15046" s="6" t="str">
        <f>"201512001972"</f>
        <v>201512001972</v>
      </c>
    </row>
    <row r="15047" spans="1:2" x14ac:dyDescent="0.25">
      <c r="A15047" s="6">
        <v>15044</v>
      </c>
      <c r="B15047" s="6" t="str">
        <f>"201512002166"</f>
        <v>201512002166</v>
      </c>
    </row>
    <row r="15048" spans="1:2" x14ac:dyDescent="0.25">
      <c r="A15048" s="6">
        <v>15045</v>
      </c>
      <c r="B15048" s="6" t="str">
        <f>"201512002217"</f>
        <v>201512002217</v>
      </c>
    </row>
    <row r="15049" spans="1:2" x14ac:dyDescent="0.25">
      <c r="A15049" s="6">
        <v>15046</v>
      </c>
      <c r="B15049" s="6" t="str">
        <f>"201512002333"</f>
        <v>201512002333</v>
      </c>
    </row>
    <row r="15050" spans="1:2" x14ac:dyDescent="0.25">
      <c r="A15050" s="6">
        <v>15047</v>
      </c>
      <c r="B15050" s="6" t="str">
        <f>"201512002383"</f>
        <v>201512002383</v>
      </c>
    </row>
    <row r="15051" spans="1:2" x14ac:dyDescent="0.25">
      <c r="A15051" s="6">
        <v>15048</v>
      </c>
      <c r="B15051" s="6" t="str">
        <f>"201512002398"</f>
        <v>201512002398</v>
      </c>
    </row>
    <row r="15052" spans="1:2" x14ac:dyDescent="0.25">
      <c r="A15052" s="6">
        <v>15049</v>
      </c>
      <c r="B15052" s="6" t="str">
        <f>"201512002406"</f>
        <v>201512002406</v>
      </c>
    </row>
    <row r="15053" spans="1:2" x14ac:dyDescent="0.25">
      <c r="A15053" s="6">
        <v>15050</v>
      </c>
      <c r="B15053" s="6" t="str">
        <f>"201512002411"</f>
        <v>201512002411</v>
      </c>
    </row>
    <row r="15054" spans="1:2" x14ac:dyDescent="0.25">
      <c r="A15054" s="6">
        <v>15051</v>
      </c>
      <c r="B15054" s="6" t="str">
        <f>"201512002415"</f>
        <v>201512002415</v>
      </c>
    </row>
    <row r="15055" spans="1:2" x14ac:dyDescent="0.25">
      <c r="A15055" s="6">
        <v>15052</v>
      </c>
      <c r="B15055" s="6" t="str">
        <f>"201512002669"</f>
        <v>201512002669</v>
      </c>
    </row>
    <row r="15056" spans="1:2" x14ac:dyDescent="0.25">
      <c r="A15056" s="6">
        <v>15053</v>
      </c>
      <c r="B15056" s="6" t="str">
        <f>"201512002723"</f>
        <v>201512002723</v>
      </c>
    </row>
    <row r="15057" spans="1:2" x14ac:dyDescent="0.25">
      <c r="A15057" s="6">
        <v>15054</v>
      </c>
      <c r="B15057" s="6" t="str">
        <f>"201512002802"</f>
        <v>201512002802</v>
      </c>
    </row>
    <row r="15058" spans="1:2" x14ac:dyDescent="0.25">
      <c r="A15058" s="6">
        <v>15055</v>
      </c>
      <c r="B15058" s="6" t="str">
        <f>"201512002849"</f>
        <v>201512002849</v>
      </c>
    </row>
    <row r="15059" spans="1:2" x14ac:dyDescent="0.25">
      <c r="A15059" s="6">
        <v>15056</v>
      </c>
      <c r="B15059" s="6" t="str">
        <f>"201512002967"</f>
        <v>201512002967</v>
      </c>
    </row>
    <row r="15060" spans="1:2" x14ac:dyDescent="0.25">
      <c r="A15060" s="6">
        <v>15057</v>
      </c>
      <c r="B15060" s="6" t="str">
        <f>"201512003185"</f>
        <v>201512003185</v>
      </c>
    </row>
    <row r="15061" spans="1:2" x14ac:dyDescent="0.25">
      <c r="A15061" s="6">
        <v>15058</v>
      </c>
      <c r="B15061" s="6" t="str">
        <f>"201512003245"</f>
        <v>201512003245</v>
      </c>
    </row>
    <row r="15062" spans="1:2" x14ac:dyDescent="0.25">
      <c r="A15062" s="6">
        <v>15059</v>
      </c>
      <c r="B15062" s="6" t="str">
        <f>"201512003384"</f>
        <v>201512003384</v>
      </c>
    </row>
    <row r="15063" spans="1:2" x14ac:dyDescent="0.25">
      <c r="A15063" s="6">
        <v>15060</v>
      </c>
      <c r="B15063" s="6" t="str">
        <f>"201512003637"</f>
        <v>201512003637</v>
      </c>
    </row>
    <row r="15064" spans="1:2" x14ac:dyDescent="0.25">
      <c r="A15064" s="6">
        <v>15061</v>
      </c>
      <c r="B15064" s="6" t="str">
        <f>"201512003675"</f>
        <v>201512003675</v>
      </c>
    </row>
    <row r="15065" spans="1:2" x14ac:dyDescent="0.25">
      <c r="A15065" s="6">
        <v>15062</v>
      </c>
      <c r="B15065" s="6" t="str">
        <f>"201512003760"</f>
        <v>201512003760</v>
      </c>
    </row>
    <row r="15066" spans="1:2" x14ac:dyDescent="0.25">
      <c r="A15066" s="6">
        <v>15063</v>
      </c>
      <c r="B15066" s="6" t="str">
        <f>"201512003919"</f>
        <v>201512003919</v>
      </c>
    </row>
    <row r="15067" spans="1:2" x14ac:dyDescent="0.25">
      <c r="A15067" s="6">
        <v>15064</v>
      </c>
      <c r="B15067" s="6" t="str">
        <f>"201512004502"</f>
        <v>201512004502</v>
      </c>
    </row>
    <row r="15068" spans="1:2" x14ac:dyDescent="0.25">
      <c r="A15068" s="6">
        <v>15065</v>
      </c>
      <c r="B15068" s="6" t="str">
        <f>"201512004703"</f>
        <v>201512004703</v>
      </c>
    </row>
    <row r="15069" spans="1:2" x14ac:dyDescent="0.25">
      <c r="A15069" s="6">
        <v>15066</v>
      </c>
      <c r="B15069" s="6" t="str">
        <f>"201512004706"</f>
        <v>201512004706</v>
      </c>
    </row>
    <row r="15070" spans="1:2" x14ac:dyDescent="0.25">
      <c r="A15070" s="6">
        <v>15067</v>
      </c>
      <c r="B15070" s="6" t="str">
        <f>"201512004744"</f>
        <v>201512004744</v>
      </c>
    </row>
    <row r="15071" spans="1:2" x14ac:dyDescent="0.25">
      <c r="A15071" s="6">
        <v>15068</v>
      </c>
      <c r="B15071" s="6" t="str">
        <f>"201512004800"</f>
        <v>201512004800</v>
      </c>
    </row>
    <row r="15072" spans="1:2" x14ac:dyDescent="0.25">
      <c r="A15072" s="6">
        <v>15069</v>
      </c>
      <c r="B15072" s="6" t="str">
        <f>"201512004962"</f>
        <v>201512004962</v>
      </c>
    </row>
    <row r="15073" spans="1:2" x14ac:dyDescent="0.25">
      <c r="A15073" s="6">
        <v>15070</v>
      </c>
      <c r="B15073" s="6" t="str">
        <f>"201512005148"</f>
        <v>201512005148</v>
      </c>
    </row>
    <row r="15074" spans="1:2" x14ac:dyDescent="0.25">
      <c r="A15074" s="6">
        <v>15071</v>
      </c>
      <c r="B15074" s="6" t="str">
        <f>"201512005149"</f>
        <v>201512005149</v>
      </c>
    </row>
    <row r="15075" spans="1:2" x14ac:dyDescent="0.25">
      <c r="A15075" s="6">
        <v>15072</v>
      </c>
      <c r="B15075" s="6" t="str">
        <f>"201512005192"</f>
        <v>201512005192</v>
      </c>
    </row>
    <row r="15076" spans="1:2" x14ac:dyDescent="0.25">
      <c r="A15076" s="6">
        <v>15073</v>
      </c>
      <c r="B15076" s="6" t="str">
        <f>"201512005230"</f>
        <v>201512005230</v>
      </c>
    </row>
    <row r="15077" spans="1:2" x14ac:dyDescent="0.25">
      <c r="A15077" s="6">
        <v>15074</v>
      </c>
      <c r="B15077" s="6" t="str">
        <f>"201512005285"</f>
        <v>201512005285</v>
      </c>
    </row>
    <row r="15078" spans="1:2" x14ac:dyDescent="0.25">
      <c r="A15078" s="6">
        <v>15075</v>
      </c>
      <c r="B15078" s="6" t="str">
        <f>"201512005414"</f>
        <v>201512005414</v>
      </c>
    </row>
    <row r="15079" spans="1:2" x14ac:dyDescent="0.25">
      <c r="A15079" s="6">
        <v>15076</v>
      </c>
      <c r="B15079" s="6" t="str">
        <f>"201512005517"</f>
        <v>201512005517</v>
      </c>
    </row>
    <row r="15080" spans="1:2" x14ac:dyDescent="0.25">
      <c r="A15080" s="6">
        <v>15077</v>
      </c>
      <c r="B15080" s="6" t="str">
        <f>"201512005562"</f>
        <v>201512005562</v>
      </c>
    </row>
    <row r="15081" spans="1:2" x14ac:dyDescent="0.25">
      <c r="A15081" s="6">
        <v>15078</v>
      </c>
      <c r="B15081" s="6" t="str">
        <f>"201512005588"</f>
        <v>201512005588</v>
      </c>
    </row>
    <row r="15082" spans="1:2" x14ac:dyDescent="0.25">
      <c r="A15082" s="6">
        <v>15079</v>
      </c>
      <c r="B15082" s="6" t="str">
        <f>"201601000006"</f>
        <v>201601000006</v>
      </c>
    </row>
    <row r="15083" spans="1:2" x14ac:dyDescent="0.25">
      <c r="A15083" s="6">
        <v>15080</v>
      </c>
      <c r="B15083" s="6" t="str">
        <f>"201601000035"</f>
        <v>201601000035</v>
      </c>
    </row>
    <row r="15084" spans="1:2" x14ac:dyDescent="0.25">
      <c r="A15084" s="6">
        <v>15081</v>
      </c>
      <c r="B15084" s="6" t="str">
        <f>"201601000144"</f>
        <v>201601000144</v>
      </c>
    </row>
    <row r="15085" spans="1:2" x14ac:dyDescent="0.25">
      <c r="A15085" s="6">
        <v>15082</v>
      </c>
      <c r="B15085" s="6" t="str">
        <f>"201601000156"</f>
        <v>201601000156</v>
      </c>
    </row>
    <row r="15086" spans="1:2" x14ac:dyDescent="0.25">
      <c r="A15086" s="6">
        <v>15083</v>
      </c>
      <c r="B15086" s="6" t="str">
        <f>"201601000194"</f>
        <v>201601000194</v>
      </c>
    </row>
    <row r="15087" spans="1:2" x14ac:dyDescent="0.25">
      <c r="A15087" s="6">
        <v>15084</v>
      </c>
      <c r="B15087" s="6" t="str">
        <f>"201601000424"</f>
        <v>201601000424</v>
      </c>
    </row>
    <row r="15088" spans="1:2" x14ac:dyDescent="0.25">
      <c r="A15088" s="6">
        <v>15085</v>
      </c>
      <c r="B15088" s="6" t="str">
        <f>"201601000469"</f>
        <v>201601000469</v>
      </c>
    </row>
    <row r="15089" spans="1:2" x14ac:dyDescent="0.25">
      <c r="A15089" s="6">
        <v>15086</v>
      </c>
      <c r="B15089" s="6" t="str">
        <f>"201601000511"</f>
        <v>201601000511</v>
      </c>
    </row>
    <row r="15090" spans="1:2" x14ac:dyDescent="0.25">
      <c r="A15090" s="6">
        <v>15087</v>
      </c>
      <c r="B15090" s="6" t="str">
        <f>"201601000513"</f>
        <v>201601000513</v>
      </c>
    </row>
    <row r="15091" spans="1:2" x14ac:dyDescent="0.25">
      <c r="A15091" s="6">
        <v>15088</v>
      </c>
      <c r="B15091" s="6" t="str">
        <f>"201601000524"</f>
        <v>201601000524</v>
      </c>
    </row>
    <row r="15092" spans="1:2" x14ac:dyDescent="0.25">
      <c r="A15092" s="6">
        <v>15089</v>
      </c>
      <c r="B15092" s="6" t="str">
        <f>"201601000662"</f>
        <v>201601000662</v>
      </c>
    </row>
    <row r="15093" spans="1:2" x14ac:dyDescent="0.25">
      <c r="A15093" s="6">
        <v>15090</v>
      </c>
      <c r="B15093" s="6" t="str">
        <f>"201601000676"</f>
        <v>201601000676</v>
      </c>
    </row>
    <row r="15094" spans="1:2" x14ac:dyDescent="0.25">
      <c r="A15094" s="6">
        <v>15091</v>
      </c>
      <c r="B15094" s="6" t="str">
        <f>"201601000687"</f>
        <v>201601000687</v>
      </c>
    </row>
    <row r="15095" spans="1:2" x14ac:dyDescent="0.25">
      <c r="A15095" s="6">
        <v>15092</v>
      </c>
      <c r="B15095" s="6" t="str">
        <f>"201601000725"</f>
        <v>201601000725</v>
      </c>
    </row>
    <row r="15096" spans="1:2" x14ac:dyDescent="0.25">
      <c r="A15096" s="6">
        <v>15093</v>
      </c>
      <c r="B15096" s="6" t="str">
        <f>"201601000828"</f>
        <v>201601000828</v>
      </c>
    </row>
    <row r="15097" spans="1:2" x14ac:dyDescent="0.25">
      <c r="A15097" s="6">
        <v>15094</v>
      </c>
      <c r="B15097" s="6" t="str">
        <f>"201601000830"</f>
        <v>201601000830</v>
      </c>
    </row>
    <row r="15098" spans="1:2" x14ac:dyDescent="0.25">
      <c r="A15098" s="6">
        <v>15095</v>
      </c>
      <c r="B15098" s="6" t="str">
        <f>"201601000891"</f>
        <v>201601000891</v>
      </c>
    </row>
    <row r="15099" spans="1:2" x14ac:dyDescent="0.25">
      <c r="A15099" s="6">
        <v>15096</v>
      </c>
      <c r="B15099" s="6" t="str">
        <f>"201601000896"</f>
        <v>201601000896</v>
      </c>
    </row>
    <row r="15100" spans="1:2" x14ac:dyDescent="0.25">
      <c r="A15100" s="6">
        <v>15097</v>
      </c>
      <c r="B15100" s="6" t="str">
        <f>"201601001000"</f>
        <v>201601001000</v>
      </c>
    </row>
    <row r="15101" spans="1:2" x14ac:dyDescent="0.25">
      <c r="A15101" s="6">
        <v>15098</v>
      </c>
      <c r="B15101" s="6" t="str">
        <f>"201601001016"</f>
        <v>201601001016</v>
      </c>
    </row>
    <row r="15102" spans="1:2" x14ac:dyDescent="0.25">
      <c r="A15102" s="6">
        <v>15099</v>
      </c>
      <c r="B15102" s="6" t="str">
        <f>"201601001142"</f>
        <v>201601001142</v>
      </c>
    </row>
    <row r="15103" spans="1:2" x14ac:dyDescent="0.25">
      <c r="A15103" s="6">
        <v>15100</v>
      </c>
      <c r="B15103" s="6" t="str">
        <f>"201601001164"</f>
        <v>201601001164</v>
      </c>
    </row>
    <row r="15104" spans="1:2" x14ac:dyDescent="0.25">
      <c r="A15104" s="6">
        <v>15101</v>
      </c>
      <c r="B15104" s="6" t="str">
        <f>"201601001195"</f>
        <v>201601001195</v>
      </c>
    </row>
    <row r="15105" spans="1:2" x14ac:dyDescent="0.25">
      <c r="A15105" s="6">
        <v>15102</v>
      </c>
      <c r="B15105" s="6" t="str">
        <f>"201601001289"</f>
        <v>201601001289</v>
      </c>
    </row>
    <row r="15106" spans="1:2" x14ac:dyDescent="0.25">
      <c r="A15106" s="6">
        <v>15103</v>
      </c>
      <c r="B15106" s="6" t="str">
        <f>"201601001302"</f>
        <v>201601001302</v>
      </c>
    </row>
    <row r="15107" spans="1:2" x14ac:dyDescent="0.25">
      <c r="A15107" s="6">
        <v>15104</v>
      </c>
      <c r="B15107" s="6" t="str">
        <f>"201602000204"</f>
        <v>201602000204</v>
      </c>
    </row>
    <row r="15108" spans="1:2" x14ac:dyDescent="0.25">
      <c r="A15108" s="6">
        <v>15105</v>
      </c>
      <c r="B15108" s="6" t="str">
        <f>"201602000364"</f>
        <v>201602000364</v>
      </c>
    </row>
    <row r="15109" spans="1:2" x14ac:dyDescent="0.25">
      <c r="A15109" s="6">
        <v>15106</v>
      </c>
      <c r="B15109" s="6" t="str">
        <f>"201602000405"</f>
        <v>201602000405</v>
      </c>
    </row>
    <row r="15110" spans="1:2" x14ac:dyDescent="0.25">
      <c r="A15110" s="6">
        <v>15107</v>
      </c>
      <c r="B15110" s="6" t="str">
        <f>"201602000412"</f>
        <v>201602000412</v>
      </c>
    </row>
    <row r="15111" spans="1:2" x14ac:dyDescent="0.25">
      <c r="A15111" s="6">
        <v>15108</v>
      </c>
      <c r="B15111" s="6" t="str">
        <f>"201602000458"</f>
        <v>201602000458</v>
      </c>
    </row>
    <row r="15112" spans="1:2" x14ac:dyDescent="0.25">
      <c r="A15112" s="6">
        <v>15109</v>
      </c>
      <c r="B15112" s="6" t="str">
        <f>"201603000005"</f>
        <v>201603000005</v>
      </c>
    </row>
    <row r="15113" spans="1:2" x14ac:dyDescent="0.25">
      <c r="A15113" s="6">
        <v>15110</v>
      </c>
      <c r="B15113" s="6" t="str">
        <f>"201603000105"</f>
        <v>201603000105</v>
      </c>
    </row>
    <row r="15114" spans="1:2" x14ac:dyDescent="0.25">
      <c r="A15114" s="6">
        <v>15111</v>
      </c>
      <c r="B15114" s="6" t="str">
        <f>"201603000107"</f>
        <v>201603000107</v>
      </c>
    </row>
    <row r="15115" spans="1:2" x14ac:dyDescent="0.25">
      <c r="A15115" s="6">
        <v>15112</v>
      </c>
      <c r="B15115" s="6" t="str">
        <f>"201603000292"</f>
        <v>201603000292</v>
      </c>
    </row>
    <row r="15116" spans="1:2" x14ac:dyDescent="0.25">
      <c r="A15116" s="6">
        <v>15113</v>
      </c>
      <c r="B15116" s="6" t="str">
        <f>"201603000362"</f>
        <v>201603000362</v>
      </c>
    </row>
    <row r="15117" spans="1:2" x14ac:dyDescent="0.25">
      <c r="A15117" s="6">
        <v>15114</v>
      </c>
      <c r="B15117" s="6" t="str">
        <f>"201603000413"</f>
        <v>201603000413</v>
      </c>
    </row>
    <row r="15118" spans="1:2" x14ac:dyDescent="0.25">
      <c r="A15118" s="6">
        <v>15115</v>
      </c>
      <c r="B15118" s="6" t="str">
        <f>"201603000417"</f>
        <v>201603000417</v>
      </c>
    </row>
    <row r="15119" spans="1:2" x14ac:dyDescent="0.25">
      <c r="A15119" s="6">
        <v>15116</v>
      </c>
      <c r="B15119" s="6" t="str">
        <f>"201603000433"</f>
        <v>201603000433</v>
      </c>
    </row>
    <row r="15120" spans="1:2" x14ac:dyDescent="0.25">
      <c r="A15120" s="6">
        <v>15117</v>
      </c>
      <c r="B15120" s="6" t="str">
        <f>"201603000460"</f>
        <v>201603000460</v>
      </c>
    </row>
    <row r="15121" spans="1:2" x14ac:dyDescent="0.25">
      <c r="A15121" s="6">
        <v>15118</v>
      </c>
      <c r="B15121" s="6" t="str">
        <f>"201604000003"</f>
        <v>201604000003</v>
      </c>
    </row>
    <row r="15122" spans="1:2" x14ac:dyDescent="0.25">
      <c r="A15122" s="6">
        <v>15119</v>
      </c>
      <c r="B15122" s="6" t="str">
        <f>"201604000214"</f>
        <v>201604000214</v>
      </c>
    </row>
    <row r="15123" spans="1:2" x14ac:dyDescent="0.25">
      <c r="A15123" s="6">
        <v>15120</v>
      </c>
      <c r="B15123" s="6" t="str">
        <f>"201604000255"</f>
        <v>201604000255</v>
      </c>
    </row>
    <row r="15124" spans="1:2" x14ac:dyDescent="0.25">
      <c r="A15124" s="6">
        <v>15121</v>
      </c>
      <c r="B15124" s="6" t="str">
        <f>"201604000326"</f>
        <v>201604000326</v>
      </c>
    </row>
    <row r="15125" spans="1:2" x14ac:dyDescent="0.25">
      <c r="A15125" s="6">
        <v>15122</v>
      </c>
      <c r="B15125" s="6" t="str">
        <f>"201604001072"</f>
        <v>201604001072</v>
      </c>
    </row>
    <row r="15126" spans="1:2" x14ac:dyDescent="0.25">
      <c r="A15126" s="6">
        <v>15123</v>
      </c>
      <c r="B15126" s="6" t="str">
        <f>"201604001173"</f>
        <v>201604001173</v>
      </c>
    </row>
    <row r="15127" spans="1:2" x14ac:dyDescent="0.25">
      <c r="A15127" s="6">
        <v>15124</v>
      </c>
      <c r="B15127" s="6" t="str">
        <f>"201604001279"</f>
        <v>201604001279</v>
      </c>
    </row>
    <row r="15128" spans="1:2" x14ac:dyDescent="0.25">
      <c r="A15128" s="6">
        <v>15125</v>
      </c>
      <c r="B15128" s="6" t="str">
        <f>"201604001405"</f>
        <v>201604001405</v>
      </c>
    </row>
    <row r="15129" spans="1:2" x14ac:dyDescent="0.25">
      <c r="A15129" s="6">
        <v>15126</v>
      </c>
      <c r="B15129" s="6" t="str">
        <f>"201604001504"</f>
        <v>201604001504</v>
      </c>
    </row>
    <row r="15130" spans="1:2" x14ac:dyDescent="0.25">
      <c r="A15130" s="6">
        <v>15127</v>
      </c>
      <c r="B15130" s="6" t="str">
        <f>"201604001706"</f>
        <v>201604001706</v>
      </c>
    </row>
    <row r="15131" spans="1:2" x14ac:dyDescent="0.25">
      <c r="A15131" s="6">
        <v>15128</v>
      </c>
      <c r="B15131" s="6" t="str">
        <f>"201604002025"</f>
        <v>201604002025</v>
      </c>
    </row>
    <row r="15132" spans="1:2" x14ac:dyDescent="0.25">
      <c r="A15132" s="6">
        <v>15129</v>
      </c>
      <c r="B15132" s="6" t="str">
        <f>"201604002383"</f>
        <v>201604002383</v>
      </c>
    </row>
    <row r="15133" spans="1:2" x14ac:dyDescent="0.25">
      <c r="A15133" s="6">
        <v>15130</v>
      </c>
      <c r="B15133" s="6" t="str">
        <f>"201604002388"</f>
        <v>201604002388</v>
      </c>
    </row>
    <row r="15134" spans="1:2" x14ac:dyDescent="0.25">
      <c r="A15134" s="6">
        <v>15131</v>
      </c>
      <c r="B15134" s="6" t="str">
        <f>"201604002528"</f>
        <v>201604002528</v>
      </c>
    </row>
    <row r="15135" spans="1:2" x14ac:dyDescent="0.25">
      <c r="A15135" s="6">
        <v>15132</v>
      </c>
      <c r="B15135" s="6" t="str">
        <f>"201604002559"</f>
        <v>201604002559</v>
      </c>
    </row>
    <row r="15136" spans="1:2" x14ac:dyDescent="0.25">
      <c r="A15136" s="6">
        <v>15133</v>
      </c>
      <c r="B15136" s="6" t="str">
        <f>"201604002633"</f>
        <v>201604002633</v>
      </c>
    </row>
    <row r="15137" spans="1:2" x14ac:dyDescent="0.25">
      <c r="A15137" s="6">
        <v>15134</v>
      </c>
      <c r="B15137" s="6" t="str">
        <f>"201604002640"</f>
        <v>201604002640</v>
      </c>
    </row>
    <row r="15138" spans="1:2" x14ac:dyDescent="0.25">
      <c r="A15138" s="6">
        <v>15135</v>
      </c>
      <c r="B15138" s="6" t="str">
        <f>"201604002746"</f>
        <v>201604002746</v>
      </c>
    </row>
    <row r="15139" spans="1:2" x14ac:dyDescent="0.25">
      <c r="A15139" s="6">
        <v>15136</v>
      </c>
      <c r="B15139" s="6" t="str">
        <f>"201604002843"</f>
        <v>201604002843</v>
      </c>
    </row>
    <row r="15140" spans="1:2" x14ac:dyDescent="0.25">
      <c r="A15140" s="6">
        <v>15137</v>
      </c>
      <c r="B15140" s="6" t="str">
        <f>"201604002879"</f>
        <v>201604002879</v>
      </c>
    </row>
    <row r="15141" spans="1:2" x14ac:dyDescent="0.25">
      <c r="A15141" s="6">
        <v>15138</v>
      </c>
      <c r="B15141" s="6" t="str">
        <f>"201604003037"</f>
        <v>201604003037</v>
      </c>
    </row>
    <row r="15142" spans="1:2" x14ac:dyDescent="0.25">
      <c r="A15142" s="6">
        <v>15139</v>
      </c>
      <c r="B15142" s="6" t="str">
        <f>"201604003538"</f>
        <v>201604003538</v>
      </c>
    </row>
    <row r="15143" spans="1:2" x14ac:dyDescent="0.25">
      <c r="A15143" s="6">
        <v>15140</v>
      </c>
      <c r="B15143" s="6" t="str">
        <f>"201604003773"</f>
        <v>201604003773</v>
      </c>
    </row>
    <row r="15144" spans="1:2" x14ac:dyDescent="0.25">
      <c r="A15144" s="6">
        <v>15141</v>
      </c>
      <c r="B15144" s="6" t="str">
        <f>"201604004015"</f>
        <v>201604004015</v>
      </c>
    </row>
    <row r="15145" spans="1:2" x14ac:dyDescent="0.25">
      <c r="A15145" s="6">
        <v>15142</v>
      </c>
      <c r="B15145" s="6" t="str">
        <f>"201604004077"</f>
        <v>201604004077</v>
      </c>
    </row>
    <row r="15146" spans="1:2" x14ac:dyDescent="0.25">
      <c r="A15146" s="6">
        <v>15143</v>
      </c>
      <c r="B15146" s="6" t="str">
        <f>"201604004114"</f>
        <v>201604004114</v>
      </c>
    </row>
    <row r="15147" spans="1:2" x14ac:dyDescent="0.25">
      <c r="A15147" s="6">
        <v>15144</v>
      </c>
      <c r="B15147" s="6" t="str">
        <f>"201604004591"</f>
        <v>201604004591</v>
      </c>
    </row>
    <row r="15148" spans="1:2" x14ac:dyDescent="0.25">
      <c r="A15148" s="6">
        <v>15145</v>
      </c>
      <c r="B15148" s="6" t="str">
        <f>"201604004685"</f>
        <v>201604004685</v>
      </c>
    </row>
    <row r="15149" spans="1:2" x14ac:dyDescent="0.25">
      <c r="A15149" s="6">
        <v>15146</v>
      </c>
      <c r="B15149" s="6" t="str">
        <f>"201604004783"</f>
        <v>201604004783</v>
      </c>
    </row>
    <row r="15150" spans="1:2" x14ac:dyDescent="0.25">
      <c r="A15150" s="6">
        <v>15147</v>
      </c>
      <c r="B15150" s="6" t="str">
        <f>"201604004997"</f>
        <v>201604004997</v>
      </c>
    </row>
    <row r="15151" spans="1:2" x14ac:dyDescent="0.25">
      <c r="A15151" s="6">
        <v>15148</v>
      </c>
      <c r="B15151" s="6" t="str">
        <f>"201604005069"</f>
        <v>201604005069</v>
      </c>
    </row>
    <row r="15152" spans="1:2" x14ac:dyDescent="0.25">
      <c r="A15152" s="6">
        <v>15149</v>
      </c>
      <c r="B15152" s="6" t="str">
        <f>"201604005107"</f>
        <v>201604005107</v>
      </c>
    </row>
    <row r="15153" spans="1:2" x14ac:dyDescent="0.25">
      <c r="A15153" s="6">
        <v>15150</v>
      </c>
      <c r="B15153" s="6" t="str">
        <f>"201604005283"</f>
        <v>201604005283</v>
      </c>
    </row>
    <row r="15154" spans="1:2" x14ac:dyDescent="0.25">
      <c r="A15154" s="6">
        <v>15151</v>
      </c>
      <c r="B15154" s="6" t="str">
        <f>"201604005289"</f>
        <v>201604005289</v>
      </c>
    </row>
    <row r="15155" spans="1:2" x14ac:dyDescent="0.25">
      <c r="A15155" s="6">
        <v>15152</v>
      </c>
      <c r="B15155" s="6" t="str">
        <f>"201604005306"</f>
        <v>201604005306</v>
      </c>
    </row>
    <row r="15156" spans="1:2" x14ac:dyDescent="0.25">
      <c r="A15156" s="6">
        <v>15153</v>
      </c>
      <c r="B15156" s="6" t="str">
        <f>"201604005481"</f>
        <v>201604005481</v>
      </c>
    </row>
    <row r="15157" spans="1:2" x14ac:dyDescent="0.25">
      <c r="A15157" s="6">
        <v>15154</v>
      </c>
      <c r="B15157" s="6" t="str">
        <f>"201604005978"</f>
        <v>201604005978</v>
      </c>
    </row>
    <row r="15158" spans="1:2" x14ac:dyDescent="0.25">
      <c r="A15158" s="6">
        <v>15155</v>
      </c>
      <c r="B15158" s="6" t="str">
        <f>"201604006033"</f>
        <v>201604006033</v>
      </c>
    </row>
    <row r="15159" spans="1:2" x14ac:dyDescent="0.25">
      <c r="A15159" s="6">
        <v>15156</v>
      </c>
      <c r="B15159" s="6" t="str">
        <f>"201604006345"</f>
        <v>201604006345</v>
      </c>
    </row>
    <row r="15160" spans="1:2" x14ac:dyDescent="0.25">
      <c r="A15160" s="6">
        <v>15157</v>
      </c>
      <c r="B15160" s="6" t="str">
        <f>"201604006399"</f>
        <v>201604006399</v>
      </c>
    </row>
    <row r="15161" spans="1:2" x14ac:dyDescent="0.25">
      <c r="A15161" s="6">
        <v>15158</v>
      </c>
      <c r="B15161" s="6" t="str">
        <f>"201605000198"</f>
        <v>201605000198</v>
      </c>
    </row>
    <row r="15162" spans="1:2" x14ac:dyDescent="0.25">
      <c r="A15162" s="6">
        <v>15159</v>
      </c>
      <c r="B15162" s="6" t="str">
        <f>"201606000090"</f>
        <v>201606000090</v>
      </c>
    </row>
    <row r="15163" spans="1:2" x14ac:dyDescent="0.25">
      <c r="A15163" s="6">
        <v>15160</v>
      </c>
      <c r="B15163" s="6" t="str">
        <f>"201606000100"</f>
        <v>201606000100</v>
      </c>
    </row>
    <row r="15164" spans="1:2" x14ac:dyDescent="0.25">
      <c r="A15164" s="6">
        <v>15161</v>
      </c>
      <c r="B15164" s="6" t="str">
        <f>"201606000120"</f>
        <v>201606000120</v>
      </c>
    </row>
    <row r="15165" spans="1:2" x14ac:dyDescent="0.25">
      <c r="A15165" s="6">
        <v>15162</v>
      </c>
      <c r="B15165" s="6" t="str">
        <f>"201606000123"</f>
        <v>201606000123</v>
      </c>
    </row>
    <row r="15166" spans="1:2" x14ac:dyDescent="0.25">
      <c r="A15166" s="6">
        <v>15163</v>
      </c>
      <c r="B15166" s="6" t="str">
        <f>"201606000180"</f>
        <v>201606000180</v>
      </c>
    </row>
    <row r="15167" spans="1:2" x14ac:dyDescent="0.25">
      <c r="A15167" s="6">
        <v>15164</v>
      </c>
      <c r="B15167" s="6" t="str">
        <f>"201607121110"</f>
        <v>201607121110</v>
      </c>
    </row>
    <row r="15168" spans="1:2" x14ac:dyDescent="0.25">
      <c r="A15168" s="6">
        <v>15165</v>
      </c>
      <c r="B15168" s="6" t="str">
        <f>"201607131225"</f>
        <v>201607131225</v>
      </c>
    </row>
  </sheetData>
  <sortState ref="A4:B15170">
    <sortCondition ref="B4:B15170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2022-03-30T10:26:56Z</dcterms:modified>
</cp:coreProperties>
</file>