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76" i="1" l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<sst xmlns="http://schemas.openxmlformats.org/spreadsheetml/2006/main" count="1299" uniqueCount="887">
  <si>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</si>
  <si>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</si>
  <si>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</si>
  <si>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ΠΟΛΥΤΕΚΝΟΙ ΜΕ ΕΜΠΕΙΡΙΑ</t>
  </si>
  <si>
    <t>ΔΕ ΔΙΟΙΚΗΤΙΚΟΥ - ΛΟΓΙΣΤΙΚΟΥ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</si>
  <si>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</si>
  <si>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</si>
  <si>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</si>
  <si>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</si>
  <si>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</si>
  <si>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</si>
  <si>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</si>
  <si>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</si>
  <si>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ΜΠΕΛΛΗ</t>
  </si>
  <si>
    <t>ΚΩΝΣΤΑΝΤΙΝΑ</t>
  </si>
  <si>
    <t>ΑΛΕΞΑΝΔΡΟΣ</t>
  </si>
  <si>
    <t>ΑΝ182018</t>
  </si>
  <si>
    <t>1072,5</t>
  </si>
  <si>
    <t>1840,5</t>
  </si>
  <si>
    <t>ΒΑΛΤΑΤΖΗ</t>
  </si>
  <si>
    <t>ΕΛΕΥΘΕΡΙΑ</t>
  </si>
  <si>
    <t>ΚΩΝΣΤΑΝΤΙΝΟΣ</t>
  </si>
  <si>
    <t>Ρ344440</t>
  </si>
  <si>
    <t>ΦΙΝΤΙΚΙΔΟΥ</t>
  </si>
  <si>
    <t>ΔΕΣΠΟΙΝΑ</t>
  </si>
  <si>
    <t>ΓΑΒΡΙΗΛ</t>
  </si>
  <si>
    <t>ΑΕ196407</t>
  </si>
  <si>
    <t>703-702</t>
  </si>
  <si>
    <t>ΑΒΙΖΙΩΤΗ</t>
  </si>
  <si>
    <t>ΜΑΡΙΑ</t>
  </si>
  <si>
    <t>ΙΩΑΝΝΗΣ</t>
  </si>
  <si>
    <t>ΑΚ368567</t>
  </si>
  <si>
    <t>1810,5</t>
  </si>
  <si>
    <t>ΣΟΥΡΛΑ</t>
  </si>
  <si>
    <t>ΠΗΝΕΛΟΠΗ</t>
  </si>
  <si>
    <t>ΑΙ311185</t>
  </si>
  <si>
    <t>1760,5</t>
  </si>
  <si>
    <t>ΣΑΡΑΦΗ</t>
  </si>
  <si>
    <t>ΔΗΜΟΚΛΕΙΑ</t>
  </si>
  <si>
    <t>Χ763232</t>
  </si>
  <si>
    <t>971,3</t>
  </si>
  <si>
    <t>1759,3</t>
  </si>
  <si>
    <t>ΑΚΟΥΛΟΓΛΟΥ</t>
  </si>
  <si>
    <t>ΧΑΡΑΛΑΜΠΟΣ</t>
  </si>
  <si>
    <t>ΑΜ657604</t>
  </si>
  <si>
    <t>ΠΑΣΙΑΤΑ</t>
  </si>
  <si>
    <t>ΜΙΧΑΗΛ</t>
  </si>
  <si>
    <t>Ρ759309</t>
  </si>
  <si>
    <t>951,5</t>
  </si>
  <si>
    <t>1749,5</t>
  </si>
  <si>
    <t>ΔΗΜΗΤΡΙΟΥ</t>
  </si>
  <si>
    <t>ΣΤΑΥΡΟΥΛΑ</t>
  </si>
  <si>
    <t>ΧΡΗΣΤΟΣ</t>
  </si>
  <si>
    <t>Π541782</t>
  </si>
  <si>
    <t>1730,5</t>
  </si>
  <si>
    <t>ΣΦΕΝΔΩΝΗ</t>
  </si>
  <si>
    <t>ΦΕΒΡΩΝΙΑ</t>
  </si>
  <si>
    <t>ΑΖ292775</t>
  </si>
  <si>
    <t>ΔΕΡΜΕΝΤΖΟΠΟΥΛΟΥ</t>
  </si>
  <si>
    <t>ΜΑΡΙΑΝ</t>
  </si>
  <si>
    <t>Χ746498</t>
  </si>
  <si>
    <t>1709,3</t>
  </si>
  <si>
    <t>ΚΑΤΣΑΡΑ</t>
  </si>
  <si>
    <t>ΘΕΟΔΩΡΑ</t>
  </si>
  <si>
    <t>ΓΕΩΡΓΙΟΣ</t>
  </si>
  <si>
    <t>Χ765570</t>
  </si>
  <si>
    <t>ΚΑΤΣΟΥΛΗ</t>
  </si>
  <si>
    <t>ΧΑΡΙΚΛΕΙΑ</t>
  </si>
  <si>
    <t>ΛΕΩΝΙΔΑΣ</t>
  </si>
  <si>
    <t>Ρ190543</t>
  </si>
  <si>
    <t>1061,5</t>
  </si>
  <si>
    <t>1688,5</t>
  </si>
  <si>
    <t>702-703</t>
  </si>
  <si>
    <t>ΠΑΥΛΙΔΟΥ</t>
  </si>
  <si>
    <t>ΝΑΝΤΕΖΝΤΑ</t>
  </si>
  <si>
    <t>ΣΤΑΥΡΟΣ</t>
  </si>
  <si>
    <t>ΑΑ260299</t>
  </si>
  <si>
    <t>ΤΖΗΜΑ</t>
  </si>
  <si>
    <t>ΚΩΝΣΤΑΝΤΙΑ</t>
  </si>
  <si>
    <t>ΝΙΚΟΛΑΟΣ</t>
  </si>
  <si>
    <t>Χ974991</t>
  </si>
  <si>
    <t>ΒΟΟΥΤΣΟΚ</t>
  </si>
  <si>
    <t>ΝΙΚΟΛΙΝΑ</t>
  </si>
  <si>
    <t>ΖΝΤΕΝΙΕΚ</t>
  </si>
  <si>
    <t>Ρ759610</t>
  </si>
  <si>
    <t>1029,6</t>
  </si>
  <si>
    <t>1687,6</t>
  </si>
  <si>
    <t>ΓΥΦΤΟΠΟΥΛΟΥ</t>
  </si>
  <si>
    <t>ΕΛΕΝΗ</t>
  </si>
  <si>
    <t>ΑΝΔΡΕΑΣ</t>
  </si>
  <si>
    <t>Φ340768</t>
  </si>
  <si>
    <t>1053,8</t>
  </si>
  <si>
    <t>1671,8</t>
  </si>
  <si>
    <t>ΚΑΡΑΓΙΑΝΝΗ</t>
  </si>
  <si>
    <t>ΑΘΑΝΑΣΙΑ</t>
  </si>
  <si>
    <t>ΑΓΓΕΛΟΣ</t>
  </si>
  <si>
    <t>ΑΖ895227</t>
  </si>
  <si>
    <t>ΔΑΛΙΑΝΟΠΟΥΛΟΥ</t>
  </si>
  <si>
    <t>ΘΕΟΔΩΡΟΣ</t>
  </si>
  <si>
    <t>ΑΖ651439</t>
  </si>
  <si>
    <t>ΖΙΧΝΑΛΗ</t>
  </si>
  <si>
    <t>ΑΒ730122</t>
  </si>
  <si>
    <t>ΜΟΥΤΕΒΕΛΗ</t>
  </si>
  <si>
    <t>ΕΛΙΣΑΒΕΤ</t>
  </si>
  <si>
    <t>ΔΗΜΗΤΡΙΟΣ</t>
  </si>
  <si>
    <t>ΑΜ273437</t>
  </si>
  <si>
    <t>1645,5</t>
  </si>
  <si>
    <t>ΤΣΙΑΧΤΑ</t>
  </si>
  <si>
    <t>ΤΡΙΑΝΤΑΦΥΛΛΟΣ</t>
  </si>
  <si>
    <t>ΑΗ689034</t>
  </si>
  <si>
    <t>ΚΑΛΥΒΑΣ</t>
  </si>
  <si>
    <t>ΑΝΤΩΝΙΟΣ</t>
  </si>
  <si>
    <t>ΑΙ840364</t>
  </si>
  <si>
    <t>1019,7</t>
  </si>
  <si>
    <t>1637,7</t>
  </si>
  <si>
    <t>ΝΑΖΛΙΔΗΣ</t>
  </si>
  <si>
    <t>ΑΚ988739</t>
  </si>
  <si>
    <t>ΔΗΜΗΤΡΑΝΤΖΟΣ</t>
  </si>
  <si>
    <t>ΒΑΣΙΛΕΙΟΣ</t>
  </si>
  <si>
    <t>ΕΥΣΤΡΑΤΙΟΣ</t>
  </si>
  <si>
    <t>ΑΚ868646</t>
  </si>
  <si>
    <t>ΜΠΟΥΡΑΛΗ</t>
  </si>
  <si>
    <t>ΑΙΚΑΤΕΡΙΝΗ</t>
  </si>
  <si>
    <t>ΑΜ295750</t>
  </si>
  <si>
    <t>1039,5</t>
  </si>
  <si>
    <t>1627,5</t>
  </si>
  <si>
    <t>ΕΞΩΜΑΝΙΔΟΥ</t>
  </si>
  <si>
    <t>ΑΡΤΕΜΙΣ</t>
  </si>
  <si>
    <t>ΑΖ190507</t>
  </si>
  <si>
    <t>ΤΣΙΠΟΥΡΑ</t>
  </si>
  <si>
    <t>ΑΡΓΥΡΩ</t>
  </si>
  <si>
    <t>ΑΖ834144</t>
  </si>
  <si>
    <t>ΤΟΥΜΠΟΥΛΗ</t>
  </si>
  <si>
    <t>ΟΛΓΑ</t>
  </si>
  <si>
    <t>Χ769717</t>
  </si>
  <si>
    <t>1004,3</t>
  </si>
  <si>
    <t>1622,3</t>
  </si>
  <si>
    <t>ΧΑΛΙΑΝΔΡΟΥ</t>
  </si>
  <si>
    <t>ΦΙΛΙΩ</t>
  </si>
  <si>
    <t>ΑΒ145617</t>
  </si>
  <si>
    <t>1003,2</t>
  </si>
  <si>
    <t>1621,2</t>
  </si>
  <si>
    <t>ΠΟΝΤΖΟ</t>
  </si>
  <si>
    <t>ΒΑΣΙΛΙΚΗ</t>
  </si>
  <si>
    <t>ΑΝΤΟΝΙΟ</t>
  </si>
  <si>
    <t>Φ158608</t>
  </si>
  <si>
    <t>929,5</t>
  </si>
  <si>
    <t>1617,5</t>
  </si>
  <si>
    <t>ΓΙΑΝΝΑΚΟΥΔΑΚΗ</t>
  </si>
  <si>
    <t>ΜΕΛΙΝΑ</t>
  </si>
  <si>
    <t>Π412829</t>
  </si>
  <si>
    <t>1009,8</t>
  </si>
  <si>
    <t>1597,8</t>
  </si>
  <si>
    <t>ΓΚΡΑΝΑ</t>
  </si>
  <si>
    <t>ΒΑΙΑ</t>
  </si>
  <si>
    <t>ΘΩΜΑΣ</t>
  </si>
  <si>
    <t>ΑΒ856198</t>
  </si>
  <si>
    <t>1007,6</t>
  </si>
  <si>
    <t>1595,6</t>
  </si>
  <si>
    <t>ΚΑΠΟΥΛΑ</t>
  </si>
  <si>
    <t>ΦΑΝΙΑ</t>
  </si>
  <si>
    <t>Φ355361</t>
  </si>
  <si>
    <t>974,6</t>
  </si>
  <si>
    <t>1592,6</t>
  </si>
  <si>
    <t>ΚΕΡΑΜΙΔΟΥ</t>
  </si>
  <si>
    <t>Π782385</t>
  </si>
  <si>
    <t>973,5</t>
  </si>
  <si>
    <t>1591,5</t>
  </si>
  <si>
    <t>ΡΑΠΤΟΠΟΥΛΟΣ</t>
  </si>
  <si>
    <t>ΑΙ362695</t>
  </si>
  <si>
    <t>969,1</t>
  </si>
  <si>
    <t>1587,1</t>
  </si>
  <si>
    <t>ΤΑΓΚΑΛΙΔΟΥ</t>
  </si>
  <si>
    <t>ΣΟΦΙΑ</t>
  </si>
  <si>
    <t>ΑΜ288657</t>
  </si>
  <si>
    <t>959,2</t>
  </si>
  <si>
    <t>1586,2</t>
  </si>
  <si>
    <t>ΣΚΑΡΠΟΥ</t>
  </si>
  <si>
    <t>ΑΛΕΞΙΑ</t>
  </si>
  <si>
    <t>ΑΘΑΝΑΣΙΟΣ</t>
  </si>
  <si>
    <t>ΑΙ270150</t>
  </si>
  <si>
    <t>ΛΕΜΠΙΔΑΚΗ</t>
  </si>
  <si>
    <t>ΙΩΑΝΝΑ</t>
  </si>
  <si>
    <t>ΑΙ459197</t>
  </si>
  <si>
    <t>ΔΕΛΙΑΝΙΔΟΥ</t>
  </si>
  <si>
    <t>ΑΜ941642</t>
  </si>
  <si>
    <t>964,7</t>
  </si>
  <si>
    <t>1582,7</t>
  </si>
  <si>
    <t>ΑΝΔΡΕΑΔΗΣ</t>
  </si>
  <si>
    <t>ΑΡΙΣΤΟΤΕΛΗΣ</t>
  </si>
  <si>
    <t>ΑΖ818294</t>
  </si>
  <si>
    <t>ΒΕΣΚΟΥΚΗ</t>
  </si>
  <si>
    <t>ΘΕΩΝΗ</t>
  </si>
  <si>
    <t>ΠΑΝΑΓΙΩΤΗΣ</t>
  </si>
  <si>
    <t>ΑΜ319634</t>
  </si>
  <si>
    <t>ΠΑΓΚΑΚΗ</t>
  </si>
  <si>
    <t>Σ471974</t>
  </si>
  <si>
    <t>966,9</t>
  </si>
  <si>
    <t>1573,9</t>
  </si>
  <si>
    <t>ΜΠΟΡΤΑ</t>
  </si>
  <si>
    <t>ΕΥΘΥΜΙΑ</t>
  </si>
  <si>
    <t>Χ735727</t>
  </si>
  <si>
    <t>984,5</t>
  </si>
  <si>
    <t>1572,5</t>
  </si>
  <si>
    <t>ΑΚ320366</t>
  </si>
  <si>
    <t>732,6</t>
  </si>
  <si>
    <t>1570,6</t>
  </si>
  <si>
    <t>ΙΚΙΜΗ</t>
  </si>
  <si>
    <t>ΑΚ885889</t>
  </si>
  <si>
    <t>907,5</t>
  </si>
  <si>
    <t>1565,5</t>
  </si>
  <si>
    <t>ΚΙΟΥΡΤΣΗ</t>
  </si>
  <si>
    <t>ΜΑΡΘΑ</t>
  </si>
  <si>
    <t>ΑΠΟΣΤΟΛΟΣ</t>
  </si>
  <si>
    <t>ΑΕ761650</t>
  </si>
  <si>
    <t>Βουτσά</t>
  </si>
  <si>
    <t>Ελένη</t>
  </si>
  <si>
    <t>Θωμάς</t>
  </si>
  <si>
    <t>ΑΕ206802</t>
  </si>
  <si>
    <t>909,7</t>
  </si>
  <si>
    <t>1547,7</t>
  </si>
  <si>
    <t>ΣΙΩΠΗ</t>
  </si>
  <si>
    <t>ΑΝΤΩΝΙΑ</t>
  </si>
  <si>
    <t>ΑΗ189410</t>
  </si>
  <si>
    <t>980,1</t>
  </si>
  <si>
    <t>1540,1</t>
  </si>
  <si>
    <t>ΚΑΡΑΦΩΤΑΚΗΣ</t>
  </si>
  <si>
    <t>ΦΩΤΙΟΣ</t>
  </si>
  <si>
    <t>ΕΜΜΑΝΟΥΗΛ</t>
  </si>
  <si>
    <t>ΑΕ833623</t>
  </si>
  <si>
    <t>ΜΕΝΤΑ</t>
  </si>
  <si>
    <t>ΘΕΜΙΣΤΟΚΛΗΣ</t>
  </si>
  <si>
    <t>ΑΙ713642</t>
  </si>
  <si>
    <t>947,1</t>
  </si>
  <si>
    <t>1535,1</t>
  </si>
  <si>
    <t>ΤΡΙΦΙΑΤΗ</t>
  </si>
  <si>
    <t>Λ866976</t>
  </si>
  <si>
    <t>895,4</t>
  </si>
  <si>
    <t>1533,4</t>
  </si>
  <si>
    <t>ΚΑΡΑΜΕΣΙΝΗ</t>
  </si>
  <si>
    <t>ΕΥΔΟΚΙΑ</t>
  </si>
  <si>
    <t>Σ346653</t>
  </si>
  <si>
    <t>ΠΑΠΑΔΗΜΗΤΡΟΥΛΑ</t>
  </si>
  <si>
    <t>Χ235352</t>
  </si>
  <si>
    <t>ΧΑΤΖΗΤΙΜΟΘΕΟΥ</t>
  </si>
  <si>
    <t>ΠΡΟΔΡΟΜΟΣ</t>
  </si>
  <si>
    <t>ΑΙ942402</t>
  </si>
  <si>
    <t>942,7</t>
  </si>
  <si>
    <t>1530,7</t>
  </si>
  <si>
    <t>Φλώρου</t>
  </si>
  <si>
    <t>Ιωάννα</t>
  </si>
  <si>
    <t>Δημήτριος</t>
  </si>
  <si>
    <t>ΑΕ649290</t>
  </si>
  <si>
    <t>ΒΙΤΩΡΑΤΟΥ</t>
  </si>
  <si>
    <t>Χ223056</t>
  </si>
  <si>
    <t>755,7</t>
  </si>
  <si>
    <t>1523,7</t>
  </si>
  <si>
    <t>ΠΑΠΠΑΣ</t>
  </si>
  <si>
    <t>Π167877</t>
  </si>
  <si>
    <t>ΚΩΝΣΤΑΝΤΙΝΙΔΟΥ</t>
  </si>
  <si>
    <t>Χ758458</t>
  </si>
  <si>
    <t>874,5</t>
  </si>
  <si>
    <t>1512,5</t>
  </si>
  <si>
    <t>ΣΑΚΕΛΛΑΡΙΔΗΣ</t>
  </si>
  <si>
    <t>ΑΚ905553</t>
  </si>
  <si>
    <t>ΒΟΓΙΑΤΖΗ</t>
  </si>
  <si>
    <t>ΑΙ174366</t>
  </si>
  <si>
    <t>841,5</t>
  </si>
  <si>
    <t>1508,5</t>
  </si>
  <si>
    <t>ΛΙΟΛΙΟΥ</t>
  </si>
  <si>
    <t>ΧΡΙΣΤΙΝΑ</t>
  </si>
  <si>
    <t>ΑΗ690170</t>
  </si>
  <si>
    <t>ΓΙΑΝΝΑΚΟΠΟΥΛΟΥ</t>
  </si>
  <si>
    <t>ΧΡΥΣΟΥΛΑ</t>
  </si>
  <si>
    <t>ΣΠΥΡΙΔΩΝ</t>
  </si>
  <si>
    <t>ΑΖ761361</t>
  </si>
  <si>
    <t>ΚΕΧΑΓΙΔΟΥ</t>
  </si>
  <si>
    <t>ΦΩΤΕΙΝΗ</t>
  </si>
  <si>
    <t>Σ900350</t>
  </si>
  <si>
    <t>899,8</t>
  </si>
  <si>
    <t>1487,8</t>
  </si>
  <si>
    <t>ΜΠΑΣΙΝΑ</t>
  </si>
  <si>
    <t>ΠΑΡΑΣΚΕΥΗ</t>
  </si>
  <si>
    <t>Π746840</t>
  </si>
  <si>
    <t>1486,5</t>
  </si>
  <si>
    <t>ΜΥΡΙΣΚΟΥ</t>
  </si>
  <si>
    <t>ΕΙΡΗΝΗ</t>
  </si>
  <si>
    <t>Χ476777</t>
  </si>
  <si>
    <t>ΜΑΓΚΑΝΙΑΡΗ</t>
  </si>
  <si>
    <t>ΤΡΥΦΩΝ</t>
  </si>
  <si>
    <t>ΑΑ246183</t>
  </si>
  <si>
    <t>1075,8</t>
  </si>
  <si>
    <t>1483,8</t>
  </si>
  <si>
    <t>ΛΑΡΧΑΝΙΔΟΥ</t>
  </si>
  <si>
    <t>ΕΛΓΚΙΤΑ ΕΛΕΝΗ</t>
  </si>
  <si>
    <t>ΑΙ879601</t>
  </si>
  <si>
    <t>ΓΙΑΝΝΟΥΣΑ</t>
  </si>
  <si>
    <t>ΑΝΘΟΥΛΑ</t>
  </si>
  <si>
    <t>Π905197</t>
  </si>
  <si>
    <t>1024,1</t>
  </si>
  <si>
    <t>1472,1</t>
  </si>
  <si>
    <t>ΤΣΑΚΜΑΚΗ</t>
  </si>
  <si>
    <t>ΑΕ344598</t>
  </si>
  <si>
    <t>853,6</t>
  </si>
  <si>
    <t>1471,6</t>
  </si>
  <si>
    <t>ΝΕΣΤΟΡΑ</t>
  </si>
  <si>
    <t>Φ277850</t>
  </si>
  <si>
    <t>1035,1</t>
  </si>
  <si>
    <t>1471,1</t>
  </si>
  <si>
    <t>ΚΑΝΛΗ</t>
  </si>
  <si>
    <t>ΑΗ197209</t>
  </si>
  <si>
    <t>1083,5</t>
  </si>
  <si>
    <t>1468,5</t>
  </si>
  <si>
    <t>ΚΥΡΙΑΚΟΥ</t>
  </si>
  <si>
    <t>ΕΥΡΥΔΙΚΗ</t>
  </si>
  <si>
    <t>ΑΖ312791</t>
  </si>
  <si>
    <t>ΦΛΩΡΟΥ</t>
  </si>
  <si>
    <t>ΕΥΑΓΓΕΛΙΑ</t>
  </si>
  <si>
    <t>ΑΙ198655</t>
  </si>
  <si>
    <t>Μαρίνου</t>
  </si>
  <si>
    <t xml:space="preserve">Φλώρα </t>
  </si>
  <si>
    <t xml:space="preserve">Ηλίας </t>
  </si>
  <si>
    <t>ΑΙ351970</t>
  </si>
  <si>
    <t>ΚΩΤΣΙΑ</t>
  </si>
  <si>
    <t>ΜΑΙΛΙΝΤΑ</t>
  </si>
  <si>
    <t>ΗΛΙΑΣ</t>
  </si>
  <si>
    <t>ΑΗ756348</t>
  </si>
  <si>
    <t>1464,7</t>
  </si>
  <si>
    <t>ΧΡΥΣΑΦΗ</t>
  </si>
  <si>
    <t>ΑΚ937026</t>
  </si>
  <si>
    <t>844,8</t>
  </si>
  <si>
    <t>1462,8</t>
  </si>
  <si>
    <t>ΚΟΥΤΣΩΝΑ</t>
  </si>
  <si>
    <t>ΑΜ852162</t>
  </si>
  <si>
    <t>1069,2</t>
  </si>
  <si>
    <t>1459,2</t>
  </si>
  <si>
    <t>ΠΑΠΑΝΑΣΤΑΣΙΟΥΠΑΠΠΑ</t>
  </si>
  <si>
    <t>ΕΡΜΙΟΝΗ</t>
  </si>
  <si>
    <t>ΑΗ694680</t>
  </si>
  <si>
    <t>718,3</t>
  </si>
  <si>
    <t>1456,3</t>
  </si>
  <si>
    <t>ΚΟΤΣΙΑΔΟΥ</t>
  </si>
  <si>
    <t>ΓΑΛΗΝΗ</t>
  </si>
  <si>
    <t>ΠΑΝΤΕΛΗΣ</t>
  </si>
  <si>
    <t>ΑΑ403945</t>
  </si>
  <si>
    <t>811,8</t>
  </si>
  <si>
    <t>1451,8</t>
  </si>
  <si>
    <t>ΠΑΝΑΓΙΩΤΙΔΟΥ</t>
  </si>
  <si>
    <t xml:space="preserve">ΕΥΑΓΓΕΛΙΑ </t>
  </si>
  <si>
    <t>Ξ881791</t>
  </si>
  <si>
    <t>ΦΡΟΝΙΜΑΔΗ</t>
  </si>
  <si>
    <t>Ρ879447</t>
  </si>
  <si>
    <t>834,9</t>
  </si>
  <si>
    <t>1438,9</t>
  </si>
  <si>
    <t>ΕΛΕΖΟΓΛΟΥ</t>
  </si>
  <si>
    <t>Π803027</t>
  </si>
  <si>
    <t>ΓΕΩΡΓΙΑΔΗΣ</t>
  </si>
  <si>
    <t>ΚΥΡΙΑΚΟΣ</t>
  </si>
  <si>
    <t>Τ840021</t>
  </si>
  <si>
    <t>799,7</t>
  </si>
  <si>
    <t>1417,7</t>
  </si>
  <si>
    <t>ΚΑΡΥΠΟΓΛΟΥ</t>
  </si>
  <si>
    <t>ΑΝΑΣΤΑΣΙΟΣ</t>
  </si>
  <si>
    <t>ΑΕ689955</t>
  </si>
  <si>
    <t>ΣΟΥΣΑΝΑ</t>
  </si>
  <si>
    <t>ΑΕ209650</t>
  </si>
  <si>
    <t>861,3</t>
  </si>
  <si>
    <t>1412,3</t>
  </si>
  <si>
    <t>ΠΑΠΑΓΕΩΡΓΙΟΥ</t>
  </si>
  <si>
    <t>ΑΗ298318</t>
  </si>
  <si>
    <t>819,5</t>
  </si>
  <si>
    <t>1407,5</t>
  </si>
  <si>
    <t>ΜΕΙΤΑΝΙΔΗΣ</t>
  </si>
  <si>
    <t>ΑΚ924301</t>
  </si>
  <si>
    <t>815,1</t>
  </si>
  <si>
    <t>1403,1</t>
  </si>
  <si>
    <t>ΟΙΚΟΝΟΜΙΔΗΣ</t>
  </si>
  <si>
    <t>ΓΡΗΓΟΡΙΟΣ</t>
  </si>
  <si>
    <t>ΑΜ509731</t>
  </si>
  <si>
    <t>ΔΟΝΤΑΚΗ</t>
  </si>
  <si>
    <t>ΑΑ050641</t>
  </si>
  <si>
    <t>ΝΑΚΟΥ</t>
  </si>
  <si>
    <t>ΣΠΥΡΙΔΟΥΛΑ</t>
  </si>
  <si>
    <t>Ν536712</t>
  </si>
  <si>
    <t>ΓΙΑΝΝΟΠΟΥΛΟΣ</t>
  </si>
  <si>
    <t>Φ340383</t>
  </si>
  <si>
    <t>808,5</t>
  </si>
  <si>
    <t>1396,5</t>
  </si>
  <si>
    <t>ΠΑΠΑΕΥΣΤΑΘΙΟΥ</t>
  </si>
  <si>
    <t>ΕΥΣΤΑΘΙΟΣ</t>
  </si>
  <si>
    <t>ΑΒ672650</t>
  </si>
  <si>
    <t>1079,1</t>
  </si>
  <si>
    <t>1396,1</t>
  </si>
  <si>
    <t>ΤΑΟΥΣΙΑΝΗ</t>
  </si>
  <si>
    <t>ΜΑΡΙΑΝΝΑ ΣΟΦΙΑ</t>
  </si>
  <si>
    <t>ΑΕ208788</t>
  </si>
  <si>
    <t>776,6</t>
  </si>
  <si>
    <t>1394,6</t>
  </si>
  <si>
    <t>ΣΦΑΚΙΑΝΑΚΗ</t>
  </si>
  <si>
    <t>ΑΘΗΝΑ</t>
  </si>
  <si>
    <t>ΑΜ657734</t>
  </si>
  <si>
    <t>745,8</t>
  </si>
  <si>
    <t>1392,8</t>
  </si>
  <si>
    <t xml:space="preserve">ΣΑΜΑΡΑ </t>
  </si>
  <si>
    <t xml:space="preserve">ΑΝΑΣΤΑΣΙΑ </t>
  </si>
  <si>
    <t xml:space="preserve">ΚΩΝΣΤΑΝΤΙΝΟΣ </t>
  </si>
  <si>
    <t>Χ734206</t>
  </si>
  <si>
    <t>ΖΕΑΚΗ</t>
  </si>
  <si>
    <t>Σ867016</t>
  </si>
  <si>
    <t>1385,5</t>
  </si>
  <si>
    <t>ΤΣΕΧΕΛΙΔΟΥ</t>
  </si>
  <si>
    <t>ΣΤΥΛΙΑΝΟΣ</t>
  </si>
  <si>
    <t>ΑΕ815630</t>
  </si>
  <si>
    <t>703-705-702</t>
  </si>
  <si>
    <t>ΜΟΥΖΑΚΙΤΗ</t>
  </si>
  <si>
    <t>ΑΖ131481</t>
  </si>
  <si>
    <t>ΤΕΝΕΖΟΥ</t>
  </si>
  <si>
    <t>ΣΩΤΗΡΙΟΣ</t>
  </si>
  <si>
    <t>Π848444</t>
  </si>
  <si>
    <t>1006,5</t>
  </si>
  <si>
    <t>1372,5</t>
  </si>
  <si>
    <t>ΖΩΗ</t>
  </si>
  <si>
    <t>Χ391567</t>
  </si>
  <si>
    <t>830,5</t>
  </si>
  <si>
    <t>1365,5</t>
  </si>
  <si>
    <t>GAYRAUD</t>
  </si>
  <si>
    <t>PASCAL-ANDRE</t>
  </si>
  <si>
    <t>YVES</t>
  </si>
  <si>
    <t>0812SKG000</t>
  </si>
  <si>
    <t>ΡΑΠΤΗ</t>
  </si>
  <si>
    <t>ΑΖ744979</t>
  </si>
  <si>
    <t>ΒΑΣΙΛΑΚΟΣ</t>
  </si>
  <si>
    <t>Σ755439</t>
  </si>
  <si>
    <t>754,6</t>
  </si>
  <si>
    <t>1342,6</t>
  </si>
  <si>
    <t>ΠΑΠΑΔΟΠΟΥΛΟΥ</t>
  </si>
  <si>
    <t>ΑΖ677909</t>
  </si>
  <si>
    <t>894,3</t>
  </si>
  <si>
    <t>1328,3</t>
  </si>
  <si>
    <t>ΚΑΡΑΚΛΙΕΒΑ</t>
  </si>
  <si>
    <t>ΙΝΝΑ</t>
  </si>
  <si>
    <t>Χ734208</t>
  </si>
  <si>
    <t>738,1</t>
  </si>
  <si>
    <t>1326,1</t>
  </si>
  <si>
    <t>703-704</t>
  </si>
  <si>
    <t>ΜΙΧΑΛΟΠΟΥΛΟΣ</t>
  </si>
  <si>
    <t>ΣΠΥΡΟΣ</t>
  </si>
  <si>
    <t>ΕΛΕΥΘΕΡΙΟΣ</t>
  </si>
  <si>
    <t>ΑΗ709611</t>
  </si>
  <si>
    <t>1324,5</t>
  </si>
  <si>
    <t>ΚΑΠΛΑΝΙΔΟΥ</t>
  </si>
  <si>
    <t>ΜΑΓΔΑΛΗΝΗ</t>
  </si>
  <si>
    <t>ΑΚ939406</t>
  </si>
  <si>
    <t>ΚΑΛΟΚΑΙΡΗ</t>
  </si>
  <si>
    <t>ΑΚ388976</t>
  </si>
  <si>
    <t>1303,5</t>
  </si>
  <si>
    <t>ΑΙ391121</t>
  </si>
  <si>
    <t>702-703-705-701-704</t>
  </si>
  <si>
    <t>ΜΕΡΤΗ</t>
  </si>
  <si>
    <t>ΑΙ064171</t>
  </si>
  <si>
    <t>871,2</t>
  </si>
  <si>
    <t>1286,2</t>
  </si>
  <si>
    <t>ΛΑΜΠΡΑΚΗΣ</t>
  </si>
  <si>
    <t>ΗΡΑΚΛΗΣ</t>
  </si>
  <si>
    <t>ΑΗ460896</t>
  </si>
  <si>
    <t>885,5</t>
  </si>
  <si>
    <t>1285,5</t>
  </si>
  <si>
    <t>ΓΚΑΝΑΣΟΥ</t>
  </si>
  <si>
    <t>ΣΤΥΛΙΑΝΗ</t>
  </si>
  <si>
    <t>ΑΖ949432</t>
  </si>
  <si>
    <t>691,9</t>
  </si>
  <si>
    <t>1282,9</t>
  </si>
  <si>
    <t>ΔΕΤΣΙΡΑΠΗ</t>
  </si>
  <si>
    <t>ΑΙ187462</t>
  </si>
  <si>
    <t>1076,9</t>
  </si>
  <si>
    <t>1279,9</t>
  </si>
  <si>
    <t>ΣΠΥΡΙΔΟΥ</t>
  </si>
  <si>
    <t>ΑΕ400652</t>
  </si>
  <si>
    <t>ΣΟΛΟΜΩΝΙΔΗΣ</t>
  </si>
  <si>
    <t>Χ226983</t>
  </si>
  <si>
    <t>ΚΟΤΖΑΜΑΝΙΔΟΥ</t>
  </si>
  <si>
    <t>ΑΓΑΠΗ</t>
  </si>
  <si>
    <t>ΛΑΖΑΡΟΣ</t>
  </si>
  <si>
    <t>ΑΒ361079</t>
  </si>
  <si>
    <t>ΓΑΥΡΟΣ</t>
  </si>
  <si>
    <t>ΟΔΥΣΣΕΑΣ</t>
  </si>
  <si>
    <t>ΑΙ353541</t>
  </si>
  <si>
    <t>ΜΟΣΧΟΥ</t>
  </si>
  <si>
    <t>ΑΑ300395</t>
  </si>
  <si>
    <t>1064,8</t>
  </si>
  <si>
    <t>1239,8</t>
  </si>
  <si>
    <t>703-705</t>
  </si>
  <si>
    <t>ΚΟΥΣΙΔΟΥ</t>
  </si>
  <si>
    <t>ΑΑ364777</t>
  </si>
  <si>
    <t>ΧΡΙΣΤΟΦΟΡΟΥ</t>
  </si>
  <si>
    <t>ΣΟΥΛΤΑΝΑ</t>
  </si>
  <si>
    <t>ΑΑ869730</t>
  </si>
  <si>
    <t>ΙΩΣΗΦΙΔΗΣ</t>
  </si>
  <si>
    <t>Χ370386</t>
  </si>
  <si>
    <t>1014,2</t>
  </si>
  <si>
    <t>1219,2</t>
  </si>
  <si>
    <t>701-703</t>
  </si>
  <si>
    <t>ΠΡΑΠΑ</t>
  </si>
  <si>
    <t>ΔΗΜΗΤΡΑ</t>
  </si>
  <si>
    <t>ΑΚ540509</t>
  </si>
  <si>
    <t>1217,5</t>
  </si>
  <si>
    <t>ΖΕΒΛΑ</t>
  </si>
  <si>
    <t>Σ810590</t>
  </si>
  <si>
    <t>720,5</t>
  </si>
  <si>
    <t>1210,5</t>
  </si>
  <si>
    <t>ΣΙΑΤΡΑΒΑΝΗΣ</t>
  </si>
  <si>
    <t>ΧΡΥΣΟΣΤΟΜΟΣ</t>
  </si>
  <si>
    <t>Χ909149</t>
  </si>
  <si>
    <t>896,5</t>
  </si>
  <si>
    <t>1192,5</t>
  </si>
  <si>
    <t>ΓΙΑΝΝΑΚΟΠΟΥΛΟΣ</t>
  </si>
  <si>
    <t>Τ410166</t>
  </si>
  <si>
    <t>ΣΤΕΡΓΙΟΥΛΗ</t>
  </si>
  <si>
    <t>ΕΥΑΝΘΙΑ</t>
  </si>
  <si>
    <t>ΑΖ785854</t>
  </si>
  <si>
    <t>ΔΟΥΛΟΥΔΗ</t>
  </si>
  <si>
    <t>ΕΥΑΓΓΕΛΙΑ-ΚΩΝΣΤΑΝΤΙΝΑ</t>
  </si>
  <si>
    <t>ΑΕ423994</t>
  </si>
  <si>
    <t>ΚΑΛΟΣΤΥΠΗΣ</t>
  </si>
  <si>
    <t>Σ887177</t>
  </si>
  <si>
    <t>995,5</t>
  </si>
  <si>
    <t>1177,5</t>
  </si>
  <si>
    <t>ΑΓΓΕΛΙΚΗ</t>
  </si>
  <si>
    <t>ΑΕ 172069</t>
  </si>
  <si>
    <t>ΚΑΛΥΒΑ</t>
  </si>
  <si>
    <t>ΑΙ188916</t>
  </si>
  <si>
    <t>ΚΑΛΑΙΤΣΙΔΟΥ</t>
  </si>
  <si>
    <t>ΜΑΡΙΝΑ</t>
  </si>
  <si>
    <t>ΑΗ158022</t>
  </si>
  <si>
    <t>ΚΑΝΤΑΡΑΣ</t>
  </si>
  <si>
    <t>ΑΕ196744</t>
  </si>
  <si>
    <t>ΧΑΝΤΖΗ</t>
  </si>
  <si>
    <t>ΝΙΚΗ</t>
  </si>
  <si>
    <t>ΝΙΚΗΣΤΡΑΤΟΣ</t>
  </si>
  <si>
    <t>ΑΑ391679</t>
  </si>
  <si>
    <t>1164,5</t>
  </si>
  <si>
    <t>ΧΑΝΤΖΟΠΛΑΚΗ</t>
  </si>
  <si>
    <t>ΕΛΙΣΣΑΒΕΤ</t>
  </si>
  <si>
    <t>ΑΜ121455</t>
  </si>
  <si>
    <t>1161,5</t>
  </si>
  <si>
    <t>ΑΜΠΕΡΙΑΔΟΥ</t>
  </si>
  <si>
    <t>ΑΒ679013</t>
  </si>
  <si>
    <t>ΑΣΒΕΣΤΑ</t>
  </si>
  <si>
    <t>ΑΜ694102</t>
  </si>
  <si>
    <t>954,8</t>
  </si>
  <si>
    <t>1152,8</t>
  </si>
  <si>
    <t>ΑΒΡΑΑΜ</t>
  </si>
  <si>
    <t>Χ245643</t>
  </si>
  <si>
    <t>1017,5</t>
  </si>
  <si>
    <t>1152,5</t>
  </si>
  <si>
    <t>ΚΑΡΑΜΗΤΡΟΥΣΗ</t>
  </si>
  <si>
    <t>ΒΙΚΤΩΡΙΑ</t>
  </si>
  <si>
    <t>ΑΜ715427</t>
  </si>
  <si>
    <t>1150,5</t>
  </si>
  <si>
    <t>ΣΟΙΛΕΜΕΤΖΙΔΟΥ</t>
  </si>
  <si>
    <t>ΑΝΝΑ</t>
  </si>
  <si>
    <t>ΑΙ367310</t>
  </si>
  <si>
    <t>1147,5</t>
  </si>
  <si>
    <t>ΤΣΙΑΝΟΥ</t>
  </si>
  <si>
    <t>ΜΑΡΙΑ ΜΠΟΥΜΠΟΥΛΙΝΑ</t>
  </si>
  <si>
    <t>ΑΙ890506</t>
  </si>
  <si>
    <t>ΝΤΙΡΟΓΙΑΝΝΗ</t>
  </si>
  <si>
    <t>ΑΗ126907</t>
  </si>
  <si>
    <t>1144,8</t>
  </si>
  <si>
    <t>ΛΑΠΟΥΡΙΔΟΥ</t>
  </si>
  <si>
    <t>ΑΕ874532</t>
  </si>
  <si>
    <t>ΚΟΥΙΤΩΡΟΥ</t>
  </si>
  <si>
    <t>ΒΑΛΕΡΙΑ ΤΡΙΣΕΥΓΕΝΗ</t>
  </si>
  <si>
    <t>ΜΙΧΑΛΗΣ</t>
  </si>
  <si>
    <t>ΑΒ628719</t>
  </si>
  <si>
    <t>940,5</t>
  </si>
  <si>
    <t>1140,5</t>
  </si>
  <si>
    <t>ΚΑΡΠΑΤΣΗΣ</t>
  </si>
  <si>
    <t>ΑΕ837442</t>
  </si>
  <si>
    <t>1139,5</t>
  </si>
  <si>
    <t>Χ417106</t>
  </si>
  <si>
    <t>ΡΙΖΟΥ</t>
  </si>
  <si>
    <t>ΣΜΑΡΟΥΛΑ</t>
  </si>
  <si>
    <t>ΠΑΝΤΕΛΕΗΜΩΝ</t>
  </si>
  <si>
    <t>Ξ906317</t>
  </si>
  <si>
    <t>1040,6</t>
  </si>
  <si>
    <t>1138,6</t>
  </si>
  <si>
    <t>702-703-704</t>
  </si>
  <si>
    <t>ΜΑΥΡΙΔΟΥ</t>
  </si>
  <si>
    <t>ΑΗ803360</t>
  </si>
  <si>
    <t>1134,5</t>
  </si>
  <si>
    <t>ΦΩΤΟΥ</t>
  </si>
  <si>
    <t>ΑΙ704401</t>
  </si>
  <si>
    <t>998,8</t>
  </si>
  <si>
    <t>1133,8</t>
  </si>
  <si>
    <t>ΠΑΡΙΣΗ</t>
  </si>
  <si>
    <t>ΒΑΣΙΛΕΙΑ</t>
  </si>
  <si>
    <t>Φ182402</t>
  </si>
  <si>
    <t>1132,5</t>
  </si>
  <si>
    <t>ΣΑΡΙΔΟΥ</t>
  </si>
  <si>
    <t>ΡΑΦΑΕΛΑ</t>
  </si>
  <si>
    <t>ΑΖ884990</t>
  </si>
  <si>
    <t>ΚΟΥΤΕΛΙΔΑ</t>
  </si>
  <si>
    <t>ΑΘΑΝΑΣΙΑ-ΑΝΝΗ</t>
  </si>
  <si>
    <t>ΑΕ319334</t>
  </si>
  <si>
    <t>ΣΑΒΒΙΔΟΥ</t>
  </si>
  <si>
    <t>ΧΡΥΣΗ</t>
  </si>
  <si>
    <t>ΘΕΟΦΥΛΑΚΤΟΣ</t>
  </si>
  <si>
    <t>Χ950570</t>
  </si>
  <si>
    <t>ΓΕΡΟΠΑΝΟΥ</t>
  </si>
  <si>
    <t>ΒΑΛΕΝΤΙΝΑ</t>
  </si>
  <si>
    <t>ΑΚ273240</t>
  </si>
  <si>
    <t>ΜΗΛΟΓΛΟΥ</t>
  </si>
  <si>
    <t>Π423497</t>
  </si>
  <si>
    <t>1030,7</t>
  </si>
  <si>
    <t>1100,7</t>
  </si>
  <si>
    <t>ΑΓΓΕΛΗ</t>
  </si>
  <si>
    <t>ΚΩΝΣΤΑΝΤΙΝΙΑ-ΠΑΝΑΓΙΩΤΑ</t>
  </si>
  <si>
    <t>Φ333190</t>
  </si>
  <si>
    <t>920,7</t>
  </si>
  <si>
    <t>ΘΕΟΔΩΡΙΔΟΥ</t>
  </si>
  <si>
    <t>Σ818175</t>
  </si>
  <si>
    <t>ΜΗΛΟΥΣΗ</t>
  </si>
  <si>
    <t>Χ474795</t>
  </si>
  <si>
    <t>1099,2</t>
  </si>
  <si>
    <t>ΜΑΡΑΝΗ</t>
  </si>
  <si>
    <t>Χ739594</t>
  </si>
  <si>
    <t>ΤΟΚΑΤΛΙΔΟΥ</t>
  </si>
  <si>
    <t>ΠΟΛΥΚΑΡΠΟΣ</t>
  </si>
  <si>
    <t>Φ273407</t>
  </si>
  <si>
    <t>ΒΟΥΖΙΑΝΑ</t>
  </si>
  <si>
    <t>ΑΕ125506</t>
  </si>
  <si>
    <t>ΣΠΑΝΟΘΥΜΝΙΟΥ</t>
  </si>
  <si>
    <t>ΠΑΝΑΓΙΩΤΑ</t>
  </si>
  <si>
    <t>ΖΗΝΩΝ</t>
  </si>
  <si>
    <t>ΑΑ363301</t>
  </si>
  <si>
    <t>ΤΣΙΛΙΠΗΡΑ</t>
  </si>
  <si>
    <t>ΑΚ934571</t>
  </si>
  <si>
    <t>779,9</t>
  </si>
  <si>
    <t>1082,9</t>
  </si>
  <si>
    <t>ΜΑΧΑΙΡΑ</t>
  </si>
  <si>
    <t>ΑΚ291186</t>
  </si>
  <si>
    <t>ΞΕΝΟΥ</t>
  </si>
  <si>
    <t>ΑΝΑΣΤΑΣΙΑ</t>
  </si>
  <si>
    <t>ΑΗ721751</t>
  </si>
  <si>
    <t>694,1</t>
  </si>
  <si>
    <t>ΑΣΗΜΑΚΟΠΟΥΛΟΥ</t>
  </si>
  <si>
    <t xml:space="preserve">ΑΙΚΑΤΕΡΙΝΗ </t>
  </si>
  <si>
    <t>Χ295473</t>
  </si>
  <si>
    <t>863,5</t>
  </si>
  <si>
    <t>1078,5</t>
  </si>
  <si>
    <t>ΣΚΟΡΔΑ</t>
  </si>
  <si>
    <t>Χ271850</t>
  </si>
  <si>
    <t>ΠΑΠΠΟΥ</t>
  </si>
  <si>
    <t>ΑΜ277622</t>
  </si>
  <si>
    <t>1070,3</t>
  </si>
  <si>
    <t>ΑΜΒΡΟΣΙΑΔΟΥ</t>
  </si>
  <si>
    <t>ΑΚ991630</t>
  </si>
  <si>
    <t>ΤΡΙΜΗΣ</t>
  </si>
  <si>
    <t>ΑΜ765994</t>
  </si>
  <si>
    <t>ΚΑΤΣΙΚΑΡΗ</t>
  </si>
  <si>
    <t>ΣΤΑΜΑΤΙΑ</t>
  </si>
  <si>
    <t>ΑΖ183792</t>
  </si>
  <si>
    <t>676,5</t>
  </si>
  <si>
    <t>ΜΑΣΛΑΡΗΣ</t>
  </si>
  <si>
    <t>ΤΡΑΙΑΝΟΣ</t>
  </si>
  <si>
    <t>ΑΒ870019</t>
  </si>
  <si>
    <t>ΣΟΛΟΠΟΤΙΑ</t>
  </si>
  <si>
    <t>Χ455150</t>
  </si>
  <si>
    <t>1028,5</t>
  </si>
  <si>
    <t>1058,5</t>
  </si>
  <si>
    <t>ΒΑΓΙΑ</t>
  </si>
  <si>
    <t>ΑΜ923932</t>
  </si>
  <si>
    <t>962,5</t>
  </si>
  <si>
    <t>1048,5</t>
  </si>
  <si>
    <t>ΣΠΥΡΟΥ</t>
  </si>
  <si>
    <t>ΑΗ251944</t>
  </si>
  <si>
    <t>1047,5</t>
  </si>
  <si>
    <t>ΚΑΡΑΔΕΝΙΖΛΗΣ</t>
  </si>
  <si>
    <t>Χ203876</t>
  </si>
  <si>
    <t>790,9</t>
  </si>
  <si>
    <t>1045,9</t>
  </si>
  <si>
    <t>ΑΖ781242</t>
  </si>
  <si>
    <t>665,5</t>
  </si>
  <si>
    <t>1045,5</t>
  </si>
  <si>
    <t>ΚΟΛΟΚΟΥΡΑ</t>
  </si>
  <si>
    <t>ΧΡΥΣΑΝΘΗ</t>
  </si>
  <si>
    <t>ΑΒ199263</t>
  </si>
  <si>
    <t>1043,5</t>
  </si>
  <si>
    <t>ΤΖΙΤΖΗ</t>
  </si>
  <si>
    <t>ΙΦΙΓΕΝΕΙΑ</t>
  </si>
  <si>
    <t>ΑΗ689361</t>
  </si>
  <si>
    <t>ΤΑΣΟΛΑΜΠΡΟΥ</t>
  </si>
  <si>
    <t>ΑΕ250146</t>
  </si>
  <si>
    <t>ΒΥΡΛΙΟΥ</t>
  </si>
  <si>
    <t>ΑΗ190925</t>
  </si>
  <si>
    <t>ΠΑΥΛΟΠΟΥΛΟΥ</t>
  </si>
  <si>
    <t>ΠΕΤΡΟΣ</t>
  </si>
  <si>
    <t>Φ474522</t>
  </si>
  <si>
    <t>ΛΑΖΟΠΟΥΛΟΥ</t>
  </si>
  <si>
    <t>ΔΕΣΠΟΙΝΑ ΧΡΙΣΤΙΝΑ</t>
  </si>
  <si>
    <t>ΑΖ805705</t>
  </si>
  <si>
    <t>ΚΑΒΟΥΚΙΔΟΥ</t>
  </si>
  <si>
    <t>ΑΜ266596</t>
  </si>
  <si>
    <t>1013,7</t>
  </si>
  <si>
    <t>ΠΑΛΟΥΣΗ</t>
  </si>
  <si>
    <t>ΠΑΣΧΑΛΙΑ</t>
  </si>
  <si>
    <t>ΑΚ948069</t>
  </si>
  <si>
    <t>1013,5</t>
  </si>
  <si>
    <t>ΓΚΕΝΙΟΥ</t>
  </si>
  <si>
    <t>ΑΚ442423</t>
  </si>
  <si>
    <t>977,9</t>
  </si>
  <si>
    <t>1007,9</t>
  </si>
  <si>
    <t>ΗΛΙΑΔΟΥ</t>
  </si>
  <si>
    <t>ΜΑΡΙΑΝΘΗ</t>
  </si>
  <si>
    <t>ΑΜ712218</t>
  </si>
  <si>
    <t>904,2</t>
  </si>
  <si>
    <t>1004,2</t>
  </si>
  <si>
    <t>ΤΣΙΡΟΥ</t>
  </si>
  <si>
    <t>ΒΑΡΒΑΡΑ</t>
  </si>
  <si>
    <t>Χ225110</t>
  </si>
  <si>
    <t>852,5</t>
  </si>
  <si>
    <t>1002,5</t>
  </si>
  <si>
    <t>ΠΟΥΛΚΟΣ</t>
  </si>
  <si>
    <t>ΑΗ802980</t>
  </si>
  <si>
    <t>918,5</t>
  </si>
  <si>
    <t>988,5</t>
  </si>
  <si>
    <t>ΤΣΕΜΠΟΓΛΟΥ</t>
  </si>
  <si>
    <t>ΣΥΜΕΩΝ</t>
  </si>
  <si>
    <t>Χ699851</t>
  </si>
  <si>
    <t>ΓΑΖΕΤΗ</t>
  </si>
  <si>
    <t>ΑΖ317986</t>
  </si>
  <si>
    <t>981,5</t>
  </si>
  <si>
    <t>ΤΡΙΑΝΤΑΦΥΛΛΟΥ</t>
  </si>
  <si>
    <t>Π810762</t>
  </si>
  <si>
    <t>980,5</t>
  </si>
  <si>
    <t>ΞΕΝΑΚΗ</t>
  </si>
  <si>
    <t>ΑΑ267017</t>
  </si>
  <si>
    <t>775,5</t>
  </si>
  <si>
    <t>978,5</t>
  </si>
  <si>
    <t>ΜΠΑΡΤΖΩΚΑ</t>
  </si>
  <si>
    <t>Ρ876348</t>
  </si>
  <si>
    <t>976,8</t>
  </si>
  <si>
    <t>ΠΕΤΡΟΥΤΣΟΥ</t>
  </si>
  <si>
    <t>ΧΑΡΑΛΑΜΠΙΑ</t>
  </si>
  <si>
    <t>ΑΙ215773</t>
  </si>
  <si>
    <t>ΠΑΠΑΧΡΥΣΟΠΟΥΛΟΣ</t>
  </si>
  <si>
    <t>ΑΑ259387</t>
  </si>
  <si>
    <t>965,1</t>
  </si>
  <si>
    <t>ΤΣΑΟΥΣΙΔΗΣ</t>
  </si>
  <si>
    <t>ΣΑΒΒΑΣ</t>
  </si>
  <si>
    <t>ΑΝ345086</t>
  </si>
  <si>
    <t>ΣΤΕΡΓΑΚΗΣ</t>
  </si>
  <si>
    <t>ΠΑΣΧΑΛΗΣ</t>
  </si>
  <si>
    <t>Σ969887</t>
  </si>
  <si>
    <t>ΠΕΤΡΙΔΟΥ</t>
  </si>
  <si>
    <t>ΕΛΠΙΔΑ</t>
  </si>
  <si>
    <t>ΑΖ790909</t>
  </si>
  <si>
    <t>ΑΘΑΝΑΣΙΑ - ΑΝΑΣΤΑΣΙΑ</t>
  </si>
  <si>
    <t>ΑΙ321844</t>
  </si>
  <si>
    <t>ΜΑΥΡΟΔΗΜΟΥ</t>
  </si>
  <si>
    <t xml:space="preserve">ΕΛΕΝΗ </t>
  </si>
  <si>
    <t>ΣΤΕΡΓΙΟΣ</t>
  </si>
  <si>
    <t>ΑΗ793866</t>
  </si>
  <si>
    <t>ΠΕΤΡΟΥ</t>
  </si>
  <si>
    <t>ΑΗ089583</t>
  </si>
  <si>
    <t>ΓΙΑΝΝΟΥΛΑ</t>
  </si>
  <si>
    <t>Χ452660</t>
  </si>
  <si>
    <t>922,5</t>
  </si>
  <si>
    <t>Τότη</t>
  </si>
  <si>
    <t>Τριανταφυλλιά</t>
  </si>
  <si>
    <t>Απόστολος</t>
  </si>
  <si>
    <t>Χ977955</t>
  </si>
  <si>
    <t>742,5</t>
  </si>
  <si>
    <t>913,5</t>
  </si>
  <si>
    <t>ΚΑΖΑΝΤΖΙΔΟΥ</t>
  </si>
  <si>
    <t>ΑΑ267161</t>
  </si>
  <si>
    <t>ΜΠΑΝΤΟΥΝΑ</t>
  </si>
  <si>
    <t>ΝΙΚΟΛΕΤΤΑ</t>
  </si>
  <si>
    <t>ΑΖ216586</t>
  </si>
  <si>
    <t>904,5</t>
  </si>
  <si>
    <t>ΑΡΑΠΙΔΗΣ</t>
  </si>
  <si>
    <t>ΑΖ305346</t>
  </si>
  <si>
    <t>ΚΑΡΑΜΠΑ</t>
  </si>
  <si>
    <t>ΑΒ622474</t>
  </si>
  <si>
    <t>ΓΕΩΡΓΑΛΗ</t>
  </si>
  <si>
    <t>ΕΥΡΙΠΙΔΗΣ</t>
  </si>
  <si>
    <t>Χ893400</t>
  </si>
  <si>
    <t>875,6</t>
  </si>
  <si>
    <t>ΓΚΑΡΑΓΚΟΥΝΗΣ</t>
  </si>
  <si>
    <t>ΑΙ339411</t>
  </si>
  <si>
    <t>ΤΑΞΟΣ</t>
  </si>
  <si>
    <t>ΧΑΡΙΛΑΟΣ</t>
  </si>
  <si>
    <t>ΑΖ267122</t>
  </si>
  <si>
    <t>ΠΕΤΡΟΥΣΗΣ</t>
  </si>
  <si>
    <t>ΑΝ387434</t>
  </si>
  <si>
    <t>849,5</t>
  </si>
  <si>
    <t>ΚΙΤΤΑΚΗ</t>
  </si>
  <si>
    <t>ΑΕ904167</t>
  </si>
  <si>
    <t>ΜΑΤΘΑΙΑΔΟΥ</t>
  </si>
  <si>
    <t>ΑΛΕΞΑΝΔΡ</t>
  </si>
  <si>
    <t>ΑΑ278147</t>
  </si>
  <si>
    <t>809,6</t>
  </si>
  <si>
    <t>844,6</t>
  </si>
  <si>
    <t>ΝΤΑΟΥΤΗ</t>
  </si>
  <si>
    <t>ΑΦΡΟΔΙΤΗ</t>
  </si>
  <si>
    <t>Χ266296</t>
  </si>
  <si>
    <t>837,1</t>
  </si>
  <si>
    <t>ΠΑΤΡΑ</t>
  </si>
  <si>
    <t>ΕΥΤΥΧΙΑ</t>
  </si>
  <si>
    <t>ΑΒ108872</t>
  </si>
  <si>
    <t>ΜΠΟΥΤΣΑΚΗΣ</t>
  </si>
  <si>
    <t>ΑΙ439555</t>
  </si>
  <si>
    <t>ΑΝΤΩΝΙΟΥ</t>
  </si>
  <si>
    <t>Χ844999</t>
  </si>
  <si>
    <t>825,5</t>
  </si>
  <si>
    <t>ΚΥΡΙΑΚΙΔΟΥ</t>
  </si>
  <si>
    <t xml:space="preserve">ΑΝΝΑ </t>
  </si>
  <si>
    <t>ΣΩΚΡΑΤΗΣ</t>
  </si>
  <si>
    <t>Φ328145</t>
  </si>
  <si>
    <t>ΔΑΦΟΥΛΗ</t>
  </si>
  <si>
    <t>ΓΕΩΡΓΙΑ</t>
  </si>
  <si>
    <t>Χ987959</t>
  </si>
  <si>
    <t>ΤΙΚΟΥ</t>
  </si>
  <si>
    <t>ΑΕ874500</t>
  </si>
  <si>
    <t>805,5</t>
  </si>
  <si>
    <t>ΦΥΤΟΖΙΔΟΥ</t>
  </si>
  <si>
    <t>ΑΖ140122</t>
  </si>
  <si>
    <t>804,1</t>
  </si>
  <si>
    <t>ΜΑΥΡΟΓΙΩΡΓΗΣ</t>
  </si>
  <si>
    <t>ΑΑ267814</t>
  </si>
  <si>
    <t>753,5</t>
  </si>
  <si>
    <t>783,5</t>
  </si>
  <si>
    <t>ΤΥΡΙΤΙΔΗΣ</t>
  </si>
  <si>
    <t>ΑΙ726586</t>
  </si>
  <si>
    <t>770,5</t>
  </si>
  <si>
    <t>ΒΑΡΣΑΜΗ</t>
  </si>
  <si>
    <t>ΜΑΡΙΑΝΘΗ ΗΡΩ</t>
  </si>
  <si>
    <t>ΑΡΙΣΤΕΙΔΗΣ</t>
  </si>
  <si>
    <t>ΑΖ400331</t>
  </si>
  <si>
    <t>ΓΚΙΓΚΟΠΟΥΛΟΥ</t>
  </si>
  <si>
    <t>ΠΑΥΛΟΣ</t>
  </si>
  <si>
    <t>ΑΙ878261</t>
  </si>
  <si>
    <t>ΔΙΑΜΑΝΤΗΣ</t>
  </si>
  <si>
    <t>ΑΒ770767</t>
  </si>
  <si>
    <t>764,5</t>
  </si>
  <si>
    <t>ΤΕΜΕΡΤΖΙΔΗΣ</t>
  </si>
  <si>
    <t>ΑΖ194590</t>
  </si>
  <si>
    <t>760,1</t>
  </si>
  <si>
    <t>ΤΣΟΜΠΑΝΗ</t>
  </si>
  <si>
    <t>ΑΖ852780</t>
  </si>
  <si>
    <t>ΘΕΟΦΥΛΑΚΤΟΥ</t>
  </si>
  <si>
    <t>ΕΥΘΥΜΙΟΣ</t>
  </si>
  <si>
    <t>Χ370024</t>
  </si>
  <si>
    <t>ΣΑΚΚΑΣ</t>
  </si>
  <si>
    <t>ΑΜ308822</t>
  </si>
  <si>
    <t>621,5</t>
  </si>
  <si>
    <t>681,5</t>
  </si>
  <si>
    <t>702-703-701-705-704</t>
  </si>
  <si>
    <t>ΑΒ389711</t>
  </si>
  <si>
    <t>610,5</t>
  </si>
  <si>
    <t>647,5</t>
  </si>
  <si>
    <t>ΚΕΒΡΕΚΙΔΟΥ</t>
  </si>
  <si>
    <t>Α Ι 337671</t>
  </si>
  <si>
    <t>Ρεντζεπη</t>
  </si>
  <si>
    <t>Ελενη</t>
  </si>
  <si>
    <t>Γεωργιος</t>
  </si>
  <si>
    <t>ΑΑ303603</t>
  </si>
  <si>
    <t>701-702-703</t>
  </si>
  <si>
    <t>ΝΤΑΣΤΑΜΑΝΗ</t>
  </si>
  <si>
    <t>ΑΖ237731</t>
  </si>
  <si>
    <t>566,5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</si>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</sst>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642</v>
      </c>
      <c r="C8" t="s">
        <v>13</v>
      </c>
      <c r="D8" t="s">
        <v>14</v>
      </c>
      <c r="E8" t="s">
        <v>15</v>
      </c>
      <c r="F8" t="s">
        <v>16</v>
      </c>
      <c r="G8" t="str">
        <f>"201510002023"</f>
        <v>201510002023</v>
      </c>
      <c r="H8" t="s">
        <v>17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1</v>
      </c>
      <c r="W8" t="s">
        <v>18</v>
      </c>
    </row>
    <row r="9" spans="1:23" x14ac:dyDescent="0.25">
      <c r="H9">
        <v>703</v>
      </c>
    </row>
    <row r="10" spans="1:23" x14ac:dyDescent="0.25">
      <c r="A10">
        <v>2</v>
      </c>
      <c r="B10">
        <v>756</v>
      </c>
      <c r="C10" t="s">
        <v>19</v>
      </c>
      <c r="D10" t="s">
        <v>20</v>
      </c>
      <c r="E10" t="s">
        <v>21</v>
      </c>
      <c r="F10" t="s">
        <v>22</v>
      </c>
      <c r="G10" t="str">
        <f>"201402006308"</f>
        <v>201402006308</v>
      </c>
      <c r="H10">
        <v>1100</v>
      </c>
      <c r="I10">
        <v>150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82</v>
      </c>
      <c r="S10">
        <v>574</v>
      </c>
      <c r="T10">
        <v>0</v>
      </c>
      <c r="V10">
        <v>1</v>
      </c>
      <c r="W10">
        <v>1824</v>
      </c>
    </row>
    <row r="11" spans="1:23" x14ac:dyDescent="0.25">
      <c r="H11">
        <v>703</v>
      </c>
    </row>
    <row r="12" spans="1:23" x14ac:dyDescent="0.25">
      <c r="A12">
        <v>3</v>
      </c>
      <c r="B12">
        <v>893</v>
      </c>
      <c r="C12" t="s">
        <v>23</v>
      </c>
      <c r="D12" t="s">
        <v>24</v>
      </c>
      <c r="E12" t="s">
        <v>25</v>
      </c>
      <c r="F12" t="s">
        <v>26</v>
      </c>
      <c r="G12" t="str">
        <f>"201412001465"</f>
        <v>201412001465</v>
      </c>
      <c r="H12">
        <v>1045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1</v>
      </c>
      <c r="W12">
        <v>1813</v>
      </c>
    </row>
    <row r="13" spans="1:23" x14ac:dyDescent="0.25">
      <c r="H13" t="s">
        <v>27</v>
      </c>
    </row>
    <row r="14" spans="1:23" x14ac:dyDescent="0.25">
      <c r="A14">
        <v>4</v>
      </c>
      <c r="B14">
        <v>2771</v>
      </c>
      <c r="C14" t="s">
        <v>28</v>
      </c>
      <c r="D14" t="s">
        <v>29</v>
      </c>
      <c r="E14" t="s">
        <v>30</v>
      </c>
      <c r="F14" t="s">
        <v>31</v>
      </c>
      <c r="G14" t="str">
        <f>"00221586"</f>
        <v>00221586</v>
      </c>
      <c r="H14" t="s">
        <v>17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1</v>
      </c>
      <c r="W14" t="s">
        <v>32</v>
      </c>
    </row>
    <row r="15" spans="1:23" x14ac:dyDescent="0.25">
      <c r="H15">
        <v>703</v>
      </c>
    </row>
    <row r="16" spans="1:23" x14ac:dyDescent="0.25">
      <c r="A16">
        <v>5</v>
      </c>
      <c r="B16">
        <v>3128</v>
      </c>
      <c r="C16" t="s">
        <v>33</v>
      </c>
      <c r="D16" t="s">
        <v>34</v>
      </c>
      <c r="E16" t="s">
        <v>21</v>
      </c>
      <c r="F16" t="s">
        <v>35</v>
      </c>
      <c r="G16" t="str">
        <f>"00129564"</f>
        <v>00129564</v>
      </c>
      <c r="H16" t="s">
        <v>17</v>
      </c>
      <c r="I16">
        <v>0</v>
      </c>
      <c r="J16">
        <v>30</v>
      </c>
      <c r="K16">
        <v>70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1</v>
      </c>
      <c r="W16" t="s">
        <v>36</v>
      </c>
    </row>
    <row r="17" spans="1:23" x14ac:dyDescent="0.25">
      <c r="H17" t="s">
        <v>27</v>
      </c>
    </row>
    <row r="18" spans="1:23" x14ac:dyDescent="0.25">
      <c r="A18">
        <v>6</v>
      </c>
      <c r="B18">
        <v>3156</v>
      </c>
      <c r="C18" t="s">
        <v>37</v>
      </c>
      <c r="D18" t="s">
        <v>38</v>
      </c>
      <c r="E18" t="s">
        <v>21</v>
      </c>
      <c r="F18" t="s">
        <v>39</v>
      </c>
      <c r="G18" t="str">
        <f>"200712003118"</f>
        <v>200712003118</v>
      </c>
      <c r="H18" t="s">
        <v>40</v>
      </c>
      <c r="I18">
        <v>150</v>
      </c>
      <c r="J18">
        <v>50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1</v>
      </c>
      <c r="W18" t="s">
        <v>41</v>
      </c>
    </row>
    <row r="19" spans="1:23" x14ac:dyDescent="0.25">
      <c r="H19" t="s">
        <v>27</v>
      </c>
    </row>
    <row r="20" spans="1:23" x14ac:dyDescent="0.25">
      <c r="A20">
        <v>7</v>
      </c>
      <c r="B20">
        <v>105</v>
      </c>
      <c r="C20" t="s">
        <v>42</v>
      </c>
      <c r="D20" t="s">
        <v>20</v>
      </c>
      <c r="E20" t="s">
        <v>43</v>
      </c>
      <c r="F20" t="s">
        <v>44</v>
      </c>
      <c r="G20" t="str">
        <f>"201511027454"</f>
        <v>201511027454</v>
      </c>
      <c r="H20">
        <v>1012</v>
      </c>
      <c r="I20">
        <v>150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1</v>
      </c>
      <c r="W20">
        <v>1750</v>
      </c>
    </row>
    <row r="21" spans="1:23" x14ac:dyDescent="0.25">
      <c r="H21">
        <v>703</v>
      </c>
    </row>
    <row r="22" spans="1:23" x14ac:dyDescent="0.25">
      <c r="A22">
        <v>8</v>
      </c>
      <c r="B22">
        <v>2612</v>
      </c>
      <c r="C22" t="s">
        <v>45</v>
      </c>
      <c r="D22" t="s">
        <v>29</v>
      </c>
      <c r="E22" t="s">
        <v>46</v>
      </c>
      <c r="F22" t="s">
        <v>47</v>
      </c>
      <c r="G22" t="str">
        <f>"00012424"</f>
        <v>00012424</v>
      </c>
      <c r="H22" t="s">
        <v>48</v>
      </c>
      <c r="I22">
        <v>150</v>
      </c>
      <c r="J22">
        <v>30</v>
      </c>
      <c r="K22">
        <v>30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3</v>
      </c>
      <c r="W22" t="s">
        <v>49</v>
      </c>
    </row>
    <row r="23" spans="1:23" x14ac:dyDescent="0.25">
      <c r="H23" t="s">
        <v>27</v>
      </c>
    </row>
    <row r="24" spans="1:23" x14ac:dyDescent="0.25">
      <c r="A24">
        <v>9</v>
      </c>
      <c r="B24">
        <v>255</v>
      </c>
      <c r="C24" t="s">
        <v>50</v>
      </c>
      <c r="D24" t="s">
        <v>51</v>
      </c>
      <c r="E24" t="s">
        <v>52</v>
      </c>
      <c r="F24" t="s">
        <v>53</v>
      </c>
      <c r="G24" t="str">
        <f>"201405002336"</f>
        <v>201405002336</v>
      </c>
      <c r="H24" t="s">
        <v>17</v>
      </c>
      <c r="I24">
        <v>0</v>
      </c>
      <c r="J24">
        <v>70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1</v>
      </c>
      <c r="W24" t="s">
        <v>54</v>
      </c>
    </row>
    <row r="25" spans="1:23" x14ac:dyDescent="0.25">
      <c r="H25">
        <v>703</v>
      </c>
    </row>
    <row r="26" spans="1:23" x14ac:dyDescent="0.25">
      <c r="A26">
        <v>10</v>
      </c>
      <c r="B26">
        <v>2478</v>
      </c>
      <c r="C26" t="s">
        <v>55</v>
      </c>
      <c r="D26" t="s">
        <v>56</v>
      </c>
      <c r="E26" t="s">
        <v>21</v>
      </c>
      <c r="F26" t="s">
        <v>57</v>
      </c>
      <c r="G26" t="str">
        <f>"201405001533"</f>
        <v>201405001533</v>
      </c>
      <c r="H26">
        <v>1100</v>
      </c>
      <c r="I26">
        <v>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1</v>
      </c>
      <c r="W26">
        <v>1718</v>
      </c>
    </row>
    <row r="27" spans="1:23" x14ac:dyDescent="0.25">
      <c r="H27">
        <v>703</v>
      </c>
    </row>
    <row r="28" spans="1:23" x14ac:dyDescent="0.25">
      <c r="A28">
        <v>11</v>
      </c>
      <c r="B28">
        <v>645</v>
      </c>
      <c r="C28" t="s">
        <v>58</v>
      </c>
      <c r="D28" t="s">
        <v>59</v>
      </c>
      <c r="E28" t="s">
        <v>52</v>
      </c>
      <c r="F28" t="s">
        <v>60</v>
      </c>
      <c r="G28" t="str">
        <f>"00016917"</f>
        <v>00016917</v>
      </c>
      <c r="H28" t="s">
        <v>40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1</v>
      </c>
      <c r="W28" t="s">
        <v>61</v>
      </c>
    </row>
    <row r="29" spans="1:23" x14ac:dyDescent="0.25">
      <c r="H29">
        <v>703</v>
      </c>
    </row>
    <row r="30" spans="1:23" x14ac:dyDescent="0.25">
      <c r="A30">
        <v>12</v>
      </c>
      <c r="B30">
        <v>2710</v>
      </c>
      <c r="C30" t="s">
        <v>62</v>
      </c>
      <c r="D30" t="s">
        <v>63</v>
      </c>
      <c r="E30" t="s">
        <v>64</v>
      </c>
      <c r="F30" t="s">
        <v>65</v>
      </c>
      <c r="G30" t="str">
        <f>"00106920"</f>
        <v>00106920</v>
      </c>
      <c r="H30">
        <v>1056</v>
      </c>
      <c r="I30">
        <v>0</v>
      </c>
      <c r="J30">
        <v>50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1</v>
      </c>
      <c r="W30">
        <v>1694</v>
      </c>
    </row>
    <row r="31" spans="1:23" x14ac:dyDescent="0.25">
      <c r="H31">
        <v>703</v>
      </c>
    </row>
    <row r="32" spans="1:23" x14ac:dyDescent="0.25">
      <c r="A32">
        <v>13</v>
      </c>
      <c r="B32">
        <v>296</v>
      </c>
      <c r="C32" t="s">
        <v>66</v>
      </c>
      <c r="D32" t="s">
        <v>67</v>
      </c>
      <c r="E32" t="s">
        <v>68</v>
      </c>
      <c r="F32" t="s">
        <v>69</v>
      </c>
      <c r="G32" t="str">
        <f>"201411002497"</f>
        <v>201411002497</v>
      </c>
      <c r="H32" t="s">
        <v>70</v>
      </c>
      <c r="I32">
        <v>0</v>
      </c>
      <c r="J32">
        <v>30</v>
      </c>
      <c r="K32">
        <v>30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81</v>
      </c>
      <c r="S32">
        <v>567</v>
      </c>
      <c r="T32">
        <v>0</v>
      </c>
      <c r="V32">
        <v>1</v>
      </c>
      <c r="W32" t="s">
        <v>71</v>
      </c>
    </row>
    <row r="33" spans="1:23" x14ac:dyDescent="0.25">
      <c r="H33" t="s">
        <v>72</v>
      </c>
    </row>
    <row r="34" spans="1:23" x14ac:dyDescent="0.25">
      <c r="A34">
        <v>14</v>
      </c>
      <c r="B34">
        <v>513</v>
      </c>
      <c r="C34" t="s">
        <v>73</v>
      </c>
      <c r="D34" t="s">
        <v>74</v>
      </c>
      <c r="E34" t="s">
        <v>75</v>
      </c>
      <c r="F34" t="s">
        <v>76</v>
      </c>
      <c r="G34" t="str">
        <f>"00093476"</f>
        <v>00093476</v>
      </c>
      <c r="H34">
        <v>1100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1</v>
      </c>
      <c r="W34">
        <v>1688</v>
      </c>
    </row>
    <row r="35" spans="1:23" x14ac:dyDescent="0.25">
      <c r="H35">
        <v>703</v>
      </c>
    </row>
    <row r="36" spans="1:23" x14ac:dyDescent="0.25">
      <c r="A36">
        <v>15</v>
      </c>
      <c r="B36">
        <v>2221</v>
      </c>
      <c r="C36" t="s">
        <v>77</v>
      </c>
      <c r="D36" t="s">
        <v>78</v>
      </c>
      <c r="E36" t="s">
        <v>79</v>
      </c>
      <c r="F36" t="s">
        <v>80</v>
      </c>
      <c r="G36" t="str">
        <f>"00146557"</f>
        <v>00146557</v>
      </c>
      <c r="H36">
        <v>1100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1</v>
      </c>
      <c r="W36">
        <v>1688</v>
      </c>
    </row>
    <row r="37" spans="1:23" x14ac:dyDescent="0.25">
      <c r="H37">
        <v>703</v>
      </c>
    </row>
    <row r="38" spans="1:23" x14ac:dyDescent="0.25">
      <c r="A38">
        <v>16</v>
      </c>
      <c r="B38">
        <v>3029</v>
      </c>
      <c r="C38" t="s">
        <v>81</v>
      </c>
      <c r="D38" t="s">
        <v>82</v>
      </c>
      <c r="E38" t="s">
        <v>83</v>
      </c>
      <c r="F38" t="s">
        <v>84</v>
      </c>
      <c r="G38" t="str">
        <f>"201406014356"</f>
        <v>201406014356</v>
      </c>
      <c r="H38" t="s">
        <v>85</v>
      </c>
      <c r="I38">
        <v>0</v>
      </c>
      <c r="J38">
        <v>70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1</v>
      </c>
      <c r="W38" t="s">
        <v>86</v>
      </c>
    </row>
    <row r="39" spans="1:23" x14ac:dyDescent="0.25">
      <c r="H39">
        <v>703</v>
      </c>
    </row>
    <row r="40" spans="1:23" x14ac:dyDescent="0.25">
      <c r="A40">
        <v>17</v>
      </c>
      <c r="B40">
        <v>935</v>
      </c>
      <c r="C40" t="s">
        <v>87</v>
      </c>
      <c r="D40" t="s">
        <v>88</v>
      </c>
      <c r="E40" t="s">
        <v>89</v>
      </c>
      <c r="F40" t="s">
        <v>90</v>
      </c>
      <c r="G40" t="str">
        <f>"201511025214"</f>
        <v>201511025214</v>
      </c>
      <c r="H40" t="s">
        <v>91</v>
      </c>
      <c r="I40">
        <v>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84</v>
      </c>
      <c r="S40">
        <v>588</v>
      </c>
      <c r="T40">
        <v>0</v>
      </c>
      <c r="V40">
        <v>1</v>
      </c>
      <c r="W40" t="s">
        <v>92</v>
      </c>
    </row>
    <row r="41" spans="1:23" x14ac:dyDescent="0.25">
      <c r="H41" t="s">
        <v>27</v>
      </c>
    </row>
    <row r="42" spans="1:23" x14ac:dyDescent="0.25">
      <c r="A42">
        <v>18</v>
      </c>
      <c r="B42">
        <v>2257</v>
      </c>
      <c r="C42" t="s">
        <v>93</v>
      </c>
      <c r="D42" t="s">
        <v>94</v>
      </c>
      <c r="E42" t="s">
        <v>95</v>
      </c>
      <c r="F42" t="s">
        <v>96</v>
      </c>
      <c r="G42" t="str">
        <f>"201601001299"</f>
        <v>201601001299</v>
      </c>
      <c r="H42">
        <v>1023</v>
      </c>
      <c r="I42">
        <v>0</v>
      </c>
      <c r="J42">
        <v>0</v>
      </c>
      <c r="K42">
        <v>0</v>
      </c>
      <c r="L42">
        <v>50</v>
      </c>
      <c r="M42">
        <v>0</v>
      </c>
      <c r="N42">
        <v>0</v>
      </c>
      <c r="O42">
        <v>0</v>
      </c>
      <c r="P42">
        <v>0</v>
      </c>
      <c r="Q42">
        <v>0</v>
      </c>
      <c r="R42">
        <v>84</v>
      </c>
      <c r="S42">
        <v>588</v>
      </c>
      <c r="T42">
        <v>0</v>
      </c>
      <c r="V42">
        <v>1</v>
      </c>
      <c r="W42">
        <v>1661</v>
      </c>
    </row>
    <row r="43" spans="1:23" x14ac:dyDescent="0.25">
      <c r="H43">
        <v>703</v>
      </c>
    </row>
    <row r="44" spans="1:23" x14ac:dyDescent="0.25">
      <c r="A44">
        <v>19</v>
      </c>
      <c r="B44">
        <v>1938</v>
      </c>
      <c r="C44" t="s">
        <v>97</v>
      </c>
      <c r="D44" t="s">
        <v>29</v>
      </c>
      <c r="E44" t="s">
        <v>98</v>
      </c>
      <c r="F44" t="s">
        <v>99</v>
      </c>
      <c r="G44" t="str">
        <f>"00182392"</f>
        <v>00182392</v>
      </c>
      <c r="H44">
        <v>1034</v>
      </c>
      <c r="I44">
        <v>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84</v>
      </c>
      <c r="S44">
        <v>588</v>
      </c>
      <c r="T44">
        <v>0</v>
      </c>
      <c r="V44">
        <v>1</v>
      </c>
      <c r="W44">
        <v>1652</v>
      </c>
    </row>
    <row r="45" spans="1:23" x14ac:dyDescent="0.25">
      <c r="H45">
        <v>703</v>
      </c>
    </row>
    <row r="46" spans="1:23" x14ac:dyDescent="0.25">
      <c r="A46">
        <v>20</v>
      </c>
      <c r="B46">
        <v>3141</v>
      </c>
      <c r="C46" t="s">
        <v>100</v>
      </c>
      <c r="D46" t="s">
        <v>88</v>
      </c>
      <c r="E46" t="s">
        <v>46</v>
      </c>
      <c r="F46" t="s">
        <v>101</v>
      </c>
      <c r="G46" t="str">
        <f>"201304006400"</f>
        <v>201304006400</v>
      </c>
      <c r="H46">
        <v>990</v>
      </c>
      <c r="I46">
        <v>0</v>
      </c>
      <c r="J46">
        <v>70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84</v>
      </c>
      <c r="S46">
        <v>588</v>
      </c>
      <c r="T46">
        <v>0</v>
      </c>
      <c r="V46">
        <v>1</v>
      </c>
      <c r="W46">
        <v>1648</v>
      </c>
    </row>
    <row r="47" spans="1:23" x14ac:dyDescent="0.25">
      <c r="H47">
        <v>703</v>
      </c>
    </row>
    <row r="48" spans="1:23" x14ac:dyDescent="0.25">
      <c r="A48">
        <v>21</v>
      </c>
      <c r="B48">
        <v>1101</v>
      </c>
      <c r="C48" t="s">
        <v>102</v>
      </c>
      <c r="D48" t="s">
        <v>103</v>
      </c>
      <c r="E48" t="s">
        <v>104</v>
      </c>
      <c r="F48" t="s">
        <v>105</v>
      </c>
      <c r="G48" t="str">
        <f>"00229093"</f>
        <v>00229093</v>
      </c>
      <c r="H48" t="s">
        <v>48</v>
      </c>
      <c r="I48">
        <v>0</v>
      </c>
      <c r="J48">
        <v>70</v>
      </c>
      <c r="K48">
        <v>70</v>
      </c>
      <c r="L48">
        <v>50</v>
      </c>
      <c r="M48">
        <v>0</v>
      </c>
      <c r="N48">
        <v>0</v>
      </c>
      <c r="O48">
        <v>0</v>
      </c>
      <c r="P48">
        <v>0</v>
      </c>
      <c r="Q48">
        <v>0</v>
      </c>
      <c r="R48">
        <v>72</v>
      </c>
      <c r="S48">
        <v>504</v>
      </c>
      <c r="T48">
        <v>0</v>
      </c>
      <c r="V48">
        <v>1</v>
      </c>
      <c r="W48" t="s">
        <v>106</v>
      </c>
    </row>
    <row r="49" spans="1:23" x14ac:dyDescent="0.25">
      <c r="H49" t="s">
        <v>72</v>
      </c>
    </row>
    <row r="50" spans="1:23" x14ac:dyDescent="0.25">
      <c r="A50">
        <v>22</v>
      </c>
      <c r="B50">
        <v>2196</v>
      </c>
      <c r="C50" t="s">
        <v>107</v>
      </c>
      <c r="D50" t="s">
        <v>29</v>
      </c>
      <c r="E50" t="s">
        <v>108</v>
      </c>
      <c r="F50" t="s">
        <v>109</v>
      </c>
      <c r="G50" t="str">
        <f>"201406010050"</f>
        <v>201406010050</v>
      </c>
      <c r="H50">
        <v>1023</v>
      </c>
      <c r="I50">
        <v>0</v>
      </c>
      <c r="J50">
        <v>30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1</v>
      </c>
      <c r="W50">
        <v>1641</v>
      </c>
    </row>
    <row r="51" spans="1:23" x14ac:dyDescent="0.25">
      <c r="H51" t="s">
        <v>27</v>
      </c>
    </row>
    <row r="52" spans="1:23" x14ac:dyDescent="0.25">
      <c r="A52">
        <v>23</v>
      </c>
      <c r="B52">
        <v>164</v>
      </c>
      <c r="C52" t="s">
        <v>110</v>
      </c>
      <c r="D52" t="s">
        <v>30</v>
      </c>
      <c r="E52" t="s">
        <v>111</v>
      </c>
      <c r="F52" t="s">
        <v>112</v>
      </c>
      <c r="G52" t="str">
        <f>"00109552"</f>
        <v>00109552</v>
      </c>
      <c r="H52" t="s">
        <v>113</v>
      </c>
      <c r="I52">
        <v>0</v>
      </c>
      <c r="J52">
        <v>30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1</v>
      </c>
      <c r="W52" t="s">
        <v>114</v>
      </c>
    </row>
    <row r="53" spans="1:23" x14ac:dyDescent="0.25">
      <c r="H53">
        <v>703</v>
      </c>
    </row>
    <row r="54" spans="1:23" x14ac:dyDescent="0.25">
      <c r="A54">
        <v>24</v>
      </c>
      <c r="B54">
        <v>2283</v>
      </c>
      <c r="C54" t="s">
        <v>115</v>
      </c>
      <c r="D54" t="s">
        <v>79</v>
      </c>
      <c r="E54" t="s">
        <v>30</v>
      </c>
      <c r="F54" t="s">
        <v>116</v>
      </c>
      <c r="G54" t="str">
        <f>"00109482"</f>
        <v>00109482</v>
      </c>
      <c r="H54">
        <v>891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84</v>
      </c>
      <c r="S54">
        <v>588</v>
      </c>
      <c r="T54">
        <v>0</v>
      </c>
      <c r="V54">
        <v>1</v>
      </c>
      <c r="W54">
        <v>1629</v>
      </c>
    </row>
    <row r="55" spans="1:23" x14ac:dyDescent="0.25">
      <c r="H55">
        <v>703</v>
      </c>
    </row>
    <row r="56" spans="1:23" x14ac:dyDescent="0.25">
      <c r="A56">
        <v>25</v>
      </c>
      <c r="B56">
        <v>2352</v>
      </c>
      <c r="C56" t="s">
        <v>117</v>
      </c>
      <c r="D56" t="s">
        <v>118</v>
      </c>
      <c r="E56" t="s">
        <v>119</v>
      </c>
      <c r="F56" t="s">
        <v>120</v>
      </c>
      <c r="G56" t="str">
        <f>"00142196"</f>
        <v>00142196</v>
      </c>
      <c r="H56">
        <v>990</v>
      </c>
      <c r="I56">
        <v>0</v>
      </c>
      <c r="J56">
        <v>50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1</v>
      </c>
      <c r="W56">
        <v>1628</v>
      </c>
    </row>
    <row r="57" spans="1:23" x14ac:dyDescent="0.25">
      <c r="H57">
        <v>703</v>
      </c>
    </row>
    <row r="58" spans="1:23" x14ac:dyDescent="0.25">
      <c r="A58">
        <v>26</v>
      </c>
      <c r="B58">
        <v>439</v>
      </c>
      <c r="C58" t="s">
        <v>121</v>
      </c>
      <c r="D58" t="s">
        <v>122</v>
      </c>
      <c r="E58" t="s">
        <v>52</v>
      </c>
      <c r="F58" t="s">
        <v>123</v>
      </c>
      <c r="G58" t="str">
        <f>"00147880"</f>
        <v>00147880</v>
      </c>
      <c r="H58" t="s">
        <v>124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84</v>
      </c>
      <c r="S58">
        <v>588</v>
      </c>
      <c r="T58">
        <v>0</v>
      </c>
      <c r="V58">
        <v>1</v>
      </c>
      <c r="W58" t="s">
        <v>125</v>
      </c>
    </row>
    <row r="59" spans="1:23" x14ac:dyDescent="0.25">
      <c r="H59">
        <v>703</v>
      </c>
    </row>
    <row r="60" spans="1:23" x14ac:dyDescent="0.25">
      <c r="A60">
        <v>27</v>
      </c>
      <c r="B60">
        <v>2963</v>
      </c>
      <c r="C60" t="s">
        <v>126</v>
      </c>
      <c r="D60" t="s">
        <v>127</v>
      </c>
      <c r="E60" t="s">
        <v>21</v>
      </c>
      <c r="F60" t="s">
        <v>128</v>
      </c>
      <c r="G60" t="str">
        <f>"00171815"</f>
        <v>00171815</v>
      </c>
      <c r="H60">
        <v>858</v>
      </c>
      <c r="I60">
        <v>150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1</v>
      </c>
      <c r="W60">
        <v>1626</v>
      </c>
    </row>
    <row r="61" spans="1:23" x14ac:dyDescent="0.25">
      <c r="H61">
        <v>703</v>
      </c>
    </row>
    <row r="62" spans="1:23" x14ac:dyDescent="0.25">
      <c r="A62">
        <v>28</v>
      </c>
      <c r="B62">
        <v>3147</v>
      </c>
      <c r="C62" t="s">
        <v>129</v>
      </c>
      <c r="D62" t="s">
        <v>130</v>
      </c>
      <c r="E62" t="s">
        <v>64</v>
      </c>
      <c r="F62" t="s">
        <v>131</v>
      </c>
      <c r="G62" t="str">
        <f>"201402009119"</f>
        <v>201402009119</v>
      </c>
      <c r="H62">
        <v>935</v>
      </c>
      <c r="I62">
        <v>0</v>
      </c>
      <c r="J62">
        <v>70</v>
      </c>
      <c r="K62">
        <v>0</v>
      </c>
      <c r="L62">
        <v>0</v>
      </c>
      <c r="M62">
        <v>30</v>
      </c>
      <c r="N62">
        <v>0</v>
      </c>
      <c r="O62">
        <v>0</v>
      </c>
      <c r="P62">
        <v>0</v>
      </c>
      <c r="Q62">
        <v>0</v>
      </c>
      <c r="R62">
        <v>84</v>
      </c>
      <c r="S62">
        <v>588</v>
      </c>
      <c r="T62">
        <v>0</v>
      </c>
      <c r="V62">
        <v>1</v>
      </c>
      <c r="W62">
        <v>1623</v>
      </c>
    </row>
    <row r="63" spans="1:23" x14ac:dyDescent="0.25">
      <c r="H63" t="s">
        <v>72</v>
      </c>
    </row>
    <row r="64" spans="1:23" x14ac:dyDescent="0.25">
      <c r="A64">
        <v>29</v>
      </c>
      <c r="B64">
        <v>1471</v>
      </c>
      <c r="C64" t="s">
        <v>132</v>
      </c>
      <c r="D64" t="s">
        <v>133</v>
      </c>
      <c r="E64" t="s">
        <v>79</v>
      </c>
      <c r="F64" t="s">
        <v>134</v>
      </c>
      <c r="G64" t="str">
        <f>"200712005392"</f>
        <v>200712005392</v>
      </c>
      <c r="H64" t="s">
        <v>135</v>
      </c>
      <c r="I64">
        <v>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84</v>
      </c>
      <c r="S64">
        <v>588</v>
      </c>
      <c r="T64">
        <v>0</v>
      </c>
      <c r="V64">
        <v>3</v>
      </c>
      <c r="W64" t="s">
        <v>136</v>
      </c>
    </row>
    <row r="65" spans="1:23" x14ac:dyDescent="0.25">
      <c r="H65">
        <v>703</v>
      </c>
    </row>
    <row r="66" spans="1:23" x14ac:dyDescent="0.25">
      <c r="A66">
        <v>30</v>
      </c>
      <c r="B66">
        <v>1110</v>
      </c>
      <c r="C66" t="s">
        <v>137</v>
      </c>
      <c r="D66" t="s">
        <v>138</v>
      </c>
      <c r="E66" t="s">
        <v>30</v>
      </c>
      <c r="F66" t="s">
        <v>139</v>
      </c>
      <c r="G66" t="str">
        <f>"200802003339"</f>
        <v>200802003339</v>
      </c>
      <c r="H66" t="s">
        <v>140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1</v>
      </c>
      <c r="W66" t="s">
        <v>141</v>
      </c>
    </row>
    <row r="67" spans="1:23" x14ac:dyDescent="0.25">
      <c r="H67">
        <v>703</v>
      </c>
    </row>
    <row r="68" spans="1:23" x14ac:dyDescent="0.25">
      <c r="A68">
        <v>31</v>
      </c>
      <c r="B68">
        <v>52</v>
      </c>
      <c r="C68" t="s">
        <v>142</v>
      </c>
      <c r="D68" t="s">
        <v>143</v>
      </c>
      <c r="E68" t="s">
        <v>144</v>
      </c>
      <c r="F68" t="s">
        <v>145</v>
      </c>
      <c r="G68" t="str">
        <f>"201406013781"</f>
        <v>201406013781</v>
      </c>
      <c r="H68" t="s">
        <v>146</v>
      </c>
      <c r="I68">
        <v>0</v>
      </c>
      <c r="J68">
        <v>50</v>
      </c>
      <c r="K68">
        <v>0</v>
      </c>
      <c r="L68">
        <v>50</v>
      </c>
      <c r="M68">
        <v>0</v>
      </c>
      <c r="N68">
        <v>0</v>
      </c>
      <c r="O68">
        <v>0</v>
      </c>
      <c r="P68">
        <v>0</v>
      </c>
      <c r="Q68">
        <v>0</v>
      </c>
      <c r="R68">
        <v>84</v>
      </c>
      <c r="S68">
        <v>588</v>
      </c>
      <c r="T68">
        <v>0</v>
      </c>
      <c r="V68">
        <v>1</v>
      </c>
      <c r="W68" t="s">
        <v>147</v>
      </c>
    </row>
    <row r="69" spans="1:23" x14ac:dyDescent="0.25">
      <c r="H69" t="s">
        <v>72</v>
      </c>
    </row>
    <row r="70" spans="1:23" x14ac:dyDescent="0.25">
      <c r="A70">
        <v>32</v>
      </c>
      <c r="B70">
        <v>1204</v>
      </c>
      <c r="C70" t="s">
        <v>148</v>
      </c>
      <c r="D70" t="s">
        <v>149</v>
      </c>
      <c r="E70" t="s">
        <v>98</v>
      </c>
      <c r="F70" t="s">
        <v>150</v>
      </c>
      <c r="G70" t="str">
        <f>"200712002035"</f>
        <v>200712002035</v>
      </c>
      <c r="H70" t="s">
        <v>151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84</v>
      </c>
      <c r="S70">
        <v>588</v>
      </c>
      <c r="T70">
        <v>0</v>
      </c>
      <c r="V70">
        <v>1</v>
      </c>
      <c r="W70" t="s">
        <v>152</v>
      </c>
    </row>
    <row r="71" spans="1:23" x14ac:dyDescent="0.25">
      <c r="H71">
        <v>703</v>
      </c>
    </row>
    <row r="72" spans="1:23" x14ac:dyDescent="0.25">
      <c r="A72">
        <v>33</v>
      </c>
      <c r="B72">
        <v>2077</v>
      </c>
      <c r="C72" t="s">
        <v>153</v>
      </c>
      <c r="D72" t="s">
        <v>154</v>
      </c>
      <c r="E72" t="s">
        <v>155</v>
      </c>
      <c r="F72" t="s">
        <v>156</v>
      </c>
      <c r="G72" t="str">
        <f>"00079126"</f>
        <v>00079126</v>
      </c>
      <c r="H72" t="s">
        <v>157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84</v>
      </c>
      <c r="S72">
        <v>588</v>
      </c>
      <c r="T72">
        <v>0</v>
      </c>
      <c r="V72">
        <v>1</v>
      </c>
      <c r="W72" t="s">
        <v>158</v>
      </c>
    </row>
    <row r="73" spans="1:23" x14ac:dyDescent="0.25">
      <c r="H73">
        <v>703</v>
      </c>
    </row>
    <row r="74" spans="1:23" x14ac:dyDescent="0.25">
      <c r="A74">
        <v>34</v>
      </c>
      <c r="B74">
        <v>2843</v>
      </c>
      <c r="C74" t="s">
        <v>159</v>
      </c>
      <c r="D74" t="s">
        <v>160</v>
      </c>
      <c r="E74" t="s">
        <v>155</v>
      </c>
      <c r="F74" t="s">
        <v>161</v>
      </c>
      <c r="G74" t="str">
        <f>"201410008889"</f>
        <v>201410008889</v>
      </c>
      <c r="H74" t="s">
        <v>162</v>
      </c>
      <c r="I74">
        <v>0</v>
      </c>
      <c r="J74">
        <v>30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84</v>
      </c>
      <c r="S74">
        <v>588</v>
      </c>
      <c r="T74">
        <v>0</v>
      </c>
      <c r="V74">
        <v>1</v>
      </c>
      <c r="W74" t="s">
        <v>163</v>
      </c>
    </row>
    <row r="75" spans="1:23" x14ac:dyDescent="0.25">
      <c r="H75">
        <v>703</v>
      </c>
    </row>
    <row r="76" spans="1:23" x14ac:dyDescent="0.25">
      <c r="A76">
        <v>35</v>
      </c>
      <c r="B76">
        <v>297</v>
      </c>
      <c r="C76" t="s">
        <v>164</v>
      </c>
      <c r="D76" t="s">
        <v>29</v>
      </c>
      <c r="E76" t="s">
        <v>21</v>
      </c>
      <c r="F76" t="s">
        <v>165</v>
      </c>
      <c r="G76" t="str">
        <f>"200712005538"</f>
        <v>200712005538</v>
      </c>
      <c r="H76" t="s">
        <v>166</v>
      </c>
      <c r="I76">
        <v>0</v>
      </c>
      <c r="J76">
        <v>30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84</v>
      </c>
      <c r="S76">
        <v>588</v>
      </c>
      <c r="T76">
        <v>0</v>
      </c>
      <c r="V76">
        <v>1</v>
      </c>
      <c r="W76" t="s">
        <v>167</v>
      </c>
    </row>
    <row r="77" spans="1:23" x14ac:dyDescent="0.25">
      <c r="H77">
        <v>703</v>
      </c>
    </row>
    <row r="78" spans="1:23" x14ac:dyDescent="0.25">
      <c r="A78">
        <v>36</v>
      </c>
      <c r="B78">
        <v>1757</v>
      </c>
      <c r="C78" t="s">
        <v>168</v>
      </c>
      <c r="D78" t="s">
        <v>30</v>
      </c>
      <c r="E78" t="s">
        <v>21</v>
      </c>
      <c r="F78" t="s">
        <v>169</v>
      </c>
      <c r="G78" t="str">
        <f>"00014593"</f>
        <v>00014593</v>
      </c>
      <c r="H78" t="s">
        <v>170</v>
      </c>
      <c r="I78">
        <v>0</v>
      </c>
      <c r="J78">
        <v>30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84</v>
      </c>
      <c r="S78">
        <v>588</v>
      </c>
      <c r="T78">
        <v>0</v>
      </c>
      <c r="V78">
        <v>1</v>
      </c>
      <c r="W78" t="s">
        <v>171</v>
      </c>
    </row>
    <row r="79" spans="1:23" x14ac:dyDescent="0.25">
      <c r="H79">
        <v>703</v>
      </c>
    </row>
    <row r="80" spans="1:23" x14ac:dyDescent="0.25">
      <c r="A80">
        <v>37</v>
      </c>
      <c r="B80">
        <v>2070</v>
      </c>
      <c r="C80" t="s">
        <v>172</v>
      </c>
      <c r="D80" t="s">
        <v>173</v>
      </c>
      <c r="E80" t="s">
        <v>21</v>
      </c>
      <c r="F80" t="s">
        <v>174</v>
      </c>
      <c r="G80" t="str">
        <f>"201405000420"</f>
        <v>201405000420</v>
      </c>
      <c r="H80" t="s">
        <v>175</v>
      </c>
      <c r="I80">
        <v>150</v>
      </c>
      <c r="J80">
        <v>50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61</v>
      </c>
      <c r="S80">
        <v>427</v>
      </c>
      <c r="T80">
        <v>0</v>
      </c>
      <c r="V80">
        <v>1</v>
      </c>
      <c r="W80" t="s">
        <v>176</v>
      </c>
    </row>
    <row r="81" spans="1:23" x14ac:dyDescent="0.25">
      <c r="H81">
        <v>703</v>
      </c>
    </row>
    <row r="82" spans="1:23" x14ac:dyDescent="0.25">
      <c r="A82">
        <v>38</v>
      </c>
      <c r="B82">
        <v>1079</v>
      </c>
      <c r="C82" t="s">
        <v>177</v>
      </c>
      <c r="D82" t="s">
        <v>178</v>
      </c>
      <c r="E82" t="s">
        <v>179</v>
      </c>
      <c r="F82" t="s">
        <v>180</v>
      </c>
      <c r="G82" t="str">
        <f>"201002000040"</f>
        <v>201002000040</v>
      </c>
      <c r="H82">
        <v>847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84</v>
      </c>
      <c r="S82">
        <v>588</v>
      </c>
      <c r="T82">
        <v>0</v>
      </c>
      <c r="V82">
        <v>1</v>
      </c>
      <c r="W82">
        <v>1585</v>
      </c>
    </row>
    <row r="83" spans="1:23" x14ac:dyDescent="0.25">
      <c r="H83">
        <v>703</v>
      </c>
    </row>
    <row r="84" spans="1:23" x14ac:dyDescent="0.25">
      <c r="A84">
        <v>39</v>
      </c>
      <c r="B84">
        <v>702</v>
      </c>
      <c r="C84" t="s">
        <v>181</v>
      </c>
      <c r="D84" t="s">
        <v>182</v>
      </c>
      <c r="E84" t="s">
        <v>104</v>
      </c>
      <c r="F84" t="s">
        <v>183</v>
      </c>
      <c r="G84" t="str">
        <f>"201412003551"</f>
        <v>201412003551</v>
      </c>
      <c r="H84">
        <v>1012</v>
      </c>
      <c r="I84">
        <v>150</v>
      </c>
      <c r="J84">
        <v>70</v>
      </c>
      <c r="K84">
        <v>0</v>
      </c>
      <c r="L84">
        <v>30</v>
      </c>
      <c r="M84">
        <v>0</v>
      </c>
      <c r="N84">
        <v>0</v>
      </c>
      <c r="O84">
        <v>0</v>
      </c>
      <c r="P84">
        <v>0</v>
      </c>
      <c r="Q84">
        <v>0</v>
      </c>
      <c r="R84">
        <v>46</v>
      </c>
      <c r="S84">
        <v>322</v>
      </c>
      <c r="T84">
        <v>0</v>
      </c>
      <c r="V84">
        <v>1</v>
      </c>
      <c r="W84">
        <v>1584</v>
      </c>
    </row>
    <row r="85" spans="1:23" x14ac:dyDescent="0.25">
      <c r="H85" t="s">
        <v>27</v>
      </c>
    </row>
    <row r="86" spans="1:23" x14ac:dyDescent="0.25">
      <c r="A86">
        <v>40</v>
      </c>
      <c r="B86">
        <v>2398</v>
      </c>
      <c r="C86" t="s">
        <v>184</v>
      </c>
      <c r="D86" t="s">
        <v>173</v>
      </c>
      <c r="E86" t="s">
        <v>104</v>
      </c>
      <c r="F86" t="s">
        <v>185</v>
      </c>
      <c r="G86" t="str">
        <f>"200802007090"</f>
        <v>200802007090</v>
      </c>
      <c r="H86" t="s">
        <v>186</v>
      </c>
      <c r="I86">
        <v>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84</v>
      </c>
      <c r="S86">
        <v>588</v>
      </c>
      <c r="T86">
        <v>0</v>
      </c>
      <c r="V86">
        <v>1</v>
      </c>
      <c r="W86" t="s">
        <v>187</v>
      </c>
    </row>
    <row r="87" spans="1:23" x14ac:dyDescent="0.25">
      <c r="H87">
        <v>703</v>
      </c>
    </row>
    <row r="88" spans="1:23" x14ac:dyDescent="0.25">
      <c r="A88">
        <v>41</v>
      </c>
      <c r="B88">
        <v>1919</v>
      </c>
      <c r="C88" t="s">
        <v>188</v>
      </c>
      <c r="D88" t="s">
        <v>43</v>
      </c>
      <c r="E88" t="s">
        <v>189</v>
      </c>
      <c r="F88" t="s">
        <v>190</v>
      </c>
      <c r="G88" t="str">
        <f>"200911000505"</f>
        <v>200911000505</v>
      </c>
      <c r="H88">
        <v>990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84</v>
      </c>
      <c r="S88">
        <v>588</v>
      </c>
      <c r="T88">
        <v>0</v>
      </c>
      <c r="V88">
        <v>1</v>
      </c>
      <c r="W88">
        <v>1578</v>
      </c>
    </row>
    <row r="89" spans="1:23" x14ac:dyDescent="0.25">
      <c r="H89">
        <v>703</v>
      </c>
    </row>
    <row r="90" spans="1:23" x14ac:dyDescent="0.25">
      <c r="A90">
        <v>42</v>
      </c>
      <c r="B90">
        <v>2384</v>
      </c>
      <c r="C90" t="s">
        <v>191</v>
      </c>
      <c r="D90" t="s">
        <v>192</v>
      </c>
      <c r="E90" t="s">
        <v>193</v>
      </c>
      <c r="F90" t="s">
        <v>194</v>
      </c>
      <c r="G90" t="str">
        <f>"00220451"</f>
        <v>00220451</v>
      </c>
      <c r="H90">
        <v>836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84</v>
      </c>
      <c r="S90">
        <v>588</v>
      </c>
      <c r="T90">
        <v>0</v>
      </c>
      <c r="V90">
        <v>1</v>
      </c>
      <c r="W90">
        <v>1574</v>
      </c>
    </row>
    <row r="91" spans="1:23" x14ac:dyDescent="0.25">
      <c r="H91">
        <v>703</v>
      </c>
    </row>
    <row r="92" spans="1:23" x14ac:dyDescent="0.25">
      <c r="A92">
        <v>43</v>
      </c>
      <c r="B92">
        <v>2499</v>
      </c>
      <c r="C92" t="s">
        <v>195</v>
      </c>
      <c r="D92" t="s">
        <v>14</v>
      </c>
      <c r="E92" t="s">
        <v>193</v>
      </c>
      <c r="F92" t="s">
        <v>196</v>
      </c>
      <c r="G92" t="str">
        <f>"201511022709"</f>
        <v>201511022709</v>
      </c>
      <c r="H92" t="s">
        <v>197</v>
      </c>
      <c r="I92">
        <v>150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61</v>
      </c>
      <c r="S92">
        <v>427</v>
      </c>
      <c r="T92">
        <v>0</v>
      </c>
      <c r="V92">
        <v>1</v>
      </c>
      <c r="W92" t="s">
        <v>198</v>
      </c>
    </row>
    <row r="93" spans="1:23" x14ac:dyDescent="0.25">
      <c r="H93" t="s">
        <v>72</v>
      </c>
    </row>
    <row r="94" spans="1:23" x14ac:dyDescent="0.25">
      <c r="A94">
        <v>44</v>
      </c>
      <c r="B94">
        <v>2655</v>
      </c>
      <c r="C94" t="s">
        <v>199</v>
      </c>
      <c r="D94" t="s">
        <v>200</v>
      </c>
      <c r="E94" t="s">
        <v>64</v>
      </c>
      <c r="F94" t="s">
        <v>201</v>
      </c>
      <c r="G94" t="str">
        <f>"00228520"</f>
        <v>00228520</v>
      </c>
      <c r="H94" t="s">
        <v>202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1</v>
      </c>
      <c r="W94" t="s">
        <v>203</v>
      </c>
    </row>
    <row r="95" spans="1:23" x14ac:dyDescent="0.25">
      <c r="H95">
        <v>703</v>
      </c>
    </row>
    <row r="96" spans="1:23" x14ac:dyDescent="0.25">
      <c r="A96">
        <v>45</v>
      </c>
      <c r="B96">
        <v>918</v>
      </c>
      <c r="C96" t="s">
        <v>50</v>
      </c>
      <c r="D96" t="s">
        <v>24</v>
      </c>
      <c r="E96" t="s">
        <v>30</v>
      </c>
      <c r="F96" t="s">
        <v>204</v>
      </c>
      <c r="G96" t="str">
        <f>"201406017201"</f>
        <v>201406017201</v>
      </c>
      <c r="H96" t="s">
        <v>205</v>
      </c>
      <c r="I96">
        <v>150</v>
      </c>
      <c r="J96">
        <v>70</v>
      </c>
      <c r="K96">
        <v>0</v>
      </c>
      <c r="L96">
        <v>0</v>
      </c>
      <c r="M96">
        <v>0</v>
      </c>
      <c r="N96">
        <v>30</v>
      </c>
      <c r="O96">
        <v>0</v>
      </c>
      <c r="P96">
        <v>0</v>
      </c>
      <c r="Q96">
        <v>0</v>
      </c>
      <c r="R96">
        <v>84</v>
      </c>
      <c r="S96">
        <v>588</v>
      </c>
      <c r="T96">
        <v>0</v>
      </c>
      <c r="V96">
        <v>3</v>
      </c>
      <c r="W96" t="s">
        <v>206</v>
      </c>
    </row>
    <row r="97" spans="1:23" x14ac:dyDescent="0.25">
      <c r="H97" t="s">
        <v>72</v>
      </c>
    </row>
    <row r="98" spans="1:23" x14ac:dyDescent="0.25">
      <c r="A98">
        <v>46</v>
      </c>
      <c r="B98">
        <v>2539</v>
      </c>
      <c r="C98" t="s">
        <v>207</v>
      </c>
      <c r="D98" t="s">
        <v>20</v>
      </c>
      <c r="E98" t="s">
        <v>104</v>
      </c>
      <c r="F98" t="s">
        <v>208</v>
      </c>
      <c r="G98" t="str">
        <f>"200802011474"</f>
        <v>200802011474</v>
      </c>
      <c r="H98" t="s">
        <v>209</v>
      </c>
      <c r="I98">
        <v>0</v>
      </c>
      <c r="J98">
        <v>70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84</v>
      </c>
      <c r="S98">
        <v>588</v>
      </c>
      <c r="T98">
        <v>0</v>
      </c>
      <c r="V98">
        <v>1</v>
      </c>
      <c r="W98" t="s">
        <v>210</v>
      </c>
    </row>
    <row r="99" spans="1:23" x14ac:dyDescent="0.25">
      <c r="H99">
        <v>703</v>
      </c>
    </row>
    <row r="100" spans="1:23" x14ac:dyDescent="0.25">
      <c r="A100">
        <v>47</v>
      </c>
      <c r="B100">
        <v>1374</v>
      </c>
      <c r="C100" t="s">
        <v>211</v>
      </c>
      <c r="D100" t="s">
        <v>212</v>
      </c>
      <c r="E100" t="s">
        <v>213</v>
      </c>
      <c r="F100" t="s">
        <v>214</v>
      </c>
      <c r="G100" t="str">
        <f>"200801000830"</f>
        <v>200801000830</v>
      </c>
      <c r="H100">
        <v>869</v>
      </c>
      <c r="I100">
        <v>150</v>
      </c>
      <c r="J100">
        <v>70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30</v>
      </c>
      <c r="Q100">
        <v>0</v>
      </c>
      <c r="R100">
        <v>63</v>
      </c>
      <c r="S100">
        <v>441</v>
      </c>
      <c r="T100">
        <v>0</v>
      </c>
      <c r="V100">
        <v>3</v>
      </c>
      <c r="W100">
        <v>1560</v>
      </c>
    </row>
    <row r="101" spans="1:23" x14ac:dyDescent="0.25">
      <c r="H101">
        <v>703</v>
      </c>
    </row>
    <row r="102" spans="1:23" x14ac:dyDescent="0.25">
      <c r="A102">
        <v>48</v>
      </c>
      <c r="B102">
        <v>2417</v>
      </c>
      <c r="C102" t="s">
        <v>215</v>
      </c>
      <c r="D102" t="s">
        <v>216</v>
      </c>
      <c r="E102" t="s">
        <v>217</v>
      </c>
      <c r="F102" t="s">
        <v>218</v>
      </c>
      <c r="G102" t="str">
        <f>"00005823"</f>
        <v>00005823</v>
      </c>
      <c r="H102" t="s">
        <v>219</v>
      </c>
      <c r="I102">
        <v>0</v>
      </c>
      <c r="J102">
        <v>50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84</v>
      </c>
      <c r="S102">
        <v>588</v>
      </c>
      <c r="T102">
        <v>0</v>
      </c>
      <c r="V102">
        <v>1</v>
      </c>
      <c r="W102" t="s">
        <v>220</v>
      </c>
    </row>
    <row r="103" spans="1:23" x14ac:dyDescent="0.25">
      <c r="H103">
        <v>703</v>
      </c>
    </row>
    <row r="104" spans="1:23" x14ac:dyDescent="0.25">
      <c r="A104">
        <v>49</v>
      </c>
      <c r="B104">
        <v>1084</v>
      </c>
      <c r="C104" t="s">
        <v>221</v>
      </c>
      <c r="D104" t="s">
        <v>222</v>
      </c>
      <c r="E104" t="s">
        <v>64</v>
      </c>
      <c r="F104" t="s">
        <v>223</v>
      </c>
      <c r="G104" t="str">
        <f>"00217808"</f>
        <v>00217808</v>
      </c>
      <c r="H104" t="s">
        <v>224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80</v>
      </c>
      <c r="S104">
        <v>560</v>
      </c>
      <c r="T104">
        <v>0</v>
      </c>
      <c r="V104">
        <v>1</v>
      </c>
      <c r="W104" t="s">
        <v>225</v>
      </c>
    </row>
    <row r="105" spans="1:23" x14ac:dyDescent="0.25">
      <c r="H105">
        <v>703</v>
      </c>
    </row>
    <row r="106" spans="1:23" x14ac:dyDescent="0.25">
      <c r="A106">
        <v>50</v>
      </c>
      <c r="B106">
        <v>1495</v>
      </c>
      <c r="C106" t="s">
        <v>226</v>
      </c>
      <c r="D106" t="s">
        <v>227</v>
      </c>
      <c r="E106" t="s">
        <v>228</v>
      </c>
      <c r="F106" t="s">
        <v>229</v>
      </c>
      <c r="G106" t="str">
        <f>"00145885"</f>
        <v>00145885</v>
      </c>
      <c r="H106">
        <v>902</v>
      </c>
      <c r="I106">
        <v>0</v>
      </c>
      <c r="J106">
        <v>50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84</v>
      </c>
      <c r="S106">
        <v>588</v>
      </c>
      <c r="T106">
        <v>0</v>
      </c>
      <c r="V106">
        <v>1</v>
      </c>
      <c r="W106">
        <v>1540</v>
      </c>
    </row>
    <row r="107" spans="1:23" x14ac:dyDescent="0.25">
      <c r="H107" t="s">
        <v>27</v>
      </c>
    </row>
    <row r="108" spans="1:23" x14ac:dyDescent="0.25">
      <c r="A108">
        <v>51</v>
      </c>
      <c r="B108">
        <v>1617</v>
      </c>
      <c r="C108" t="s">
        <v>230</v>
      </c>
      <c r="D108" t="s">
        <v>122</v>
      </c>
      <c r="E108" t="s">
        <v>231</v>
      </c>
      <c r="F108" t="s">
        <v>232</v>
      </c>
      <c r="G108" t="str">
        <f>"201502002349"</f>
        <v>201502002349</v>
      </c>
      <c r="H108" t="s">
        <v>233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84</v>
      </c>
      <c r="S108">
        <v>588</v>
      </c>
      <c r="T108">
        <v>0</v>
      </c>
      <c r="V108">
        <v>1</v>
      </c>
      <c r="W108" t="s">
        <v>234</v>
      </c>
    </row>
    <row r="109" spans="1:23" x14ac:dyDescent="0.25">
      <c r="H109">
        <v>703</v>
      </c>
    </row>
    <row r="110" spans="1:23" x14ac:dyDescent="0.25">
      <c r="A110">
        <v>52</v>
      </c>
      <c r="B110">
        <v>1310</v>
      </c>
      <c r="C110" t="s">
        <v>235</v>
      </c>
      <c r="D110" t="s">
        <v>182</v>
      </c>
      <c r="E110" t="s">
        <v>79</v>
      </c>
      <c r="F110" t="s">
        <v>236</v>
      </c>
      <c r="G110" t="str">
        <f>"201511038815"</f>
        <v>201511038815</v>
      </c>
      <c r="H110" t="s">
        <v>237</v>
      </c>
      <c r="I110">
        <v>0</v>
      </c>
      <c r="J110">
        <v>50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84</v>
      </c>
      <c r="S110">
        <v>588</v>
      </c>
      <c r="T110">
        <v>0</v>
      </c>
      <c r="V110">
        <v>1</v>
      </c>
      <c r="W110" t="s">
        <v>238</v>
      </c>
    </row>
    <row r="111" spans="1:23" x14ac:dyDescent="0.25">
      <c r="H111" t="s">
        <v>27</v>
      </c>
    </row>
    <row r="112" spans="1:23" x14ac:dyDescent="0.25">
      <c r="A112">
        <v>53</v>
      </c>
      <c r="B112">
        <v>3137</v>
      </c>
      <c r="C112" t="s">
        <v>239</v>
      </c>
      <c r="D112" t="s">
        <v>240</v>
      </c>
      <c r="E112" t="s">
        <v>64</v>
      </c>
      <c r="F112" t="s">
        <v>241</v>
      </c>
      <c r="G112" t="str">
        <f>"00127183"</f>
        <v>00127183</v>
      </c>
      <c r="H112">
        <v>990</v>
      </c>
      <c r="I112">
        <v>0</v>
      </c>
      <c r="J112">
        <v>30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73</v>
      </c>
      <c r="S112">
        <v>511</v>
      </c>
      <c r="T112">
        <v>0</v>
      </c>
      <c r="V112">
        <v>3</v>
      </c>
      <c r="W112">
        <v>1531</v>
      </c>
    </row>
    <row r="113" spans="1:23" x14ac:dyDescent="0.25">
      <c r="H113">
        <v>703</v>
      </c>
    </row>
    <row r="114" spans="1:23" x14ac:dyDescent="0.25">
      <c r="A114">
        <v>54</v>
      </c>
      <c r="B114">
        <v>1162</v>
      </c>
      <c r="C114" t="s">
        <v>242</v>
      </c>
      <c r="D114" t="s">
        <v>29</v>
      </c>
      <c r="E114" t="s">
        <v>64</v>
      </c>
      <c r="F114" t="s">
        <v>243</v>
      </c>
      <c r="G114" t="str">
        <f>"00227022"</f>
        <v>00227022</v>
      </c>
      <c r="H114">
        <v>990</v>
      </c>
      <c r="I114">
        <v>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73</v>
      </c>
      <c r="S114">
        <v>511</v>
      </c>
      <c r="T114">
        <v>0</v>
      </c>
      <c r="V114">
        <v>1</v>
      </c>
      <c r="W114">
        <v>1531</v>
      </c>
    </row>
    <row r="115" spans="1:23" x14ac:dyDescent="0.25">
      <c r="H115">
        <v>703</v>
      </c>
    </row>
    <row r="116" spans="1:23" x14ac:dyDescent="0.25">
      <c r="A116">
        <v>55</v>
      </c>
      <c r="B116">
        <v>807</v>
      </c>
      <c r="C116" t="s">
        <v>244</v>
      </c>
      <c r="D116" t="s">
        <v>122</v>
      </c>
      <c r="E116" t="s">
        <v>245</v>
      </c>
      <c r="F116" t="s">
        <v>246</v>
      </c>
      <c r="G116" t="str">
        <f>"201511042690"</f>
        <v>201511042690</v>
      </c>
      <c r="H116" t="s">
        <v>247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84</v>
      </c>
      <c r="S116">
        <v>588</v>
      </c>
      <c r="T116">
        <v>0</v>
      </c>
      <c r="V116">
        <v>3</v>
      </c>
      <c r="W116" t="s">
        <v>248</v>
      </c>
    </row>
    <row r="117" spans="1:23" x14ac:dyDescent="0.25">
      <c r="H117" t="s">
        <v>27</v>
      </c>
    </row>
    <row r="118" spans="1:23" x14ac:dyDescent="0.25">
      <c r="A118">
        <v>56</v>
      </c>
      <c r="B118">
        <v>1768</v>
      </c>
      <c r="C118" t="s">
        <v>249</v>
      </c>
      <c r="D118" t="s">
        <v>250</v>
      </c>
      <c r="E118" t="s">
        <v>251</v>
      </c>
      <c r="F118" t="s">
        <v>252</v>
      </c>
      <c r="G118" t="str">
        <f>"00007151"</f>
        <v>00007151</v>
      </c>
      <c r="H118">
        <v>880</v>
      </c>
      <c r="I118">
        <v>0</v>
      </c>
      <c r="J118">
        <v>30</v>
      </c>
      <c r="K118">
        <v>0</v>
      </c>
      <c r="L118">
        <v>0</v>
      </c>
      <c r="M118">
        <v>0</v>
      </c>
      <c r="N118">
        <v>30</v>
      </c>
      <c r="O118">
        <v>0</v>
      </c>
      <c r="P118">
        <v>0</v>
      </c>
      <c r="Q118">
        <v>0</v>
      </c>
      <c r="R118">
        <v>84</v>
      </c>
      <c r="S118">
        <v>588</v>
      </c>
      <c r="T118">
        <v>0</v>
      </c>
      <c r="V118">
        <v>1</v>
      </c>
      <c r="W118">
        <v>1528</v>
      </c>
    </row>
    <row r="119" spans="1:23" x14ac:dyDescent="0.25">
      <c r="H119" t="s">
        <v>72</v>
      </c>
    </row>
    <row r="120" spans="1:23" x14ac:dyDescent="0.25">
      <c r="A120">
        <v>57</v>
      </c>
      <c r="B120">
        <v>1076</v>
      </c>
      <c r="C120" t="s">
        <v>253</v>
      </c>
      <c r="D120" t="s">
        <v>20</v>
      </c>
      <c r="E120" t="s">
        <v>21</v>
      </c>
      <c r="F120" t="s">
        <v>254</v>
      </c>
      <c r="G120" t="str">
        <f>"00186793"</f>
        <v>00186793</v>
      </c>
      <c r="H120" t="s">
        <v>255</v>
      </c>
      <c r="I120">
        <v>150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84</v>
      </c>
      <c r="S120">
        <v>588</v>
      </c>
      <c r="T120">
        <v>0</v>
      </c>
      <c r="V120">
        <v>3</v>
      </c>
      <c r="W120" t="s">
        <v>256</v>
      </c>
    </row>
    <row r="121" spans="1:23" x14ac:dyDescent="0.25">
      <c r="H121">
        <v>703</v>
      </c>
    </row>
    <row r="122" spans="1:23" x14ac:dyDescent="0.25">
      <c r="A122">
        <v>58</v>
      </c>
      <c r="B122">
        <v>2248</v>
      </c>
      <c r="C122" t="s">
        <v>257</v>
      </c>
      <c r="D122" t="s">
        <v>64</v>
      </c>
      <c r="E122" t="s">
        <v>118</v>
      </c>
      <c r="F122" t="s">
        <v>258</v>
      </c>
      <c r="G122" t="str">
        <f>"00160386"</f>
        <v>00160386</v>
      </c>
      <c r="H122">
        <v>880</v>
      </c>
      <c r="I122">
        <v>0</v>
      </c>
      <c r="J122">
        <v>70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81</v>
      </c>
      <c r="S122">
        <v>567</v>
      </c>
      <c r="T122">
        <v>0</v>
      </c>
      <c r="V122">
        <v>1</v>
      </c>
      <c r="W122">
        <v>1517</v>
      </c>
    </row>
    <row r="123" spans="1:23" x14ac:dyDescent="0.25">
      <c r="H123">
        <v>703</v>
      </c>
    </row>
    <row r="124" spans="1:23" x14ac:dyDescent="0.25">
      <c r="A124">
        <v>59</v>
      </c>
      <c r="B124">
        <v>2928</v>
      </c>
      <c r="C124" t="s">
        <v>259</v>
      </c>
      <c r="D124" t="s">
        <v>122</v>
      </c>
      <c r="E124" t="s">
        <v>21</v>
      </c>
      <c r="F124" t="s">
        <v>260</v>
      </c>
      <c r="G124" t="str">
        <f>"00182645"</f>
        <v>00182645</v>
      </c>
      <c r="H124" t="s">
        <v>261</v>
      </c>
      <c r="I124">
        <v>0</v>
      </c>
      <c r="J124">
        <v>0</v>
      </c>
      <c r="K124">
        <v>0</v>
      </c>
      <c r="L124">
        <v>50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84</v>
      </c>
      <c r="S124">
        <v>588</v>
      </c>
      <c r="T124">
        <v>0</v>
      </c>
      <c r="V124">
        <v>1</v>
      </c>
      <c r="W124" t="s">
        <v>262</v>
      </c>
    </row>
    <row r="125" spans="1:23" x14ac:dyDescent="0.25">
      <c r="H125">
        <v>703</v>
      </c>
    </row>
    <row r="126" spans="1:23" x14ac:dyDescent="0.25">
      <c r="A126">
        <v>60</v>
      </c>
      <c r="B126">
        <v>313</v>
      </c>
      <c r="C126" t="s">
        <v>263</v>
      </c>
      <c r="D126" t="s">
        <v>64</v>
      </c>
      <c r="E126" t="s">
        <v>118</v>
      </c>
      <c r="F126" t="s">
        <v>264</v>
      </c>
      <c r="G126" t="str">
        <f>"00074306"</f>
        <v>00074306</v>
      </c>
      <c r="H126">
        <v>924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84</v>
      </c>
      <c r="S126">
        <v>588</v>
      </c>
      <c r="T126">
        <v>0</v>
      </c>
      <c r="V126">
        <v>1</v>
      </c>
      <c r="W126">
        <v>1512</v>
      </c>
    </row>
    <row r="127" spans="1:23" x14ac:dyDescent="0.25">
      <c r="H127">
        <v>703</v>
      </c>
    </row>
    <row r="128" spans="1:23" x14ac:dyDescent="0.25">
      <c r="A128">
        <v>61</v>
      </c>
      <c r="B128">
        <v>1784</v>
      </c>
      <c r="C128" t="s">
        <v>265</v>
      </c>
      <c r="D128" t="s">
        <v>29</v>
      </c>
      <c r="E128" t="s">
        <v>43</v>
      </c>
      <c r="F128" t="s">
        <v>266</v>
      </c>
      <c r="G128" t="str">
        <f>"00043665"</f>
        <v>00043665</v>
      </c>
      <c r="H128" t="s">
        <v>267</v>
      </c>
      <c r="I128">
        <v>0</v>
      </c>
      <c r="J128">
        <v>70</v>
      </c>
      <c r="K128">
        <v>30</v>
      </c>
      <c r="L128">
        <v>0</v>
      </c>
      <c r="M128">
        <v>70</v>
      </c>
      <c r="N128">
        <v>0</v>
      </c>
      <c r="O128">
        <v>0</v>
      </c>
      <c r="P128">
        <v>0</v>
      </c>
      <c r="Q128">
        <v>0</v>
      </c>
      <c r="R128">
        <v>71</v>
      </c>
      <c r="S128">
        <v>497</v>
      </c>
      <c r="T128">
        <v>0</v>
      </c>
      <c r="V128">
        <v>1</v>
      </c>
      <c r="W128" t="s">
        <v>268</v>
      </c>
    </row>
    <row r="129" spans="1:23" x14ac:dyDescent="0.25">
      <c r="H129" t="s">
        <v>72</v>
      </c>
    </row>
    <row r="130" spans="1:23" x14ac:dyDescent="0.25">
      <c r="A130">
        <v>62</v>
      </c>
      <c r="B130">
        <v>1638</v>
      </c>
      <c r="C130" t="s">
        <v>269</v>
      </c>
      <c r="D130" t="s">
        <v>270</v>
      </c>
      <c r="E130" t="s">
        <v>30</v>
      </c>
      <c r="F130" t="s">
        <v>271</v>
      </c>
      <c r="G130" t="str">
        <f>"201406012492"</f>
        <v>201406012492</v>
      </c>
      <c r="H130">
        <v>770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84</v>
      </c>
      <c r="S130">
        <v>588</v>
      </c>
      <c r="T130">
        <v>0</v>
      </c>
      <c r="V130">
        <v>1</v>
      </c>
      <c r="W130">
        <v>1508</v>
      </c>
    </row>
    <row r="131" spans="1:23" x14ac:dyDescent="0.25">
      <c r="H131">
        <v>703</v>
      </c>
    </row>
    <row r="132" spans="1:23" x14ac:dyDescent="0.25">
      <c r="A132">
        <v>63</v>
      </c>
      <c r="B132">
        <v>2292</v>
      </c>
      <c r="C132" t="s">
        <v>272</v>
      </c>
      <c r="D132" t="s">
        <v>273</v>
      </c>
      <c r="E132" t="s">
        <v>274</v>
      </c>
      <c r="F132" t="s">
        <v>275</v>
      </c>
      <c r="G132" t="str">
        <f>"00157096"</f>
        <v>00157096</v>
      </c>
      <c r="H132">
        <v>1100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36</v>
      </c>
      <c r="S132">
        <v>252</v>
      </c>
      <c r="T132">
        <v>0</v>
      </c>
      <c r="V132">
        <v>1</v>
      </c>
      <c r="W132">
        <v>1502</v>
      </c>
    </row>
    <row r="133" spans="1:23" x14ac:dyDescent="0.25">
      <c r="H133">
        <v>703</v>
      </c>
    </row>
    <row r="134" spans="1:23" x14ac:dyDescent="0.25">
      <c r="A134">
        <v>64</v>
      </c>
      <c r="B134">
        <v>341</v>
      </c>
      <c r="C134" t="s">
        <v>276</v>
      </c>
      <c r="D134" t="s">
        <v>277</v>
      </c>
      <c r="E134" t="s">
        <v>64</v>
      </c>
      <c r="F134" t="s">
        <v>278</v>
      </c>
      <c r="G134" t="str">
        <f>"200802001762"</f>
        <v>200802001762</v>
      </c>
      <c r="H134" t="s">
        <v>279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84</v>
      </c>
      <c r="S134">
        <v>588</v>
      </c>
      <c r="T134">
        <v>0</v>
      </c>
      <c r="V134">
        <v>3</v>
      </c>
      <c r="W134" t="s">
        <v>280</v>
      </c>
    </row>
    <row r="135" spans="1:23" x14ac:dyDescent="0.25">
      <c r="H135">
        <v>703</v>
      </c>
    </row>
    <row r="136" spans="1:23" x14ac:dyDescent="0.25">
      <c r="A136">
        <v>65</v>
      </c>
      <c r="B136">
        <v>1500</v>
      </c>
      <c r="C136" t="s">
        <v>281</v>
      </c>
      <c r="D136" t="s">
        <v>282</v>
      </c>
      <c r="E136" t="s">
        <v>43</v>
      </c>
      <c r="F136" t="s">
        <v>283</v>
      </c>
      <c r="G136" t="str">
        <f>"200801010506"</f>
        <v>200801010506</v>
      </c>
      <c r="H136" t="s">
        <v>261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66</v>
      </c>
      <c r="S136">
        <v>462</v>
      </c>
      <c r="T136">
        <v>0</v>
      </c>
      <c r="V136">
        <v>1</v>
      </c>
      <c r="W136" t="s">
        <v>284</v>
      </c>
    </row>
    <row r="137" spans="1:23" x14ac:dyDescent="0.25">
      <c r="H137">
        <v>703</v>
      </c>
    </row>
    <row r="138" spans="1:23" x14ac:dyDescent="0.25">
      <c r="A138">
        <v>66</v>
      </c>
      <c r="B138">
        <v>3008</v>
      </c>
      <c r="C138" t="s">
        <v>285</v>
      </c>
      <c r="D138" t="s">
        <v>286</v>
      </c>
      <c r="E138" t="s">
        <v>30</v>
      </c>
      <c r="F138" t="s">
        <v>287</v>
      </c>
      <c r="G138" t="str">
        <f>"201406015705"</f>
        <v>201406015705</v>
      </c>
      <c r="H138">
        <v>1045</v>
      </c>
      <c r="I138">
        <v>0</v>
      </c>
      <c r="J138">
        <v>70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53</v>
      </c>
      <c r="S138">
        <v>371</v>
      </c>
      <c r="T138">
        <v>0</v>
      </c>
      <c r="V138">
        <v>1</v>
      </c>
      <c r="W138">
        <v>1486</v>
      </c>
    </row>
    <row r="139" spans="1:23" x14ac:dyDescent="0.25">
      <c r="H139">
        <v>703</v>
      </c>
    </row>
    <row r="140" spans="1:23" x14ac:dyDescent="0.25">
      <c r="A140">
        <v>67</v>
      </c>
      <c r="B140">
        <v>1224</v>
      </c>
      <c r="C140" t="s">
        <v>288</v>
      </c>
      <c r="D140" t="s">
        <v>20</v>
      </c>
      <c r="E140" t="s">
        <v>289</v>
      </c>
      <c r="F140" t="s">
        <v>290</v>
      </c>
      <c r="G140" t="str">
        <f>"00023673"</f>
        <v>00023673</v>
      </c>
      <c r="H140" t="s">
        <v>291</v>
      </c>
      <c r="I140">
        <v>0</v>
      </c>
      <c r="J140">
        <v>30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54</v>
      </c>
      <c r="S140">
        <v>378</v>
      </c>
      <c r="T140">
        <v>0</v>
      </c>
      <c r="V140">
        <v>1</v>
      </c>
      <c r="W140" t="s">
        <v>292</v>
      </c>
    </row>
    <row r="141" spans="1:23" x14ac:dyDescent="0.25">
      <c r="H141">
        <v>703</v>
      </c>
    </row>
    <row r="142" spans="1:23" x14ac:dyDescent="0.25">
      <c r="A142">
        <v>68</v>
      </c>
      <c r="B142">
        <v>1314</v>
      </c>
      <c r="C142" t="s">
        <v>293</v>
      </c>
      <c r="D142" t="s">
        <v>294</v>
      </c>
      <c r="E142" t="s">
        <v>64</v>
      </c>
      <c r="F142" t="s">
        <v>295</v>
      </c>
      <c r="G142" t="str">
        <f>"201001000241"</f>
        <v>201001000241</v>
      </c>
      <c r="H142">
        <v>792</v>
      </c>
      <c r="I142">
        <v>150</v>
      </c>
      <c r="J142">
        <v>30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72</v>
      </c>
      <c r="S142">
        <v>504</v>
      </c>
      <c r="T142">
        <v>0</v>
      </c>
      <c r="V142">
        <v>1</v>
      </c>
      <c r="W142">
        <v>1476</v>
      </c>
    </row>
    <row r="143" spans="1:23" x14ac:dyDescent="0.25">
      <c r="H143" t="s">
        <v>27</v>
      </c>
    </row>
    <row r="144" spans="1:23" x14ac:dyDescent="0.25">
      <c r="A144">
        <v>69</v>
      </c>
      <c r="B144">
        <v>2987</v>
      </c>
      <c r="C144" t="s">
        <v>296</v>
      </c>
      <c r="D144" t="s">
        <v>297</v>
      </c>
      <c r="E144" t="s">
        <v>213</v>
      </c>
      <c r="F144" t="s">
        <v>298</v>
      </c>
      <c r="G144" t="str">
        <f>"201412004183"</f>
        <v>201412004183</v>
      </c>
      <c r="H144" t="s">
        <v>299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64</v>
      </c>
      <c r="S144">
        <v>448</v>
      </c>
      <c r="T144">
        <v>0</v>
      </c>
      <c r="V144">
        <v>1</v>
      </c>
      <c r="W144" t="s">
        <v>300</v>
      </c>
    </row>
    <row r="145" spans="1:23" x14ac:dyDescent="0.25">
      <c r="H145">
        <v>703</v>
      </c>
    </row>
    <row r="146" spans="1:23" x14ac:dyDescent="0.25">
      <c r="A146">
        <v>70</v>
      </c>
      <c r="B146">
        <v>2574</v>
      </c>
      <c r="C146" t="s">
        <v>301</v>
      </c>
      <c r="D146" t="s">
        <v>282</v>
      </c>
      <c r="E146" t="s">
        <v>64</v>
      </c>
      <c r="F146" t="s">
        <v>302</v>
      </c>
      <c r="G146" t="str">
        <f>"200801008366"</f>
        <v>200801008366</v>
      </c>
      <c r="H146" t="s">
        <v>303</v>
      </c>
      <c r="I146">
        <v>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84</v>
      </c>
      <c r="S146">
        <v>588</v>
      </c>
      <c r="T146">
        <v>0</v>
      </c>
      <c r="V146">
        <v>1</v>
      </c>
      <c r="W146" t="s">
        <v>304</v>
      </c>
    </row>
    <row r="147" spans="1:23" x14ac:dyDescent="0.25">
      <c r="H147">
        <v>703</v>
      </c>
    </row>
    <row r="148" spans="1:23" x14ac:dyDescent="0.25">
      <c r="A148">
        <v>71</v>
      </c>
      <c r="B148">
        <v>1455</v>
      </c>
      <c r="C148" t="s">
        <v>305</v>
      </c>
      <c r="D148" t="s">
        <v>270</v>
      </c>
      <c r="E148" t="s">
        <v>64</v>
      </c>
      <c r="F148" t="s">
        <v>306</v>
      </c>
      <c r="G148" t="str">
        <f>"00069856"</f>
        <v>00069856</v>
      </c>
      <c r="H148" t="s">
        <v>307</v>
      </c>
      <c r="I148">
        <v>0</v>
      </c>
      <c r="J148">
        <v>30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58</v>
      </c>
      <c r="S148">
        <v>406</v>
      </c>
      <c r="T148">
        <v>0</v>
      </c>
      <c r="V148">
        <v>1</v>
      </c>
      <c r="W148" t="s">
        <v>308</v>
      </c>
    </row>
    <row r="149" spans="1:23" x14ac:dyDescent="0.25">
      <c r="H149">
        <v>703</v>
      </c>
    </row>
    <row r="150" spans="1:23" x14ac:dyDescent="0.25">
      <c r="A150">
        <v>72</v>
      </c>
      <c r="B150">
        <v>1368</v>
      </c>
      <c r="C150" t="s">
        <v>309</v>
      </c>
      <c r="D150" t="s">
        <v>29</v>
      </c>
      <c r="E150" t="s">
        <v>179</v>
      </c>
      <c r="F150" t="s">
        <v>310</v>
      </c>
      <c r="G150" t="str">
        <f>"00046870"</f>
        <v>00046870</v>
      </c>
      <c r="H150" t="s">
        <v>311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55</v>
      </c>
      <c r="S150">
        <v>385</v>
      </c>
      <c r="T150">
        <v>0</v>
      </c>
      <c r="V150">
        <v>1</v>
      </c>
      <c r="W150" t="s">
        <v>312</v>
      </c>
    </row>
    <row r="151" spans="1:23" x14ac:dyDescent="0.25">
      <c r="H151">
        <v>703</v>
      </c>
    </row>
    <row r="152" spans="1:23" x14ac:dyDescent="0.25">
      <c r="A152">
        <v>73</v>
      </c>
      <c r="B152">
        <v>1773</v>
      </c>
      <c r="C152" t="s">
        <v>313</v>
      </c>
      <c r="D152" t="s">
        <v>314</v>
      </c>
      <c r="E152" t="s">
        <v>64</v>
      </c>
      <c r="F152" t="s">
        <v>315</v>
      </c>
      <c r="G152" t="str">
        <f>"00227169"</f>
        <v>00227169</v>
      </c>
      <c r="H152">
        <v>1034</v>
      </c>
      <c r="I152">
        <v>0</v>
      </c>
      <c r="J152">
        <v>70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52</v>
      </c>
      <c r="S152">
        <v>364</v>
      </c>
      <c r="T152">
        <v>0</v>
      </c>
      <c r="V152">
        <v>1</v>
      </c>
      <c r="W152">
        <v>1468</v>
      </c>
    </row>
    <row r="153" spans="1:23" x14ac:dyDescent="0.25">
      <c r="H153">
        <v>703</v>
      </c>
    </row>
    <row r="154" spans="1:23" x14ac:dyDescent="0.25">
      <c r="A154">
        <v>74</v>
      </c>
      <c r="B154">
        <v>1508</v>
      </c>
      <c r="C154" t="s">
        <v>316</v>
      </c>
      <c r="D154" t="s">
        <v>317</v>
      </c>
      <c r="E154" t="s">
        <v>52</v>
      </c>
      <c r="F154" t="s">
        <v>318</v>
      </c>
      <c r="G154" t="str">
        <f>"201411003306"</f>
        <v>201411003306</v>
      </c>
      <c r="H154">
        <v>880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84</v>
      </c>
      <c r="S154">
        <v>588</v>
      </c>
      <c r="T154">
        <v>0</v>
      </c>
      <c r="V154">
        <v>1</v>
      </c>
      <c r="W154">
        <v>1468</v>
      </c>
    </row>
    <row r="155" spans="1:23" x14ac:dyDescent="0.25">
      <c r="H155">
        <v>703</v>
      </c>
    </row>
    <row r="156" spans="1:23" x14ac:dyDescent="0.25">
      <c r="A156">
        <v>75</v>
      </c>
      <c r="B156">
        <v>1651</v>
      </c>
      <c r="C156" t="s">
        <v>319</v>
      </c>
      <c r="D156" t="s">
        <v>320</v>
      </c>
      <c r="E156" t="s">
        <v>321</v>
      </c>
      <c r="F156" t="s">
        <v>322</v>
      </c>
      <c r="G156" t="str">
        <f>"00148288"</f>
        <v>00148288</v>
      </c>
      <c r="H156">
        <v>880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84</v>
      </c>
      <c r="S156">
        <v>588</v>
      </c>
      <c r="T156">
        <v>0</v>
      </c>
      <c r="V156">
        <v>1</v>
      </c>
      <c r="W156">
        <v>1468</v>
      </c>
    </row>
    <row r="157" spans="1:23" x14ac:dyDescent="0.25">
      <c r="H157">
        <v>703</v>
      </c>
    </row>
    <row r="158" spans="1:23" x14ac:dyDescent="0.25">
      <c r="A158">
        <v>76</v>
      </c>
      <c r="B158">
        <v>15</v>
      </c>
      <c r="C158" t="s">
        <v>323</v>
      </c>
      <c r="D158" t="s">
        <v>324</v>
      </c>
      <c r="E158" t="s">
        <v>325</v>
      </c>
      <c r="F158" t="s">
        <v>326</v>
      </c>
      <c r="G158" t="str">
        <f>"201511042646"</f>
        <v>201511042646</v>
      </c>
      <c r="H158" t="s">
        <v>113</v>
      </c>
      <c r="I158">
        <v>150</v>
      </c>
      <c r="J158">
        <v>50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35</v>
      </c>
      <c r="S158">
        <v>245</v>
      </c>
      <c r="T158">
        <v>0</v>
      </c>
      <c r="V158">
        <v>1</v>
      </c>
      <c r="W158" t="s">
        <v>327</v>
      </c>
    </row>
    <row r="159" spans="1:23" x14ac:dyDescent="0.25">
      <c r="H159">
        <v>703</v>
      </c>
    </row>
    <row r="160" spans="1:23" x14ac:dyDescent="0.25">
      <c r="A160">
        <v>77</v>
      </c>
      <c r="B160">
        <v>2201</v>
      </c>
      <c r="C160" t="s">
        <v>328</v>
      </c>
      <c r="D160" t="s">
        <v>173</v>
      </c>
      <c r="E160" t="s">
        <v>98</v>
      </c>
      <c r="F160" t="s">
        <v>329</v>
      </c>
      <c r="G160" t="str">
        <f>"201406008903"</f>
        <v>201406008903</v>
      </c>
      <c r="H160" t="s">
        <v>330</v>
      </c>
      <c r="I160">
        <v>0</v>
      </c>
      <c r="J160">
        <v>30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84</v>
      </c>
      <c r="S160">
        <v>588</v>
      </c>
      <c r="T160">
        <v>0</v>
      </c>
      <c r="V160">
        <v>1</v>
      </c>
      <c r="W160" t="s">
        <v>331</v>
      </c>
    </row>
    <row r="161" spans="1:23" x14ac:dyDescent="0.25">
      <c r="H161">
        <v>703</v>
      </c>
    </row>
    <row r="162" spans="1:23" x14ac:dyDescent="0.25">
      <c r="A162">
        <v>78</v>
      </c>
      <c r="B162">
        <v>1287</v>
      </c>
      <c r="C162" t="s">
        <v>332</v>
      </c>
      <c r="D162" t="s">
        <v>270</v>
      </c>
      <c r="E162" t="s">
        <v>64</v>
      </c>
      <c r="F162" t="s">
        <v>333</v>
      </c>
      <c r="G162" t="str">
        <f>"201406007925"</f>
        <v>201406007925</v>
      </c>
      <c r="H162" t="s">
        <v>334</v>
      </c>
      <c r="I162">
        <v>150</v>
      </c>
      <c r="J162">
        <v>0</v>
      </c>
      <c r="K162">
        <v>0</v>
      </c>
      <c r="L162">
        <v>30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30</v>
      </c>
      <c r="S162">
        <v>210</v>
      </c>
      <c r="T162">
        <v>0</v>
      </c>
      <c r="V162">
        <v>3</v>
      </c>
      <c r="W162" t="s">
        <v>335</v>
      </c>
    </row>
    <row r="163" spans="1:23" x14ac:dyDescent="0.25">
      <c r="H163" t="s">
        <v>27</v>
      </c>
    </row>
    <row r="164" spans="1:23" x14ac:dyDescent="0.25">
      <c r="A164">
        <v>79</v>
      </c>
      <c r="B164">
        <v>2260</v>
      </c>
      <c r="C164" t="s">
        <v>336</v>
      </c>
      <c r="D164" t="s">
        <v>337</v>
      </c>
      <c r="E164" t="s">
        <v>118</v>
      </c>
      <c r="F164" t="s">
        <v>338</v>
      </c>
      <c r="G164" t="str">
        <f>"200712003159"</f>
        <v>200712003159</v>
      </c>
      <c r="H164" t="s">
        <v>339</v>
      </c>
      <c r="I164">
        <v>150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84</v>
      </c>
      <c r="S164">
        <v>588</v>
      </c>
      <c r="T164">
        <v>0</v>
      </c>
      <c r="V164">
        <v>1</v>
      </c>
      <c r="W164" t="s">
        <v>340</v>
      </c>
    </row>
    <row r="165" spans="1:23" x14ac:dyDescent="0.25">
      <c r="H165">
        <v>703</v>
      </c>
    </row>
    <row r="166" spans="1:23" x14ac:dyDescent="0.25">
      <c r="A166">
        <v>80</v>
      </c>
      <c r="B166">
        <v>1171</v>
      </c>
      <c r="C166" t="s">
        <v>341</v>
      </c>
      <c r="D166" t="s">
        <v>342</v>
      </c>
      <c r="E166" t="s">
        <v>343</v>
      </c>
      <c r="F166" t="s">
        <v>344</v>
      </c>
      <c r="G166" t="str">
        <f>"201511024860"</f>
        <v>201511024860</v>
      </c>
      <c r="H166" t="s">
        <v>345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70</v>
      </c>
      <c r="S166">
        <v>490</v>
      </c>
      <c r="T166">
        <v>0</v>
      </c>
      <c r="V166">
        <v>1</v>
      </c>
      <c r="W166" t="s">
        <v>346</v>
      </c>
    </row>
    <row r="167" spans="1:23" x14ac:dyDescent="0.25">
      <c r="H167">
        <v>703</v>
      </c>
    </row>
    <row r="168" spans="1:23" x14ac:dyDescent="0.25">
      <c r="A168">
        <v>81</v>
      </c>
      <c r="B168">
        <v>2308</v>
      </c>
      <c r="C168" t="s">
        <v>347</v>
      </c>
      <c r="D168" t="s">
        <v>348</v>
      </c>
      <c r="E168" t="s">
        <v>193</v>
      </c>
      <c r="F168" t="s">
        <v>349</v>
      </c>
      <c r="G168" t="str">
        <f>"00164846"</f>
        <v>00164846</v>
      </c>
      <c r="H168">
        <v>1045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36</v>
      </c>
      <c r="S168">
        <v>252</v>
      </c>
      <c r="T168">
        <v>0</v>
      </c>
      <c r="V168">
        <v>1</v>
      </c>
      <c r="W168">
        <v>1447</v>
      </c>
    </row>
    <row r="169" spans="1:23" x14ac:dyDescent="0.25">
      <c r="H169">
        <v>703</v>
      </c>
    </row>
    <row r="170" spans="1:23" x14ac:dyDescent="0.25">
      <c r="A170">
        <v>82</v>
      </c>
      <c r="B170">
        <v>2964</v>
      </c>
      <c r="C170" t="s">
        <v>350</v>
      </c>
      <c r="D170" t="s">
        <v>317</v>
      </c>
      <c r="E170" t="s">
        <v>64</v>
      </c>
      <c r="F170" t="s">
        <v>351</v>
      </c>
      <c r="G170" t="str">
        <f>"201402010962"</f>
        <v>201402010962</v>
      </c>
      <c r="H170" t="s">
        <v>352</v>
      </c>
      <c r="I170">
        <v>0</v>
      </c>
      <c r="J170">
        <v>30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82</v>
      </c>
      <c r="S170">
        <v>574</v>
      </c>
      <c r="T170">
        <v>0</v>
      </c>
      <c r="V170">
        <v>1</v>
      </c>
      <c r="W170" t="s">
        <v>353</v>
      </c>
    </row>
    <row r="171" spans="1:23" x14ac:dyDescent="0.25">
      <c r="H171">
        <v>703</v>
      </c>
    </row>
    <row r="172" spans="1:23" x14ac:dyDescent="0.25">
      <c r="A172">
        <v>83</v>
      </c>
      <c r="B172">
        <v>716</v>
      </c>
      <c r="C172" t="s">
        <v>354</v>
      </c>
      <c r="D172" t="s">
        <v>51</v>
      </c>
      <c r="E172" t="s">
        <v>119</v>
      </c>
      <c r="F172" t="s">
        <v>355</v>
      </c>
      <c r="G172" t="str">
        <f>"00023278"</f>
        <v>00023278</v>
      </c>
      <c r="H172">
        <v>1100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47</v>
      </c>
      <c r="S172">
        <v>329</v>
      </c>
      <c r="T172">
        <v>0</v>
      </c>
      <c r="V172">
        <v>1</v>
      </c>
      <c r="W172">
        <v>1429</v>
      </c>
    </row>
    <row r="173" spans="1:23" x14ac:dyDescent="0.25">
      <c r="H173">
        <v>703</v>
      </c>
    </row>
    <row r="174" spans="1:23" x14ac:dyDescent="0.25">
      <c r="A174">
        <v>84</v>
      </c>
      <c r="B174">
        <v>641</v>
      </c>
      <c r="C174" t="s">
        <v>356</v>
      </c>
      <c r="D174" t="s">
        <v>89</v>
      </c>
      <c r="E174" t="s">
        <v>357</v>
      </c>
      <c r="F174" t="s">
        <v>358</v>
      </c>
      <c r="G174" t="str">
        <f>"00127320"</f>
        <v>00127320</v>
      </c>
      <c r="H174" t="s">
        <v>359</v>
      </c>
      <c r="I174">
        <v>0</v>
      </c>
      <c r="J174">
        <v>30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84</v>
      </c>
      <c r="S174">
        <v>588</v>
      </c>
      <c r="T174">
        <v>0</v>
      </c>
      <c r="V174">
        <v>1</v>
      </c>
      <c r="W174" t="s">
        <v>360</v>
      </c>
    </row>
    <row r="175" spans="1:23" x14ac:dyDescent="0.25">
      <c r="H175" t="s">
        <v>27</v>
      </c>
    </row>
    <row r="176" spans="1:23" x14ac:dyDescent="0.25">
      <c r="A176">
        <v>85</v>
      </c>
      <c r="B176">
        <v>2018</v>
      </c>
      <c r="C176" t="s">
        <v>361</v>
      </c>
      <c r="D176" t="s">
        <v>362</v>
      </c>
      <c r="E176" t="s">
        <v>155</v>
      </c>
      <c r="F176" t="s">
        <v>363</v>
      </c>
      <c r="G176" t="str">
        <f>"00192494"</f>
        <v>00192494</v>
      </c>
      <c r="H176">
        <v>825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84</v>
      </c>
      <c r="S176">
        <v>588</v>
      </c>
      <c r="T176">
        <v>0</v>
      </c>
      <c r="V176">
        <v>1</v>
      </c>
      <c r="W176">
        <v>1413</v>
      </c>
    </row>
    <row r="177" spans="1:23" x14ac:dyDescent="0.25">
      <c r="H177">
        <v>703</v>
      </c>
    </row>
    <row r="178" spans="1:23" x14ac:dyDescent="0.25">
      <c r="A178">
        <v>86</v>
      </c>
      <c r="B178">
        <v>987</v>
      </c>
      <c r="C178" t="s">
        <v>73</v>
      </c>
      <c r="D178" t="s">
        <v>364</v>
      </c>
      <c r="E178" t="s">
        <v>357</v>
      </c>
      <c r="F178" t="s">
        <v>365</v>
      </c>
      <c r="G178" t="str">
        <f>"201406013584"</f>
        <v>201406013584</v>
      </c>
      <c r="H178" t="s">
        <v>366</v>
      </c>
      <c r="I178">
        <v>150</v>
      </c>
      <c r="J178">
        <v>30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53</v>
      </c>
      <c r="S178">
        <v>371</v>
      </c>
      <c r="T178">
        <v>0</v>
      </c>
      <c r="V178">
        <v>1</v>
      </c>
      <c r="W178" t="s">
        <v>367</v>
      </c>
    </row>
    <row r="179" spans="1:23" x14ac:dyDescent="0.25">
      <c r="H179">
        <v>703</v>
      </c>
    </row>
    <row r="180" spans="1:23" x14ac:dyDescent="0.25">
      <c r="A180">
        <v>87</v>
      </c>
      <c r="B180">
        <v>457</v>
      </c>
      <c r="C180" t="s">
        <v>368</v>
      </c>
      <c r="D180" t="s">
        <v>227</v>
      </c>
      <c r="E180" t="s">
        <v>30</v>
      </c>
      <c r="F180" t="s">
        <v>369</v>
      </c>
      <c r="G180" t="str">
        <f>"00072824"</f>
        <v>00072824</v>
      </c>
      <c r="H180" t="s">
        <v>370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84</v>
      </c>
      <c r="S180">
        <v>588</v>
      </c>
      <c r="T180">
        <v>0</v>
      </c>
      <c r="V180">
        <v>1</v>
      </c>
      <c r="W180" t="s">
        <v>371</v>
      </c>
    </row>
    <row r="181" spans="1:23" x14ac:dyDescent="0.25">
      <c r="H181">
        <v>703</v>
      </c>
    </row>
    <row r="182" spans="1:23" x14ac:dyDescent="0.25">
      <c r="A182">
        <v>88</v>
      </c>
      <c r="B182">
        <v>2202</v>
      </c>
      <c r="C182" t="s">
        <v>372</v>
      </c>
      <c r="D182" t="s">
        <v>193</v>
      </c>
      <c r="E182" t="s">
        <v>79</v>
      </c>
      <c r="F182" t="s">
        <v>373</v>
      </c>
      <c r="G182" t="str">
        <f>"201511035657"</f>
        <v>201511035657</v>
      </c>
      <c r="H182" t="s">
        <v>374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84</v>
      </c>
      <c r="S182">
        <v>588</v>
      </c>
      <c r="T182">
        <v>0</v>
      </c>
      <c r="V182">
        <v>1</v>
      </c>
      <c r="W182" t="s">
        <v>375</v>
      </c>
    </row>
    <row r="183" spans="1:23" x14ac:dyDescent="0.25">
      <c r="H183">
        <v>703</v>
      </c>
    </row>
    <row r="184" spans="1:23" x14ac:dyDescent="0.25">
      <c r="A184">
        <v>89</v>
      </c>
      <c r="B184">
        <v>227</v>
      </c>
      <c r="C184" t="s">
        <v>376</v>
      </c>
      <c r="D184" t="s">
        <v>193</v>
      </c>
      <c r="E184" t="s">
        <v>377</v>
      </c>
      <c r="F184" t="s">
        <v>378</v>
      </c>
      <c r="G184" t="str">
        <f>"201506004175"</f>
        <v>201506004175</v>
      </c>
      <c r="H184">
        <v>858</v>
      </c>
      <c r="I184">
        <v>0</v>
      </c>
      <c r="J184">
        <v>70</v>
      </c>
      <c r="K184">
        <v>30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63</v>
      </c>
      <c r="S184">
        <v>441</v>
      </c>
      <c r="T184">
        <v>0</v>
      </c>
      <c r="V184">
        <v>1</v>
      </c>
      <c r="W184">
        <v>1399</v>
      </c>
    </row>
    <row r="185" spans="1:23" x14ac:dyDescent="0.25">
      <c r="H185">
        <v>703</v>
      </c>
    </row>
    <row r="186" spans="1:23" x14ac:dyDescent="0.25">
      <c r="A186">
        <v>90</v>
      </c>
      <c r="B186">
        <v>488</v>
      </c>
      <c r="C186" t="s">
        <v>379</v>
      </c>
      <c r="D186" t="s">
        <v>29</v>
      </c>
      <c r="E186" t="s">
        <v>21</v>
      </c>
      <c r="F186" t="s">
        <v>380</v>
      </c>
      <c r="G186" t="str">
        <f>"201406001167"</f>
        <v>201406001167</v>
      </c>
      <c r="H186">
        <v>924</v>
      </c>
      <c r="I186">
        <v>150</v>
      </c>
      <c r="J186">
        <v>30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42</v>
      </c>
      <c r="S186">
        <v>294</v>
      </c>
      <c r="T186">
        <v>0</v>
      </c>
      <c r="V186">
        <v>1</v>
      </c>
      <c r="W186">
        <v>1398</v>
      </c>
    </row>
    <row r="187" spans="1:23" x14ac:dyDescent="0.25">
      <c r="H187" t="s">
        <v>27</v>
      </c>
    </row>
    <row r="188" spans="1:23" x14ac:dyDescent="0.25">
      <c r="A188">
        <v>91</v>
      </c>
      <c r="B188">
        <v>779</v>
      </c>
      <c r="C188" t="s">
        <v>381</v>
      </c>
      <c r="D188" t="s">
        <v>382</v>
      </c>
      <c r="E188" t="s">
        <v>64</v>
      </c>
      <c r="F188" t="s">
        <v>383</v>
      </c>
      <c r="G188" t="str">
        <f>"200802001054"</f>
        <v>200802001054</v>
      </c>
      <c r="H188">
        <v>660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84</v>
      </c>
      <c r="S188">
        <v>588</v>
      </c>
      <c r="T188">
        <v>0</v>
      </c>
      <c r="V188">
        <v>3</v>
      </c>
      <c r="W188">
        <v>1398</v>
      </c>
    </row>
    <row r="189" spans="1:23" x14ac:dyDescent="0.25">
      <c r="H189">
        <v>703</v>
      </c>
    </row>
    <row r="190" spans="1:23" x14ac:dyDescent="0.25">
      <c r="A190">
        <v>92</v>
      </c>
      <c r="B190">
        <v>2035</v>
      </c>
      <c r="C190" t="s">
        <v>384</v>
      </c>
      <c r="D190" t="s">
        <v>79</v>
      </c>
      <c r="E190" t="s">
        <v>343</v>
      </c>
      <c r="F190" t="s">
        <v>385</v>
      </c>
      <c r="G190" t="str">
        <f>"201406004691"</f>
        <v>201406004691</v>
      </c>
      <c r="H190" t="s">
        <v>386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84</v>
      </c>
      <c r="S190">
        <v>588</v>
      </c>
      <c r="T190">
        <v>0</v>
      </c>
      <c r="V190">
        <v>1</v>
      </c>
      <c r="W190" t="s">
        <v>387</v>
      </c>
    </row>
    <row r="191" spans="1:23" x14ac:dyDescent="0.25">
      <c r="H191" t="s">
        <v>72</v>
      </c>
    </row>
    <row r="192" spans="1:23" x14ac:dyDescent="0.25">
      <c r="A192">
        <v>93</v>
      </c>
      <c r="B192">
        <v>1870</v>
      </c>
      <c r="C192" t="s">
        <v>388</v>
      </c>
      <c r="D192" t="s">
        <v>277</v>
      </c>
      <c r="E192" t="s">
        <v>389</v>
      </c>
      <c r="F192" t="s">
        <v>390</v>
      </c>
      <c r="G192" t="str">
        <f>"201402006479"</f>
        <v>201402006479</v>
      </c>
      <c r="H192" t="s">
        <v>391</v>
      </c>
      <c r="I192">
        <v>0</v>
      </c>
      <c r="J192">
        <v>30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41</v>
      </c>
      <c r="S192">
        <v>287</v>
      </c>
      <c r="T192">
        <v>0</v>
      </c>
      <c r="V192">
        <v>1</v>
      </c>
      <c r="W192" t="s">
        <v>392</v>
      </c>
    </row>
    <row r="193" spans="1:23" x14ac:dyDescent="0.25">
      <c r="H193">
        <v>703</v>
      </c>
    </row>
    <row r="194" spans="1:23" x14ac:dyDescent="0.25">
      <c r="A194">
        <v>94</v>
      </c>
      <c r="B194">
        <v>1587</v>
      </c>
      <c r="C194" t="s">
        <v>393</v>
      </c>
      <c r="D194" t="s">
        <v>394</v>
      </c>
      <c r="E194" t="s">
        <v>64</v>
      </c>
      <c r="F194" t="s">
        <v>395</v>
      </c>
      <c r="G194" t="str">
        <f>"201511004626"</f>
        <v>201511004626</v>
      </c>
      <c r="H194" t="s">
        <v>396</v>
      </c>
      <c r="I194">
        <v>0</v>
      </c>
      <c r="J194">
        <v>30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84</v>
      </c>
      <c r="S194">
        <v>588</v>
      </c>
      <c r="T194">
        <v>0</v>
      </c>
      <c r="V194">
        <v>3</v>
      </c>
      <c r="W194" t="s">
        <v>397</v>
      </c>
    </row>
    <row r="195" spans="1:23" x14ac:dyDescent="0.25">
      <c r="H195">
        <v>703</v>
      </c>
    </row>
    <row r="196" spans="1:23" x14ac:dyDescent="0.25">
      <c r="A196">
        <v>95</v>
      </c>
      <c r="B196">
        <v>1877</v>
      </c>
      <c r="C196" t="s">
        <v>398</v>
      </c>
      <c r="D196" t="s">
        <v>399</v>
      </c>
      <c r="E196" t="s">
        <v>325</v>
      </c>
      <c r="F196" t="s">
        <v>400</v>
      </c>
      <c r="G196" t="str">
        <f>"201511020419"</f>
        <v>201511020419</v>
      </c>
      <c r="H196" t="s">
        <v>401</v>
      </c>
      <c r="I196">
        <v>150</v>
      </c>
      <c r="J196">
        <v>70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61</v>
      </c>
      <c r="S196">
        <v>427</v>
      </c>
      <c r="T196">
        <v>0</v>
      </c>
      <c r="V196">
        <v>1</v>
      </c>
      <c r="W196" t="s">
        <v>402</v>
      </c>
    </row>
    <row r="197" spans="1:23" x14ac:dyDescent="0.25">
      <c r="H197">
        <v>703</v>
      </c>
    </row>
    <row r="198" spans="1:23" x14ac:dyDescent="0.25">
      <c r="A198">
        <v>96</v>
      </c>
      <c r="B198">
        <v>1302</v>
      </c>
      <c r="C198" t="s">
        <v>403</v>
      </c>
      <c r="D198" t="s">
        <v>404</v>
      </c>
      <c r="E198" t="s">
        <v>405</v>
      </c>
      <c r="F198" t="s">
        <v>406</v>
      </c>
      <c r="G198" t="str">
        <f>"201511043586"</f>
        <v>201511043586</v>
      </c>
      <c r="H198">
        <v>803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84</v>
      </c>
      <c r="S198">
        <v>588</v>
      </c>
      <c r="T198">
        <v>0</v>
      </c>
      <c r="V198">
        <v>1</v>
      </c>
      <c r="W198">
        <v>1391</v>
      </c>
    </row>
    <row r="199" spans="1:23" x14ac:dyDescent="0.25">
      <c r="H199">
        <v>703</v>
      </c>
    </row>
    <row r="200" spans="1:23" x14ac:dyDescent="0.25">
      <c r="A200">
        <v>97</v>
      </c>
      <c r="B200">
        <v>1003</v>
      </c>
      <c r="C200" t="s">
        <v>407</v>
      </c>
      <c r="D200" t="s">
        <v>20</v>
      </c>
      <c r="E200" t="s">
        <v>64</v>
      </c>
      <c r="F200" t="s">
        <v>408</v>
      </c>
      <c r="G200" t="str">
        <f>"200811000322"</f>
        <v>200811000322</v>
      </c>
      <c r="H200" t="s">
        <v>48</v>
      </c>
      <c r="I200">
        <v>0</v>
      </c>
      <c r="J200">
        <v>70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52</v>
      </c>
      <c r="S200">
        <v>364</v>
      </c>
      <c r="T200">
        <v>0</v>
      </c>
      <c r="V200">
        <v>1</v>
      </c>
      <c r="W200" t="s">
        <v>409</v>
      </c>
    </row>
    <row r="201" spans="1:23" x14ac:dyDescent="0.25">
      <c r="H201">
        <v>703</v>
      </c>
    </row>
    <row r="202" spans="1:23" x14ac:dyDescent="0.25">
      <c r="A202">
        <v>98</v>
      </c>
      <c r="B202">
        <v>1253</v>
      </c>
      <c r="C202" t="s">
        <v>410</v>
      </c>
      <c r="D202" t="s">
        <v>88</v>
      </c>
      <c r="E202" t="s">
        <v>411</v>
      </c>
      <c r="F202" t="s">
        <v>412</v>
      </c>
      <c r="G202" t="str">
        <f>"201606000078"</f>
        <v>201606000078</v>
      </c>
      <c r="H202">
        <v>1100</v>
      </c>
      <c r="I202">
        <v>0</v>
      </c>
      <c r="J202">
        <v>70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30</v>
      </c>
      <c r="S202">
        <v>210</v>
      </c>
      <c r="T202">
        <v>0</v>
      </c>
      <c r="V202">
        <v>1</v>
      </c>
      <c r="W202">
        <v>1380</v>
      </c>
    </row>
    <row r="203" spans="1:23" x14ac:dyDescent="0.25">
      <c r="H203" t="s">
        <v>413</v>
      </c>
    </row>
    <row r="204" spans="1:23" x14ac:dyDescent="0.25">
      <c r="A204">
        <v>99</v>
      </c>
      <c r="B204">
        <v>866</v>
      </c>
      <c r="C204" t="s">
        <v>414</v>
      </c>
      <c r="D204" t="s">
        <v>270</v>
      </c>
      <c r="E204" t="s">
        <v>64</v>
      </c>
      <c r="F204" t="s">
        <v>415</v>
      </c>
      <c r="G204" t="str">
        <f>"201511042238"</f>
        <v>201511042238</v>
      </c>
      <c r="H204">
        <v>1012</v>
      </c>
      <c r="I204">
        <v>150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31</v>
      </c>
      <c r="S204">
        <v>217</v>
      </c>
      <c r="T204">
        <v>0</v>
      </c>
      <c r="V204">
        <v>1</v>
      </c>
      <c r="W204">
        <v>1379</v>
      </c>
    </row>
    <row r="205" spans="1:23" x14ac:dyDescent="0.25">
      <c r="H205">
        <v>703</v>
      </c>
    </row>
    <row r="206" spans="1:23" x14ac:dyDescent="0.25">
      <c r="A206">
        <v>100</v>
      </c>
      <c r="B206">
        <v>1186</v>
      </c>
      <c r="C206" t="s">
        <v>416</v>
      </c>
      <c r="D206" t="s">
        <v>273</v>
      </c>
      <c r="E206" t="s">
        <v>417</v>
      </c>
      <c r="F206" t="s">
        <v>418</v>
      </c>
      <c r="G206" t="str">
        <f>"00223706"</f>
        <v>00223706</v>
      </c>
      <c r="H206" t="s">
        <v>419</v>
      </c>
      <c r="I206">
        <v>0</v>
      </c>
      <c r="J206">
        <v>30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48</v>
      </c>
      <c r="S206">
        <v>336</v>
      </c>
      <c r="T206">
        <v>0</v>
      </c>
      <c r="V206">
        <v>1</v>
      </c>
      <c r="W206" t="s">
        <v>420</v>
      </c>
    </row>
    <row r="207" spans="1:23" x14ac:dyDescent="0.25">
      <c r="H207" t="s">
        <v>27</v>
      </c>
    </row>
    <row r="208" spans="1:23" x14ac:dyDescent="0.25">
      <c r="A208">
        <v>101</v>
      </c>
      <c r="B208">
        <v>2039</v>
      </c>
      <c r="C208" t="s">
        <v>421</v>
      </c>
      <c r="D208" t="s">
        <v>14</v>
      </c>
      <c r="E208" t="s">
        <v>179</v>
      </c>
      <c r="F208" t="s">
        <v>422</v>
      </c>
      <c r="G208" t="str">
        <f>"00152680"</f>
        <v>00152680</v>
      </c>
      <c r="H208" t="s">
        <v>423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55</v>
      </c>
      <c r="S208">
        <v>385</v>
      </c>
      <c r="T208">
        <v>0</v>
      </c>
      <c r="V208">
        <v>1</v>
      </c>
      <c r="W208" t="s">
        <v>424</v>
      </c>
    </row>
    <row r="209" spans="1:23" x14ac:dyDescent="0.25">
      <c r="H209" t="s">
        <v>27</v>
      </c>
    </row>
    <row r="210" spans="1:23" x14ac:dyDescent="0.25">
      <c r="A210">
        <v>102</v>
      </c>
      <c r="B210">
        <v>3165</v>
      </c>
      <c r="C210" t="s">
        <v>425</v>
      </c>
      <c r="D210" t="s">
        <v>426</v>
      </c>
      <c r="E210" t="s">
        <v>427</v>
      </c>
      <c r="F210" t="s">
        <v>428</v>
      </c>
      <c r="G210" t="str">
        <f>"201412003556"</f>
        <v>201412003556</v>
      </c>
      <c r="H210">
        <v>660</v>
      </c>
      <c r="I210">
        <v>0</v>
      </c>
      <c r="J210">
        <v>30</v>
      </c>
      <c r="K210">
        <v>70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84</v>
      </c>
      <c r="S210">
        <v>588</v>
      </c>
      <c r="T210">
        <v>0</v>
      </c>
      <c r="V210">
        <v>1</v>
      </c>
      <c r="W210">
        <v>1348</v>
      </c>
    </row>
    <row r="211" spans="1:23" x14ac:dyDescent="0.25">
      <c r="H211" t="s">
        <v>27</v>
      </c>
    </row>
    <row r="212" spans="1:23" x14ac:dyDescent="0.25">
      <c r="A212">
        <v>103</v>
      </c>
      <c r="B212">
        <v>358</v>
      </c>
      <c r="C212" t="s">
        <v>429</v>
      </c>
      <c r="D212" t="s">
        <v>173</v>
      </c>
      <c r="E212" t="s">
        <v>64</v>
      </c>
      <c r="F212" t="s">
        <v>430</v>
      </c>
      <c r="G212" t="str">
        <f>"20160705460"</f>
        <v>20160705460</v>
      </c>
      <c r="H212">
        <v>924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60</v>
      </c>
      <c r="S212">
        <v>420</v>
      </c>
      <c r="T212">
        <v>0</v>
      </c>
      <c r="V212">
        <v>1</v>
      </c>
      <c r="W212">
        <v>1344</v>
      </c>
    </row>
    <row r="213" spans="1:23" x14ac:dyDescent="0.25">
      <c r="H213">
        <v>703</v>
      </c>
    </row>
    <row r="214" spans="1:23" x14ac:dyDescent="0.25">
      <c r="A214">
        <v>104</v>
      </c>
      <c r="B214">
        <v>1573</v>
      </c>
      <c r="C214" t="s">
        <v>431</v>
      </c>
      <c r="D214" t="s">
        <v>362</v>
      </c>
      <c r="E214" t="s">
        <v>155</v>
      </c>
      <c r="F214" t="s">
        <v>432</v>
      </c>
      <c r="G214" t="str">
        <f>"201604000101"</f>
        <v>201604000101</v>
      </c>
      <c r="H214" t="s">
        <v>433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84</v>
      </c>
      <c r="S214">
        <v>588</v>
      </c>
      <c r="T214">
        <v>0</v>
      </c>
      <c r="V214">
        <v>1</v>
      </c>
      <c r="W214" t="s">
        <v>434</v>
      </c>
    </row>
    <row r="215" spans="1:23" x14ac:dyDescent="0.25">
      <c r="H215">
        <v>703</v>
      </c>
    </row>
    <row r="216" spans="1:23" x14ac:dyDescent="0.25">
      <c r="A216">
        <v>105</v>
      </c>
      <c r="B216">
        <v>1931</v>
      </c>
      <c r="C216" t="s">
        <v>435</v>
      </c>
      <c r="D216" t="s">
        <v>399</v>
      </c>
      <c r="E216" t="s">
        <v>64</v>
      </c>
      <c r="F216" t="s">
        <v>436</v>
      </c>
      <c r="G216" t="str">
        <f>"00230273"</f>
        <v>00230273</v>
      </c>
      <c r="H216" t="s">
        <v>437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62</v>
      </c>
      <c r="S216">
        <v>434</v>
      </c>
      <c r="T216">
        <v>0</v>
      </c>
      <c r="V216">
        <v>1</v>
      </c>
      <c r="W216" t="s">
        <v>438</v>
      </c>
    </row>
    <row r="217" spans="1:23" x14ac:dyDescent="0.25">
      <c r="H217">
        <v>703</v>
      </c>
    </row>
    <row r="218" spans="1:23" x14ac:dyDescent="0.25">
      <c r="A218">
        <v>106</v>
      </c>
      <c r="B218">
        <v>947</v>
      </c>
      <c r="C218" t="s">
        <v>439</v>
      </c>
      <c r="D218" t="s">
        <v>440</v>
      </c>
      <c r="E218" t="s">
        <v>118</v>
      </c>
      <c r="F218" t="s">
        <v>441</v>
      </c>
      <c r="G218" t="str">
        <f>"201511012735"</f>
        <v>201511012735</v>
      </c>
      <c r="H218" t="s">
        <v>442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84</v>
      </c>
      <c r="S218">
        <v>588</v>
      </c>
      <c r="T218">
        <v>0</v>
      </c>
      <c r="V218">
        <v>1</v>
      </c>
      <c r="W218" t="s">
        <v>443</v>
      </c>
    </row>
    <row r="219" spans="1:23" x14ac:dyDescent="0.25">
      <c r="H219" t="s">
        <v>444</v>
      </c>
    </row>
    <row r="220" spans="1:23" x14ac:dyDescent="0.25">
      <c r="A220">
        <v>107</v>
      </c>
      <c r="B220">
        <v>1762</v>
      </c>
      <c r="C220" t="s">
        <v>445</v>
      </c>
      <c r="D220" t="s">
        <v>446</v>
      </c>
      <c r="E220" t="s">
        <v>447</v>
      </c>
      <c r="F220" t="s">
        <v>448</v>
      </c>
      <c r="G220" t="str">
        <f>"200712001958"</f>
        <v>200712001958</v>
      </c>
      <c r="H220" t="s">
        <v>209</v>
      </c>
      <c r="I220">
        <v>150</v>
      </c>
      <c r="J220">
        <v>50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31</v>
      </c>
      <c r="S220">
        <v>217</v>
      </c>
      <c r="T220">
        <v>0</v>
      </c>
      <c r="V220">
        <v>1</v>
      </c>
      <c r="W220" t="s">
        <v>449</v>
      </c>
    </row>
    <row r="221" spans="1:23" x14ac:dyDescent="0.25">
      <c r="H221">
        <v>703</v>
      </c>
    </row>
    <row r="222" spans="1:23" x14ac:dyDescent="0.25">
      <c r="A222">
        <v>108</v>
      </c>
      <c r="B222">
        <v>1181</v>
      </c>
      <c r="C222" t="s">
        <v>450</v>
      </c>
      <c r="D222" t="s">
        <v>451</v>
      </c>
      <c r="E222" t="s">
        <v>46</v>
      </c>
      <c r="F222" t="s">
        <v>452</v>
      </c>
      <c r="G222" t="str">
        <f>"201402004385"</f>
        <v>201402004385</v>
      </c>
      <c r="H222">
        <v>550</v>
      </c>
      <c r="I222">
        <v>150</v>
      </c>
      <c r="J222">
        <v>30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84</v>
      </c>
      <c r="S222">
        <v>588</v>
      </c>
      <c r="T222">
        <v>0</v>
      </c>
      <c r="V222">
        <v>1</v>
      </c>
      <c r="W222">
        <v>1318</v>
      </c>
    </row>
    <row r="223" spans="1:23" x14ac:dyDescent="0.25">
      <c r="H223">
        <v>703</v>
      </c>
    </row>
    <row r="224" spans="1:23" x14ac:dyDescent="0.25">
      <c r="A224">
        <v>109</v>
      </c>
      <c r="B224">
        <v>318</v>
      </c>
      <c r="C224" t="s">
        <v>453</v>
      </c>
      <c r="D224" t="s">
        <v>88</v>
      </c>
      <c r="E224" t="s">
        <v>30</v>
      </c>
      <c r="F224" t="s">
        <v>454</v>
      </c>
      <c r="G224" t="str">
        <f>"201406000555"</f>
        <v>201406000555</v>
      </c>
      <c r="H224" t="s">
        <v>311</v>
      </c>
      <c r="I224">
        <v>150</v>
      </c>
      <c r="J224">
        <v>70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V224">
        <v>1</v>
      </c>
      <c r="W224" t="s">
        <v>455</v>
      </c>
    </row>
    <row r="225" spans="1:23" x14ac:dyDescent="0.25">
      <c r="H225">
        <v>703</v>
      </c>
    </row>
    <row r="226" spans="1:23" x14ac:dyDescent="0.25">
      <c r="A226">
        <v>110</v>
      </c>
      <c r="B226">
        <v>3170</v>
      </c>
      <c r="C226" t="s">
        <v>313</v>
      </c>
      <c r="D226" t="s">
        <v>79</v>
      </c>
      <c r="E226" t="s">
        <v>64</v>
      </c>
      <c r="F226" t="s">
        <v>456</v>
      </c>
      <c r="G226" t="str">
        <f>"00135072"</f>
        <v>00135072</v>
      </c>
      <c r="H226">
        <v>990</v>
      </c>
      <c r="I226">
        <v>0</v>
      </c>
      <c r="J226">
        <v>70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34</v>
      </c>
      <c r="S226">
        <v>238</v>
      </c>
      <c r="T226">
        <v>0</v>
      </c>
      <c r="V226">
        <v>1</v>
      </c>
      <c r="W226">
        <v>1298</v>
      </c>
    </row>
    <row r="227" spans="1:23" x14ac:dyDescent="0.25">
      <c r="H227" t="s">
        <v>457</v>
      </c>
    </row>
    <row r="228" spans="1:23" x14ac:dyDescent="0.25">
      <c r="A228">
        <v>111</v>
      </c>
      <c r="B228">
        <v>1789</v>
      </c>
      <c r="C228" t="s">
        <v>458</v>
      </c>
      <c r="D228" t="s">
        <v>29</v>
      </c>
      <c r="E228" t="s">
        <v>118</v>
      </c>
      <c r="F228" t="s">
        <v>459</v>
      </c>
      <c r="G228" t="str">
        <f>"201412005185"</f>
        <v>201412005185</v>
      </c>
      <c r="H228" t="s">
        <v>460</v>
      </c>
      <c r="I228">
        <v>0</v>
      </c>
      <c r="J228">
        <v>30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55</v>
      </c>
      <c r="S228">
        <v>385</v>
      </c>
      <c r="T228">
        <v>0</v>
      </c>
      <c r="V228">
        <v>1</v>
      </c>
      <c r="W228" t="s">
        <v>461</v>
      </c>
    </row>
    <row r="229" spans="1:23" x14ac:dyDescent="0.25">
      <c r="H229">
        <v>703</v>
      </c>
    </row>
    <row r="230" spans="1:23" x14ac:dyDescent="0.25">
      <c r="A230">
        <v>112</v>
      </c>
      <c r="B230">
        <v>2790</v>
      </c>
      <c r="C230" t="s">
        <v>462</v>
      </c>
      <c r="D230" t="s">
        <v>43</v>
      </c>
      <c r="E230" t="s">
        <v>463</v>
      </c>
      <c r="F230" t="s">
        <v>464</v>
      </c>
      <c r="G230" t="str">
        <f>"201201000129"</f>
        <v>201201000129</v>
      </c>
      <c r="H230" t="s">
        <v>465</v>
      </c>
      <c r="I230">
        <v>0</v>
      </c>
      <c r="J230">
        <v>50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50</v>
      </c>
      <c r="S230">
        <v>350</v>
      </c>
      <c r="T230">
        <v>0</v>
      </c>
      <c r="V230">
        <v>1</v>
      </c>
      <c r="W230" t="s">
        <v>466</v>
      </c>
    </row>
    <row r="231" spans="1:23" x14ac:dyDescent="0.25">
      <c r="H231">
        <v>703</v>
      </c>
    </row>
    <row r="232" spans="1:23" x14ac:dyDescent="0.25">
      <c r="A232">
        <v>113</v>
      </c>
      <c r="B232">
        <v>3078</v>
      </c>
      <c r="C232" t="s">
        <v>467</v>
      </c>
      <c r="D232" t="s">
        <v>468</v>
      </c>
      <c r="E232" t="s">
        <v>30</v>
      </c>
      <c r="F232" t="s">
        <v>469</v>
      </c>
      <c r="G232" t="str">
        <f>"00071572"</f>
        <v>00071572</v>
      </c>
      <c r="H232" t="s">
        <v>470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63</v>
      </c>
      <c r="S232">
        <v>441</v>
      </c>
      <c r="T232">
        <v>0</v>
      </c>
      <c r="V232">
        <v>1</v>
      </c>
      <c r="W232" t="s">
        <v>471</v>
      </c>
    </row>
    <row r="233" spans="1:23" x14ac:dyDescent="0.25">
      <c r="H233">
        <v>703</v>
      </c>
    </row>
    <row r="234" spans="1:23" x14ac:dyDescent="0.25">
      <c r="A234">
        <v>114</v>
      </c>
      <c r="B234">
        <v>1465</v>
      </c>
      <c r="C234" t="s">
        <v>472</v>
      </c>
      <c r="D234" t="s">
        <v>143</v>
      </c>
      <c r="E234" t="s">
        <v>52</v>
      </c>
      <c r="F234" t="s">
        <v>473</v>
      </c>
      <c r="G234" t="str">
        <f>"201511026650"</f>
        <v>201511026650</v>
      </c>
      <c r="H234" t="s">
        <v>474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29</v>
      </c>
      <c r="S234">
        <v>203</v>
      </c>
      <c r="T234">
        <v>0</v>
      </c>
      <c r="V234">
        <v>1</v>
      </c>
      <c r="W234" t="s">
        <v>475</v>
      </c>
    </row>
    <row r="235" spans="1:23" x14ac:dyDescent="0.25">
      <c r="H235">
        <v>703</v>
      </c>
    </row>
    <row r="236" spans="1:23" x14ac:dyDescent="0.25">
      <c r="A236">
        <v>115</v>
      </c>
      <c r="B236">
        <v>2587</v>
      </c>
      <c r="C236" t="s">
        <v>476</v>
      </c>
      <c r="D236" t="s">
        <v>24</v>
      </c>
      <c r="E236" t="s">
        <v>30</v>
      </c>
      <c r="F236" t="s">
        <v>477</v>
      </c>
      <c r="G236" t="str">
        <f>"00230259"</f>
        <v>00230259</v>
      </c>
      <c r="H236">
        <v>880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35</v>
      </c>
      <c r="S236">
        <v>245</v>
      </c>
      <c r="T236">
        <v>0</v>
      </c>
      <c r="V236">
        <v>1</v>
      </c>
      <c r="W236">
        <v>1275</v>
      </c>
    </row>
    <row r="237" spans="1:23" x14ac:dyDescent="0.25">
      <c r="H237" t="s">
        <v>27</v>
      </c>
    </row>
    <row r="238" spans="1:23" x14ac:dyDescent="0.25">
      <c r="A238">
        <v>116</v>
      </c>
      <c r="B238">
        <v>2602</v>
      </c>
      <c r="C238" t="s">
        <v>478</v>
      </c>
      <c r="D238" t="s">
        <v>30</v>
      </c>
      <c r="E238" t="s">
        <v>79</v>
      </c>
      <c r="F238" t="s">
        <v>479</v>
      </c>
      <c r="G238" t="str">
        <f>"00018164"</f>
        <v>00018164</v>
      </c>
      <c r="H238">
        <v>770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72</v>
      </c>
      <c r="S238">
        <v>504</v>
      </c>
      <c r="T238">
        <v>0</v>
      </c>
      <c r="V238">
        <v>1</v>
      </c>
      <c r="W238">
        <v>1274</v>
      </c>
    </row>
    <row r="239" spans="1:23" x14ac:dyDescent="0.25">
      <c r="H239">
        <v>703</v>
      </c>
    </row>
    <row r="240" spans="1:23" x14ac:dyDescent="0.25">
      <c r="A240">
        <v>117</v>
      </c>
      <c r="B240">
        <v>2875</v>
      </c>
      <c r="C240" t="s">
        <v>480</v>
      </c>
      <c r="D240" t="s">
        <v>481</v>
      </c>
      <c r="E240" t="s">
        <v>482</v>
      </c>
      <c r="F240" t="s">
        <v>483</v>
      </c>
      <c r="G240" t="str">
        <f>"00017631"</f>
        <v>00017631</v>
      </c>
      <c r="H240">
        <v>979</v>
      </c>
      <c r="I240">
        <v>0</v>
      </c>
      <c r="J240">
        <v>70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32</v>
      </c>
      <c r="S240">
        <v>224</v>
      </c>
      <c r="T240">
        <v>0</v>
      </c>
      <c r="V240">
        <v>1</v>
      </c>
      <c r="W240">
        <v>1273</v>
      </c>
    </row>
    <row r="241" spans="1:23" x14ac:dyDescent="0.25">
      <c r="H241">
        <v>703</v>
      </c>
    </row>
    <row r="242" spans="1:23" x14ac:dyDescent="0.25">
      <c r="A242">
        <v>118</v>
      </c>
      <c r="B242">
        <v>114</v>
      </c>
      <c r="C242" t="s">
        <v>484</v>
      </c>
      <c r="D242" t="s">
        <v>362</v>
      </c>
      <c r="E242" t="s">
        <v>485</v>
      </c>
      <c r="F242" t="s">
        <v>486</v>
      </c>
      <c r="G242" t="str">
        <f>"201304002125"</f>
        <v>201304002125</v>
      </c>
      <c r="H242">
        <v>946</v>
      </c>
      <c r="I242">
        <v>0</v>
      </c>
      <c r="J242">
        <v>70</v>
      </c>
      <c r="K242">
        <v>0</v>
      </c>
      <c r="L242">
        <v>30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30</v>
      </c>
      <c r="S242">
        <v>210</v>
      </c>
      <c r="T242">
        <v>0</v>
      </c>
      <c r="V242">
        <v>1</v>
      </c>
      <c r="W242">
        <v>1256</v>
      </c>
    </row>
    <row r="243" spans="1:23" x14ac:dyDescent="0.25">
      <c r="H243" t="s">
        <v>72</v>
      </c>
    </row>
    <row r="244" spans="1:23" x14ac:dyDescent="0.25">
      <c r="A244">
        <v>119</v>
      </c>
      <c r="B244">
        <v>684</v>
      </c>
      <c r="C244" t="s">
        <v>487</v>
      </c>
      <c r="D244" t="s">
        <v>282</v>
      </c>
      <c r="E244" t="s">
        <v>362</v>
      </c>
      <c r="F244" t="s">
        <v>488</v>
      </c>
      <c r="G244" t="str">
        <f>"201402003015"</f>
        <v>201402003015</v>
      </c>
      <c r="H244" t="s">
        <v>489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25</v>
      </c>
      <c r="S244">
        <v>175</v>
      </c>
      <c r="T244">
        <v>0</v>
      </c>
      <c r="V244">
        <v>1</v>
      </c>
      <c r="W244" t="s">
        <v>490</v>
      </c>
    </row>
    <row r="245" spans="1:23" x14ac:dyDescent="0.25">
      <c r="H245" t="s">
        <v>491</v>
      </c>
    </row>
    <row r="246" spans="1:23" x14ac:dyDescent="0.25">
      <c r="A246">
        <v>120</v>
      </c>
      <c r="B246">
        <v>2572</v>
      </c>
      <c r="C246" t="s">
        <v>492</v>
      </c>
      <c r="D246" t="s">
        <v>103</v>
      </c>
      <c r="E246" t="s">
        <v>446</v>
      </c>
      <c r="F246" t="s">
        <v>493</v>
      </c>
      <c r="G246" t="str">
        <f>"00230927"</f>
        <v>00230927</v>
      </c>
      <c r="H246">
        <v>1012</v>
      </c>
      <c r="I246">
        <v>0</v>
      </c>
      <c r="J246">
        <v>50</v>
      </c>
      <c r="K246">
        <v>0</v>
      </c>
      <c r="L246">
        <v>30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20</v>
      </c>
      <c r="S246">
        <v>140</v>
      </c>
      <c r="T246">
        <v>0</v>
      </c>
      <c r="V246">
        <v>1</v>
      </c>
      <c r="W246">
        <v>1232</v>
      </c>
    </row>
    <row r="247" spans="1:23" x14ac:dyDescent="0.25">
      <c r="H247" t="s">
        <v>72</v>
      </c>
    </row>
    <row r="248" spans="1:23" x14ac:dyDescent="0.25">
      <c r="A248">
        <v>121</v>
      </c>
      <c r="B248">
        <v>188</v>
      </c>
      <c r="C248" t="s">
        <v>494</v>
      </c>
      <c r="D248" t="s">
        <v>495</v>
      </c>
      <c r="E248" t="s">
        <v>447</v>
      </c>
      <c r="F248" t="s">
        <v>496</v>
      </c>
      <c r="G248" t="str">
        <f>"00224333"</f>
        <v>00224333</v>
      </c>
      <c r="H248">
        <v>990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33</v>
      </c>
      <c r="S248">
        <v>231</v>
      </c>
      <c r="T248">
        <v>0</v>
      </c>
      <c r="V248">
        <v>3</v>
      </c>
      <c r="W248">
        <v>1221</v>
      </c>
    </row>
    <row r="249" spans="1:23" x14ac:dyDescent="0.25">
      <c r="H249" t="s">
        <v>27</v>
      </c>
    </row>
    <row r="250" spans="1:23" x14ac:dyDescent="0.25">
      <c r="A250">
        <v>122</v>
      </c>
      <c r="B250">
        <v>1184</v>
      </c>
      <c r="C250" t="s">
        <v>497</v>
      </c>
      <c r="D250" t="s">
        <v>64</v>
      </c>
      <c r="E250" t="s">
        <v>362</v>
      </c>
      <c r="F250" t="s">
        <v>498</v>
      </c>
      <c r="G250" t="str">
        <f>"201412003839"</f>
        <v>201412003839</v>
      </c>
      <c r="H250" t="s">
        <v>499</v>
      </c>
      <c r="I250">
        <v>0</v>
      </c>
      <c r="J250">
        <v>30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25</v>
      </c>
      <c r="S250">
        <v>175</v>
      </c>
      <c r="T250">
        <v>0</v>
      </c>
      <c r="V250">
        <v>1</v>
      </c>
      <c r="W250" t="s">
        <v>500</v>
      </c>
    </row>
    <row r="251" spans="1:23" x14ac:dyDescent="0.25">
      <c r="H251" t="s">
        <v>501</v>
      </c>
    </row>
    <row r="252" spans="1:23" x14ac:dyDescent="0.25">
      <c r="A252">
        <v>123</v>
      </c>
      <c r="B252">
        <v>1089</v>
      </c>
      <c r="C252" t="s">
        <v>502</v>
      </c>
      <c r="D252" t="s">
        <v>503</v>
      </c>
      <c r="E252" t="s">
        <v>79</v>
      </c>
      <c r="F252" t="s">
        <v>504</v>
      </c>
      <c r="G252" t="str">
        <f>"00147762"</f>
        <v>00147762</v>
      </c>
      <c r="H252" t="s">
        <v>70</v>
      </c>
      <c r="I252">
        <v>0</v>
      </c>
      <c r="J252">
        <v>70</v>
      </c>
      <c r="K252">
        <v>30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8</v>
      </c>
      <c r="S252">
        <v>56</v>
      </c>
      <c r="T252">
        <v>0</v>
      </c>
      <c r="V252">
        <v>1</v>
      </c>
      <c r="W252" t="s">
        <v>505</v>
      </c>
    </row>
    <row r="253" spans="1:23" x14ac:dyDescent="0.25">
      <c r="H253" t="s">
        <v>27</v>
      </c>
    </row>
    <row r="254" spans="1:23" x14ac:dyDescent="0.25">
      <c r="A254">
        <v>124</v>
      </c>
      <c r="B254">
        <v>975</v>
      </c>
      <c r="C254" t="s">
        <v>506</v>
      </c>
      <c r="D254" t="s">
        <v>317</v>
      </c>
      <c r="E254" t="s">
        <v>64</v>
      </c>
      <c r="F254" t="s">
        <v>507</v>
      </c>
      <c r="G254" t="str">
        <f>"201510003833"</f>
        <v>201510003833</v>
      </c>
      <c r="H254" t="s">
        <v>508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70</v>
      </c>
      <c r="S254">
        <v>490</v>
      </c>
      <c r="T254">
        <v>0</v>
      </c>
      <c r="V254">
        <v>1</v>
      </c>
      <c r="W254" t="s">
        <v>509</v>
      </c>
    </row>
    <row r="255" spans="1:23" x14ac:dyDescent="0.25">
      <c r="H255">
        <v>703</v>
      </c>
    </row>
    <row r="256" spans="1:23" x14ac:dyDescent="0.25">
      <c r="A256">
        <v>125</v>
      </c>
      <c r="B256">
        <v>309</v>
      </c>
      <c r="C256" t="s">
        <v>510</v>
      </c>
      <c r="D256" t="s">
        <v>21</v>
      </c>
      <c r="E256" t="s">
        <v>511</v>
      </c>
      <c r="F256" t="s">
        <v>512</v>
      </c>
      <c r="G256" t="str">
        <f>"201511039963"</f>
        <v>201511039963</v>
      </c>
      <c r="H256" t="s">
        <v>513</v>
      </c>
      <c r="I256">
        <v>0</v>
      </c>
      <c r="J256">
        <v>30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38</v>
      </c>
      <c r="S256">
        <v>266</v>
      </c>
      <c r="T256">
        <v>0</v>
      </c>
      <c r="V256">
        <v>1</v>
      </c>
      <c r="W256" t="s">
        <v>514</v>
      </c>
    </row>
    <row r="257" spans="1:23" x14ac:dyDescent="0.25">
      <c r="H257">
        <v>703</v>
      </c>
    </row>
    <row r="258" spans="1:23" x14ac:dyDescent="0.25">
      <c r="A258">
        <v>126</v>
      </c>
      <c r="B258">
        <v>704</v>
      </c>
      <c r="C258" t="s">
        <v>515</v>
      </c>
      <c r="D258" t="s">
        <v>118</v>
      </c>
      <c r="E258" t="s">
        <v>64</v>
      </c>
      <c r="F258" t="s">
        <v>516</v>
      </c>
      <c r="G258" t="str">
        <f>"201402005864"</f>
        <v>201402005864</v>
      </c>
      <c r="H258">
        <v>891</v>
      </c>
      <c r="I258">
        <v>150</v>
      </c>
      <c r="J258">
        <v>50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13</v>
      </c>
      <c r="S258">
        <v>91</v>
      </c>
      <c r="T258">
        <v>0</v>
      </c>
      <c r="V258">
        <v>1</v>
      </c>
      <c r="W258">
        <v>1182</v>
      </c>
    </row>
    <row r="259" spans="1:23" x14ac:dyDescent="0.25">
      <c r="H259">
        <v>703</v>
      </c>
    </row>
    <row r="260" spans="1:23" x14ac:dyDescent="0.25">
      <c r="A260">
        <v>127</v>
      </c>
      <c r="B260">
        <v>3108</v>
      </c>
      <c r="C260" t="s">
        <v>517</v>
      </c>
      <c r="D260" t="s">
        <v>518</v>
      </c>
      <c r="E260" t="s">
        <v>64</v>
      </c>
      <c r="F260" t="s">
        <v>519</v>
      </c>
      <c r="G260" t="str">
        <f>"201412004706"</f>
        <v>201412004706</v>
      </c>
      <c r="H260">
        <v>858</v>
      </c>
      <c r="I260">
        <v>0</v>
      </c>
      <c r="J260">
        <v>70</v>
      </c>
      <c r="K260">
        <v>0</v>
      </c>
      <c r="L260">
        <v>0</v>
      </c>
      <c r="M260">
        <v>30</v>
      </c>
      <c r="N260">
        <v>0</v>
      </c>
      <c r="O260">
        <v>0</v>
      </c>
      <c r="P260">
        <v>0</v>
      </c>
      <c r="Q260">
        <v>0</v>
      </c>
      <c r="R260">
        <v>32</v>
      </c>
      <c r="S260">
        <v>224</v>
      </c>
      <c r="T260">
        <v>0</v>
      </c>
      <c r="V260">
        <v>1</v>
      </c>
      <c r="W260">
        <v>1182</v>
      </c>
    </row>
    <row r="261" spans="1:23" x14ac:dyDescent="0.25">
      <c r="H261" t="s">
        <v>27</v>
      </c>
    </row>
    <row r="262" spans="1:23" x14ac:dyDescent="0.25">
      <c r="A262">
        <v>128</v>
      </c>
      <c r="B262">
        <v>3023</v>
      </c>
      <c r="C262" t="s">
        <v>520</v>
      </c>
      <c r="D262" t="s">
        <v>521</v>
      </c>
      <c r="E262" t="s">
        <v>179</v>
      </c>
      <c r="F262" t="s">
        <v>522</v>
      </c>
      <c r="G262" t="str">
        <f>"201405000318"</f>
        <v>201405000318</v>
      </c>
      <c r="H262">
        <v>1012</v>
      </c>
      <c r="I262">
        <v>0</v>
      </c>
      <c r="J262">
        <v>50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17</v>
      </c>
      <c r="S262">
        <v>119</v>
      </c>
      <c r="T262">
        <v>0</v>
      </c>
      <c r="V262">
        <v>1</v>
      </c>
      <c r="W262">
        <v>1181</v>
      </c>
    </row>
    <row r="263" spans="1:23" x14ac:dyDescent="0.25">
      <c r="H263">
        <v>703</v>
      </c>
    </row>
    <row r="264" spans="1:23" x14ac:dyDescent="0.25">
      <c r="A264">
        <v>129</v>
      </c>
      <c r="B264">
        <v>599</v>
      </c>
      <c r="C264" t="s">
        <v>523</v>
      </c>
      <c r="D264" t="s">
        <v>15</v>
      </c>
      <c r="E264" t="s">
        <v>179</v>
      </c>
      <c r="F264" t="s">
        <v>524</v>
      </c>
      <c r="G264" t="str">
        <f>"201406002377"</f>
        <v>201406002377</v>
      </c>
      <c r="H264" t="s">
        <v>525</v>
      </c>
      <c r="I264">
        <v>0</v>
      </c>
      <c r="J264">
        <v>70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16</v>
      </c>
      <c r="S264">
        <v>112</v>
      </c>
      <c r="T264">
        <v>0</v>
      </c>
      <c r="V264">
        <v>1</v>
      </c>
      <c r="W264" t="s">
        <v>526</v>
      </c>
    </row>
    <row r="265" spans="1:23" x14ac:dyDescent="0.25">
      <c r="H265">
        <v>703</v>
      </c>
    </row>
    <row r="266" spans="1:23" x14ac:dyDescent="0.25">
      <c r="A266">
        <v>130</v>
      </c>
      <c r="B266">
        <v>1820</v>
      </c>
      <c r="C266" t="s">
        <v>97</v>
      </c>
      <c r="D266" t="s">
        <v>527</v>
      </c>
      <c r="E266" t="s">
        <v>98</v>
      </c>
      <c r="F266" t="s">
        <v>528</v>
      </c>
      <c r="G266" t="str">
        <f>"00132633"</f>
        <v>00132633</v>
      </c>
      <c r="H266" t="s">
        <v>209</v>
      </c>
      <c r="I266">
        <v>0</v>
      </c>
      <c r="J266">
        <v>30</v>
      </c>
      <c r="K266">
        <v>0</v>
      </c>
      <c r="L266">
        <v>0</v>
      </c>
      <c r="M266">
        <v>30</v>
      </c>
      <c r="N266">
        <v>0</v>
      </c>
      <c r="O266">
        <v>0</v>
      </c>
      <c r="P266">
        <v>0</v>
      </c>
      <c r="Q266">
        <v>0</v>
      </c>
      <c r="R266">
        <v>30</v>
      </c>
      <c r="S266">
        <v>210</v>
      </c>
      <c r="T266">
        <v>0</v>
      </c>
      <c r="V266">
        <v>1</v>
      </c>
      <c r="W266" t="s">
        <v>526</v>
      </c>
    </row>
    <row r="267" spans="1:23" x14ac:dyDescent="0.25">
      <c r="H267" t="s">
        <v>72</v>
      </c>
    </row>
    <row r="268" spans="1:23" x14ac:dyDescent="0.25">
      <c r="A268">
        <v>131</v>
      </c>
      <c r="B268">
        <v>426</v>
      </c>
      <c r="C268" t="s">
        <v>529</v>
      </c>
      <c r="D268" t="s">
        <v>29</v>
      </c>
      <c r="E268" t="s">
        <v>227</v>
      </c>
      <c r="F268" t="s">
        <v>530</v>
      </c>
      <c r="G268" t="str">
        <f>"00223985"</f>
        <v>00223985</v>
      </c>
      <c r="H268">
        <v>1045</v>
      </c>
      <c r="I268">
        <v>0</v>
      </c>
      <c r="J268">
        <v>30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14</v>
      </c>
      <c r="S268">
        <v>98</v>
      </c>
      <c r="T268">
        <v>0</v>
      </c>
      <c r="V268">
        <v>1</v>
      </c>
      <c r="W268">
        <v>1173</v>
      </c>
    </row>
    <row r="269" spans="1:23" x14ac:dyDescent="0.25">
      <c r="H269">
        <v>703</v>
      </c>
    </row>
    <row r="270" spans="1:23" x14ac:dyDescent="0.25">
      <c r="A270">
        <v>132</v>
      </c>
      <c r="B270">
        <v>1997</v>
      </c>
      <c r="C270" t="s">
        <v>531</v>
      </c>
      <c r="D270" t="s">
        <v>532</v>
      </c>
      <c r="E270" t="s">
        <v>43</v>
      </c>
      <c r="F270" t="s">
        <v>533</v>
      </c>
      <c r="G270" t="str">
        <f>"201406005994"</f>
        <v>201406005994</v>
      </c>
      <c r="H270">
        <v>1100</v>
      </c>
      <c r="I270">
        <v>0</v>
      </c>
      <c r="J270">
        <v>70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V270">
        <v>1</v>
      </c>
      <c r="W270">
        <v>1170</v>
      </c>
    </row>
    <row r="271" spans="1:23" x14ac:dyDescent="0.25">
      <c r="H271">
        <v>703</v>
      </c>
    </row>
    <row r="272" spans="1:23" x14ac:dyDescent="0.25">
      <c r="A272">
        <v>133</v>
      </c>
      <c r="B272">
        <v>2521</v>
      </c>
      <c r="C272" t="s">
        <v>534</v>
      </c>
      <c r="D272" t="s">
        <v>104</v>
      </c>
      <c r="E272" t="s">
        <v>46</v>
      </c>
      <c r="F272" t="s">
        <v>535</v>
      </c>
      <c r="G272" t="str">
        <f>"201506001974"</f>
        <v>201506001974</v>
      </c>
      <c r="H272">
        <v>880</v>
      </c>
      <c r="I272">
        <v>150</v>
      </c>
      <c r="J272">
        <v>50</v>
      </c>
      <c r="K272">
        <v>30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8</v>
      </c>
      <c r="S272">
        <v>56</v>
      </c>
      <c r="T272">
        <v>0</v>
      </c>
      <c r="V272">
        <v>1</v>
      </c>
      <c r="W272">
        <v>1166</v>
      </c>
    </row>
    <row r="273" spans="1:23" x14ac:dyDescent="0.25">
      <c r="H273" t="s">
        <v>27</v>
      </c>
    </row>
    <row r="274" spans="1:23" x14ac:dyDescent="0.25">
      <c r="A274">
        <v>134</v>
      </c>
      <c r="B274">
        <v>1753</v>
      </c>
      <c r="C274" t="s">
        <v>536</v>
      </c>
      <c r="D274" t="s">
        <v>537</v>
      </c>
      <c r="E274" t="s">
        <v>538</v>
      </c>
      <c r="F274" t="s">
        <v>539</v>
      </c>
      <c r="G274" t="str">
        <f>"201511041535"</f>
        <v>201511041535</v>
      </c>
      <c r="H274" t="s">
        <v>202</v>
      </c>
      <c r="I274">
        <v>150</v>
      </c>
      <c r="J274">
        <v>30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V274">
        <v>1</v>
      </c>
      <c r="W274" t="s">
        <v>540</v>
      </c>
    </row>
    <row r="275" spans="1:23" x14ac:dyDescent="0.25">
      <c r="H275">
        <v>703</v>
      </c>
    </row>
    <row r="276" spans="1:23" x14ac:dyDescent="0.25">
      <c r="A276">
        <v>135</v>
      </c>
      <c r="B276">
        <v>277</v>
      </c>
      <c r="C276" t="s">
        <v>541</v>
      </c>
      <c r="D276" t="s">
        <v>542</v>
      </c>
      <c r="E276" t="s">
        <v>30</v>
      </c>
      <c r="F276" t="s">
        <v>543</v>
      </c>
      <c r="G276" t="str">
        <f>"201401000438"</f>
        <v>201401000438</v>
      </c>
      <c r="H276" t="s">
        <v>70</v>
      </c>
      <c r="I276">
        <v>0</v>
      </c>
      <c r="J276">
        <v>70</v>
      </c>
      <c r="K276">
        <v>30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V276">
        <v>1</v>
      </c>
      <c r="W276" t="s">
        <v>544</v>
      </c>
    </row>
    <row r="277" spans="1:23" x14ac:dyDescent="0.25">
      <c r="H277" t="s">
        <v>27</v>
      </c>
    </row>
    <row r="278" spans="1:23" x14ac:dyDescent="0.25">
      <c r="A278">
        <v>136</v>
      </c>
      <c r="B278">
        <v>2804</v>
      </c>
      <c r="C278" t="s">
        <v>545</v>
      </c>
      <c r="D278" t="s">
        <v>173</v>
      </c>
      <c r="E278" t="s">
        <v>64</v>
      </c>
      <c r="F278" t="s">
        <v>546</v>
      </c>
      <c r="G278" t="str">
        <f>"201406013035"</f>
        <v>201406013035</v>
      </c>
      <c r="H278">
        <v>913</v>
      </c>
      <c r="I278">
        <v>0</v>
      </c>
      <c r="J278">
        <v>70</v>
      </c>
      <c r="K278">
        <v>0</v>
      </c>
      <c r="L278">
        <v>30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20</v>
      </c>
      <c r="S278">
        <v>140</v>
      </c>
      <c r="T278">
        <v>0</v>
      </c>
      <c r="V278">
        <v>1</v>
      </c>
      <c r="W278">
        <v>1153</v>
      </c>
    </row>
    <row r="279" spans="1:23" x14ac:dyDescent="0.25">
      <c r="H279" t="s">
        <v>72</v>
      </c>
    </row>
    <row r="280" spans="1:23" x14ac:dyDescent="0.25">
      <c r="A280">
        <v>137</v>
      </c>
      <c r="B280">
        <v>2874</v>
      </c>
      <c r="C280" t="s">
        <v>547</v>
      </c>
      <c r="D280" t="s">
        <v>173</v>
      </c>
      <c r="E280" t="s">
        <v>227</v>
      </c>
      <c r="F280" t="s">
        <v>548</v>
      </c>
      <c r="G280" t="str">
        <f>"00096502"</f>
        <v>00096502</v>
      </c>
      <c r="H280" t="s">
        <v>549</v>
      </c>
      <c r="I280">
        <v>0</v>
      </c>
      <c r="J280">
        <v>30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24</v>
      </c>
      <c r="S280">
        <v>168</v>
      </c>
      <c r="T280">
        <v>0</v>
      </c>
      <c r="V280">
        <v>1</v>
      </c>
      <c r="W280" t="s">
        <v>550</v>
      </c>
    </row>
    <row r="281" spans="1:23" x14ac:dyDescent="0.25">
      <c r="H281">
        <v>703</v>
      </c>
    </row>
    <row r="282" spans="1:23" x14ac:dyDescent="0.25">
      <c r="A282">
        <v>138</v>
      </c>
      <c r="B282">
        <v>2016</v>
      </c>
      <c r="C282" t="s">
        <v>361</v>
      </c>
      <c r="D282" t="s">
        <v>551</v>
      </c>
      <c r="E282" t="s">
        <v>155</v>
      </c>
      <c r="F282" t="s">
        <v>552</v>
      </c>
      <c r="G282" t="str">
        <f>"00122698"</f>
        <v>00122698</v>
      </c>
      <c r="H282" t="s">
        <v>553</v>
      </c>
      <c r="I282">
        <v>0</v>
      </c>
      <c r="J282">
        <v>30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15</v>
      </c>
      <c r="S282">
        <v>105</v>
      </c>
      <c r="T282">
        <v>0</v>
      </c>
      <c r="V282">
        <v>1</v>
      </c>
      <c r="W282" t="s">
        <v>554</v>
      </c>
    </row>
    <row r="283" spans="1:23" x14ac:dyDescent="0.25">
      <c r="H283">
        <v>703</v>
      </c>
    </row>
    <row r="284" spans="1:23" x14ac:dyDescent="0.25">
      <c r="A284">
        <v>139</v>
      </c>
      <c r="B284">
        <v>1802</v>
      </c>
      <c r="C284" t="s">
        <v>555</v>
      </c>
      <c r="D284" t="s">
        <v>556</v>
      </c>
      <c r="E284" t="s">
        <v>64</v>
      </c>
      <c r="F284" t="s">
        <v>557</v>
      </c>
      <c r="G284" t="str">
        <f>"201406017228"</f>
        <v>201406017228</v>
      </c>
      <c r="H284" t="s">
        <v>166</v>
      </c>
      <c r="I284">
        <v>0</v>
      </c>
      <c r="J284">
        <v>30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21</v>
      </c>
      <c r="S284">
        <v>147</v>
      </c>
      <c r="T284">
        <v>0</v>
      </c>
      <c r="V284">
        <v>1</v>
      </c>
      <c r="W284" t="s">
        <v>558</v>
      </c>
    </row>
    <row r="285" spans="1:23" x14ac:dyDescent="0.25">
      <c r="H285">
        <v>703</v>
      </c>
    </row>
    <row r="286" spans="1:23" x14ac:dyDescent="0.25">
      <c r="A286">
        <v>140</v>
      </c>
      <c r="B286">
        <v>909</v>
      </c>
      <c r="C286" t="s">
        <v>559</v>
      </c>
      <c r="D286" t="s">
        <v>560</v>
      </c>
      <c r="E286" t="s">
        <v>25</v>
      </c>
      <c r="F286" t="s">
        <v>561</v>
      </c>
      <c r="G286" t="str">
        <f>"201406007825"</f>
        <v>201406007825</v>
      </c>
      <c r="H286" t="s">
        <v>202</v>
      </c>
      <c r="I286">
        <v>0</v>
      </c>
      <c r="J286">
        <v>30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19</v>
      </c>
      <c r="S286">
        <v>133</v>
      </c>
      <c r="T286">
        <v>0</v>
      </c>
      <c r="V286">
        <v>1</v>
      </c>
      <c r="W286" t="s">
        <v>562</v>
      </c>
    </row>
    <row r="287" spans="1:23" x14ac:dyDescent="0.25">
      <c r="H287">
        <v>703</v>
      </c>
    </row>
    <row r="288" spans="1:23" x14ac:dyDescent="0.25">
      <c r="A288">
        <v>141</v>
      </c>
      <c r="B288">
        <v>179</v>
      </c>
      <c r="C288" t="s">
        <v>563</v>
      </c>
      <c r="D288" t="s">
        <v>564</v>
      </c>
      <c r="E288" t="s">
        <v>213</v>
      </c>
      <c r="F288" t="s">
        <v>565</v>
      </c>
      <c r="G288" t="str">
        <f>"201511042074"</f>
        <v>201511042074</v>
      </c>
      <c r="H288">
        <v>1045</v>
      </c>
      <c r="I288">
        <v>0</v>
      </c>
      <c r="J288">
        <v>30</v>
      </c>
      <c r="K288">
        <v>0</v>
      </c>
      <c r="L288">
        <v>70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V288">
        <v>1</v>
      </c>
      <c r="W288">
        <v>1145</v>
      </c>
    </row>
    <row r="289" spans="1:23" x14ac:dyDescent="0.25">
      <c r="H289" t="s">
        <v>72</v>
      </c>
    </row>
    <row r="290" spans="1:23" x14ac:dyDescent="0.25">
      <c r="A290">
        <v>142</v>
      </c>
      <c r="B290">
        <v>1415</v>
      </c>
      <c r="C290" t="s">
        <v>566</v>
      </c>
      <c r="D290" t="s">
        <v>317</v>
      </c>
      <c r="E290" t="s">
        <v>46</v>
      </c>
      <c r="F290" t="s">
        <v>567</v>
      </c>
      <c r="G290" t="str">
        <f>"00120492"</f>
        <v>00120492</v>
      </c>
      <c r="H290" t="s">
        <v>151</v>
      </c>
      <c r="I290">
        <v>0</v>
      </c>
      <c r="J290">
        <v>30</v>
      </c>
      <c r="K290">
        <v>70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5</v>
      </c>
      <c r="S290">
        <v>35</v>
      </c>
      <c r="T290">
        <v>0</v>
      </c>
      <c r="V290">
        <v>1</v>
      </c>
      <c r="W290" t="s">
        <v>568</v>
      </c>
    </row>
    <row r="291" spans="1:23" x14ac:dyDescent="0.25">
      <c r="H291" t="s">
        <v>27</v>
      </c>
    </row>
    <row r="292" spans="1:23" x14ac:dyDescent="0.25">
      <c r="A292">
        <v>143</v>
      </c>
      <c r="B292">
        <v>2606</v>
      </c>
      <c r="C292" t="s">
        <v>569</v>
      </c>
      <c r="D292" t="s">
        <v>173</v>
      </c>
      <c r="E292" t="s">
        <v>155</v>
      </c>
      <c r="F292" t="s">
        <v>570</v>
      </c>
      <c r="G292" t="str">
        <f>"200801002170"</f>
        <v>200801002170</v>
      </c>
      <c r="H292">
        <v>605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77</v>
      </c>
      <c r="S292">
        <v>539</v>
      </c>
      <c r="T292">
        <v>0</v>
      </c>
      <c r="V292">
        <v>1</v>
      </c>
      <c r="W292">
        <v>1144</v>
      </c>
    </row>
    <row r="293" spans="1:23" x14ac:dyDescent="0.25">
      <c r="H293">
        <v>703</v>
      </c>
    </row>
    <row r="294" spans="1:23" x14ac:dyDescent="0.25">
      <c r="A294">
        <v>144</v>
      </c>
      <c r="B294">
        <v>1782</v>
      </c>
      <c r="C294" t="s">
        <v>571</v>
      </c>
      <c r="D294" t="s">
        <v>572</v>
      </c>
      <c r="E294" t="s">
        <v>573</v>
      </c>
      <c r="F294" t="s">
        <v>574</v>
      </c>
      <c r="G294" t="str">
        <f>"00064010"</f>
        <v>00064010</v>
      </c>
      <c r="H294" t="s">
        <v>575</v>
      </c>
      <c r="I294">
        <v>150</v>
      </c>
      <c r="J294">
        <v>50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V294">
        <v>1</v>
      </c>
      <c r="W294" t="s">
        <v>576</v>
      </c>
    </row>
    <row r="295" spans="1:23" x14ac:dyDescent="0.25">
      <c r="H295" t="s">
        <v>72</v>
      </c>
    </row>
    <row r="296" spans="1:23" x14ac:dyDescent="0.25">
      <c r="A296">
        <v>145</v>
      </c>
      <c r="B296">
        <v>1772</v>
      </c>
      <c r="C296" t="s">
        <v>577</v>
      </c>
      <c r="D296" t="s">
        <v>104</v>
      </c>
      <c r="E296" t="s">
        <v>75</v>
      </c>
      <c r="F296" t="s">
        <v>578</v>
      </c>
      <c r="G296" t="str">
        <f>"00224085"</f>
        <v>00224085</v>
      </c>
      <c r="H296" t="s">
        <v>370</v>
      </c>
      <c r="I296">
        <v>150</v>
      </c>
      <c r="J296">
        <v>30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20</v>
      </c>
      <c r="S296">
        <v>140</v>
      </c>
      <c r="T296">
        <v>0</v>
      </c>
      <c r="V296">
        <v>1</v>
      </c>
      <c r="W296" t="s">
        <v>579</v>
      </c>
    </row>
    <row r="297" spans="1:23" x14ac:dyDescent="0.25">
      <c r="H297" t="s">
        <v>27</v>
      </c>
    </row>
    <row r="298" spans="1:23" x14ac:dyDescent="0.25">
      <c r="A298">
        <v>146</v>
      </c>
      <c r="B298">
        <v>1213</v>
      </c>
      <c r="C298" t="s">
        <v>462</v>
      </c>
      <c r="D298" t="s">
        <v>118</v>
      </c>
      <c r="E298" t="s">
        <v>228</v>
      </c>
      <c r="F298" t="s">
        <v>580</v>
      </c>
      <c r="G298" t="str">
        <f>"00196091"</f>
        <v>00196091</v>
      </c>
      <c r="H298">
        <v>946</v>
      </c>
      <c r="I298">
        <v>0</v>
      </c>
      <c r="J298">
        <v>30</v>
      </c>
      <c r="K298">
        <v>0</v>
      </c>
      <c r="L298">
        <v>30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19</v>
      </c>
      <c r="S298">
        <v>133</v>
      </c>
      <c r="T298">
        <v>0</v>
      </c>
      <c r="V298">
        <v>1</v>
      </c>
      <c r="W298">
        <v>1139</v>
      </c>
    </row>
    <row r="299" spans="1:23" x14ac:dyDescent="0.25">
      <c r="H299" t="s">
        <v>27</v>
      </c>
    </row>
    <row r="300" spans="1:23" x14ac:dyDescent="0.25">
      <c r="A300">
        <v>147</v>
      </c>
      <c r="B300">
        <v>219</v>
      </c>
      <c r="C300" t="s">
        <v>581</v>
      </c>
      <c r="D300" t="s">
        <v>582</v>
      </c>
      <c r="E300" t="s">
        <v>583</v>
      </c>
      <c r="F300" t="s">
        <v>584</v>
      </c>
      <c r="G300" t="str">
        <f>"201511011374"</f>
        <v>201511011374</v>
      </c>
      <c r="H300" t="s">
        <v>585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14</v>
      </c>
      <c r="S300">
        <v>98</v>
      </c>
      <c r="T300">
        <v>0</v>
      </c>
      <c r="V300">
        <v>1</v>
      </c>
      <c r="W300" t="s">
        <v>586</v>
      </c>
    </row>
    <row r="301" spans="1:23" x14ac:dyDescent="0.25">
      <c r="H301" t="s">
        <v>587</v>
      </c>
    </row>
    <row r="302" spans="1:23" x14ac:dyDescent="0.25">
      <c r="A302">
        <v>148</v>
      </c>
      <c r="B302">
        <v>2984</v>
      </c>
      <c r="C302" t="s">
        <v>588</v>
      </c>
      <c r="D302" t="s">
        <v>348</v>
      </c>
      <c r="E302" t="s">
        <v>98</v>
      </c>
      <c r="F302" t="s">
        <v>589</v>
      </c>
      <c r="G302" t="str">
        <f>"00226355"</f>
        <v>00226355</v>
      </c>
      <c r="H302" t="s">
        <v>202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V302">
        <v>1</v>
      </c>
      <c r="W302" t="s">
        <v>590</v>
      </c>
    </row>
    <row r="303" spans="1:23" x14ac:dyDescent="0.25">
      <c r="H303">
        <v>703</v>
      </c>
    </row>
    <row r="304" spans="1:23" x14ac:dyDescent="0.25">
      <c r="A304">
        <v>149</v>
      </c>
      <c r="B304">
        <v>2919</v>
      </c>
      <c r="C304" t="s">
        <v>591</v>
      </c>
      <c r="D304" t="s">
        <v>503</v>
      </c>
      <c r="E304" t="s">
        <v>64</v>
      </c>
      <c r="F304" t="s">
        <v>592</v>
      </c>
      <c r="G304" t="str">
        <f>"00209183"</f>
        <v>00209183</v>
      </c>
      <c r="H304" t="s">
        <v>593</v>
      </c>
      <c r="I304">
        <v>0</v>
      </c>
      <c r="J304">
        <v>30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15</v>
      </c>
      <c r="S304">
        <v>105</v>
      </c>
      <c r="T304">
        <v>0</v>
      </c>
      <c r="V304">
        <v>1</v>
      </c>
      <c r="W304" t="s">
        <v>594</v>
      </c>
    </row>
    <row r="305" spans="1:23" x14ac:dyDescent="0.25">
      <c r="H305">
        <v>703</v>
      </c>
    </row>
    <row r="306" spans="1:23" x14ac:dyDescent="0.25">
      <c r="A306">
        <v>150</v>
      </c>
      <c r="B306">
        <v>2008</v>
      </c>
      <c r="C306" t="s">
        <v>595</v>
      </c>
      <c r="D306" t="s">
        <v>596</v>
      </c>
      <c r="E306" t="s">
        <v>104</v>
      </c>
      <c r="F306" t="s">
        <v>597</v>
      </c>
      <c r="G306" t="str">
        <f>"201402011812"</f>
        <v>201402011812</v>
      </c>
      <c r="H306" t="s">
        <v>419</v>
      </c>
      <c r="I306">
        <v>0</v>
      </c>
      <c r="J306">
        <v>70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8</v>
      </c>
      <c r="S306">
        <v>56</v>
      </c>
      <c r="T306">
        <v>0</v>
      </c>
      <c r="V306">
        <v>1</v>
      </c>
      <c r="W306" t="s">
        <v>598</v>
      </c>
    </row>
    <row r="307" spans="1:23" x14ac:dyDescent="0.25">
      <c r="H307">
        <v>703</v>
      </c>
    </row>
    <row r="308" spans="1:23" x14ac:dyDescent="0.25">
      <c r="A308">
        <v>151</v>
      </c>
      <c r="B308">
        <v>1484</v>
      </c>
      <c r="C308" t="s">
        <v>599</v>
      </c>
      <c r="D308" t="s">
        <v>600</v>
      </c>
      <c r="E308" t="s">
        <v>118</v>
      </c>
      <c r="F308" t="s">
        <v>601</v>
      </c>
      <c r="G308" t="str">
        <f>"00145753"</f>
        <v>00145753</v>
      </c>
      <c r="H308">
        <v>1056</v>
      </c>
      <c r="I308">
        <v>0</v>
      </c>
      <c r="J308">
        <v>70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V308">
        <v>1</v>
      </c>
      <c r="W308">
        <v>1126</v>
      </c>
    </row>
    <row r="309" spans="1:23" x14ac:dyDescent="0.25">
      <c r="H309" t="s">
        <v>27</v>
      </c>
    </row>
    <row r="310" spans="1:23" x14ac:dyDescent="0.25">
      <c r="A310">
        <v>152</v>
      </c>
      <c r="B310">
        <v>1675</v>
      </c>
      <c r="C310" t="s">
        <v>602</v>
      </c>
      <c r="D310" t="s">
        <v>603</v>
      </c>
      <c r="E310" t="s">
        <v>79</v>
      </c>
      <c r="F310" t="s">
        <v>604</v>
      </c>
      <c r="G310" t="str">
        <f>"201502000516"</f>
        <v>201502000516</v>
      </c>
      <c r="H310">
        <v>1045</v>
      </c>
      <c r="I310">
        <v>0</v>
      </c>
      <c r="J310">
        <v>70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V310">
        <v>1</v>
      </c>
      <c r="W310">
        <v>1115</v>
      </c>
    </row>
    <row r="311" spans="1:23" x14ac:dyDescent="0.25">
      <c r="H311" t="s">
        <v>27</v>
      </c>
    </row>
    <row r="312" spans="1:23" x14ac:dyDescent="0.25">
      <c r="A312">
        <v>153</v>
      </c>
      <c r="B312">
        <v>2174</v>
      </c>
      <c r="C312" t="s">
        <v>605</v>
      </c>
      <c r="D312" t="s">
        <v>606</v>
      </c>
      <c r="E312" t="s">
        <v>607</v>
      </c>
      <c r="F312" t="s">
        <v>608</v>
      </c>
      <c r="G312" t="str">
        <f>"201410008639"</f>
        <v>201410008639</v>
      </c>
      <c r="H312">
        <v>1012</v>
      </c>
      <c r="I312">
        <v>0</v>
      </c>
      <c r="J312">
        <v>70</v>
      </c>
      <c r="K312">
        <v>0</v>
      </c>
      <c r="L312">
        <v>0</v>
      </c>
      <c r="M312">
        <v>30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V312">
        <v>1</v>
      </c>
      <c r="W312">
        <v>1112</v>
      </c>
    </row>
    <row r="313" spans="1:23" x14ac:dyDescent="0.25">
      <c r="H313" t="s">
        <v>27</v>
      </c>
    </row>
    <row r="314" spans="1:23" x14ac:dyDescent="0.25">
      <c r="A314">
        <v>154</v>
      </c>
      <c r="B314">
        <v>2419</v>
      </c>
      <c r="C314" t="s">
        <v>609</v>
      </c>
      <c r="D314" t="s">
        <v>610</v>
      </c>
      <c r="E314" t="s">
        <v>118</v>
      </c>
      <c r="F314" t="s">
        <v>611</v>
      </c>
      <c r="G314" t="str">
        <f>"00228235"</f>
        <v>00228235</v>
      </c>
      <c r="H314">
        <v>957</v>
      </c>
      <c r="I314">
        <v>0</v>
      </c>
      <c r="J314">
        <v>70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12</v>
      </c>
      <c r="S314">
        <v>84</v>
      </c>
      <c r="T314">
        <v>0</v>
      </c>
      <c r="V314">
        <v>1</v>
      </c>
      <c r="W314">
        <v>1111</v>
      </c>
    </row>
    <row r="315" spans="1:23" x14ac:dyDescent="0.25">
      <c r="H315">
        <v>703</v>
      </c>
    </row>
    <row r="316" spans="1:23" x14ac:dyDescent="0.25">
      <c r="A316">
        <v>155</v>
      </c>
      <c r="B316">
        <v>1529</v>
      </c>
      <c r="C316" t="s">
        <v>612</v>
      </c>
      <c r="D316" t="s">
        <v>399</v>
      </c>
      <c r="E316" t="s">
        <v>64</v>
      </c>
      <c r="F316" t="s">
        <v>613</v>
      </c>
      <c r="G316" t="str">
        <f>"00041731"</f>
        <v>00041731</v>
      </c>
      <c r="H316" t="s">
        <v>614</v>
      </c>
      <c r="I316">
        <v>0</v>
      </c>
      <c r="J316">
        <v>70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V316">
        <v>3</v>
      </c>
      <c r="W316" t="s">
        <v>615</v>
      </c>
    </row>
    <row r="317" spans="1:23" x14ac:dyDescent="0.25">
      <c r="H317">
        <v>703</v>
      </c>
    </row>
    <row r="318" spans="1:23" x14ac:dyDescent="0.25">
      <c r="A318">
        <v>156</v>
      </c>
      <c r="B318">
        <v>1406</v>
      </c>
      <c r="C318" t="s">
        <v>616</v>
      </c>
      <c r="D318" t="s">
        <v>617</v>
      </c>
      <c r="E318" t="s">
        <v>179</v>
      </c>
      <c r="F318" t="s">
        <v>618</v>
      </c>
      <c r="G318" t="str">
        <f>"00155776"</f>
        <v>00155776</v>
      </c>
      <c r="H318" t="s">
        <v>619</v>
      </c>
      <c r="I318">
        <v>150</v>
      </c>
      <c r="J318">
        <v>30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V318">
        <v>1</v>
      </c>
      <c r="W318" t="s">
        <v>615</v>
      </c>
    </row>
    <row r="319" spans="1:23" x14ac:dyDescent="0.25">
      <c r="H319">
        <v>703</v>
      </c>
    </row>
    <row r="320" spans="1:23" x14ac:dyDescent="0.25">
      <c r="A320">
        <v>157</v>
      </c>
      <c r="B320">
        <v>881</v>
      </c>
      <c r="C320" t="s">
        <v>620</v>
      </c>
      <c r="D320" t="s">
        <v>503</v>
      </c>
      <c r="E320" t="s">
        <v>104</v>
      </c>
      <c r="F320" t="s">
        <v>621</v>
      </c>
      <c r="G320" t="str">
        <f>"201511031009"</f>
        <v>201511031009</v>
      </c>
      <c r="H320">
        <v>1100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V320">
        <v>1</v>
      </c>
      <c r="W320">
        <v>1100</v>
      </c>
    </row>
    <row r="321" spans="1:23" x14ac:dyDescent="0.25">
      <c r="H321">
        <v>703</v>
      </c>
    </row>
    <row r="322" spans="1:23" x14ac:dyDescent="0.25">
      <c r="A322">
        <v>158</v>
      </c>
      <c r="B322">
        <v>2741</v>
      </c>
      <c r="C322" t="s">
        <v>622</v>
      </c>
      <c r="D322" t="s">
        <v>29</v>
      </c>
      <c r="E322" t="s">
        <v>64</v>
      </c>
      <c r="F322" t="s">
        <v>623</v>
      </c>
      <c r="G322" t="str">
        <f>"201406010977"</f>
        <v>201406010977</v>
      </c>
      <c r="H322" t="s">
        <v>334</v>
      </c>
      <c r="I322">
        <v>0</v>
      </c>
      <c r="J322">
        <v>30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V322">
        <v>1</v>
      </c>
      <c r="W322" t="s">
        <v>624</v>
      </c>
    </row>
    <row r="323" spans="1:23" x14ac:dyDescent="0.25">
      <c r="H323">
        <v>703</v>
      </c>
    </row>
    <row r="324" spans="1:23" x14ac:dyDescent="0.25">
      <c r="A324">
        <v>159</v>
      </c>
      <c r="B324">
        <v>2702</v>
      </c>
      <c r="C324" t="s">
        <v>625</v>
      </c>
      <c r="D324" t="s">
        <v>240</v>
      </c>
      <c r="E324" t="s">
        <v>79</v>
      </c>
      <c r="F324" t="s">
        <v>626</v>
      </c>
      <c r="G324" t="str">
        <f>"00045740"</f>
        <v>00045740</v>
      </c>
      <c r="H324">
        <v>880</v>
      </c>
      <c r="I324">
        <v>0</v>
      </c>
      <c r="J324">
        <v>30</v>
      </c>
      <c r="K324">
        <v>70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16</v>
      </c>
      <c r="S324">
        <v>112</v>
      </c>
      <c r="T324">
        <v>0</v>
      </c>
      <c r="V324">
        <v>1</v>
      </c>
      <c r="W324">
        <v>1092</v>
      </c>
    </row>
    <row r="325" spans="1:23" x14ac:dyDescent="0.25">
      <c r="H325">
        <v>703</v>
      </c>
    </row>
    <row r="326" spans="1:23" x14ac:dyDescent="0.25">
      <c r="A326">
        <v>160</v>
      </c>
      <c r="B326">
        <v>2662</v>
      </c>
      <c r="C326" t="s">
        <v>627</v>
      </c>
      <c r="D326" t="s">
        <v>173</v>
      </c>
      <c r="E326" t="s">
        <v>628</v>
      </c>
      <c r="F326" t="s">
        <v>629</v>
      </c>
      <c r="G326" t="str">
        <f>"201511015055"</f>
        <v>201511015055</v>
      </c>
      <c r="H326">
        <v>825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38</v>
      </c>
      <c r="S326">
        <v>266</v>
      </c>
      <c r="T326">
        <v>0</v>
      </c>
      <c r="V326">
        <v>1</v>
      </c>
      <c r="W326">
        <v>1091</v>
      </c>
    </row>
    <row r="327" spans="1:23" x14ac:dyDescent="0.25">
      <c r="H327">
        <v>703</v>
      </c>
    </row>
    <row r="328" spans="1:23" x14ac:dyDescent="0.25">
      <c r="A328">
        <v>161</v>
      </c>
      <c r="B328">
        <v>1611</v>
      </c>
      <c r="C328" t="s">
        <v>630</v>
      </c>
      <c r="D328" t="s">
        <v>468</v>
      </c>
      <c r="E328" t="s">
        <v>98</v>
      </c>
      <c r="F328" t="s">
        <v>631</v>
      </c>
      <c r="G328" t="str">
        <f>"00024647"</f>
        <v>00024647</v>
      </c>
      <c r="H328">
        <v>1089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V328">
        <v>1</v>
      </c>
      <c r="W328">
        <v>1089</v>
      </c>
    </row>
    <row r="329" spans="1:23" x14ac:dyDescent="0.25">
      <c r="H329">
        <v>703</v>
      </c>
    </row>
    <row r="330" spans="1:23" x14ac:dyDescent="0.25">
      <c r="A330">
        <v>162</v>
      </c>
      <c r="B330">
        <v>1424</v>
      </c>
      <c r="C330" t="s">
        <v>632</v>
      </c>
      <c r="D330" t="s">
        <v>633</v>
      </c>
      <c r="E330" t="s">
        <v>634</v>
      </c>
      <c r="F330" t="s">
        <v>635</v>
      </c>
      <c r="G330" t="str">
        <f>"00046749"</f>
        <v>00046749</v>
      </c>
      <c r="H330">
        <v>1012</v>
      </c>
      <c r="I330">
        <v>0</v>
      </c>
      <c r="J330">
        <v>30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6</v>
      </c>
      <c r="S330">
        <v>42</v>
      </c>
      <c r="T330">
        <v>0</v>
      </c>
      <c r="V330">
        <v>1</v>
      </c>
      <c r="W330">
        <v>1084</v>
      </c>
    </row>
    <row r="331" spans="1:23" x14ac:dyDescent="0.25">
      <c r="H331">
        <v>703</v>
      </c>
    </row>
    <row r="332" spans="1:23" x14ac:dyDescent="0.25">
      <c r="A332">
        <v>163</v>
      </c>
      <c r="B332">
        <v>257</v>
      </c>
      <c r="C332" t="s">
        <v>636</v>
      </c>
      <c r="D332" t="s">
        <v>63</v>
      </c>
      <c r="E332" t="s">
        <v>104</v>
      </c>
      <c r="F332" t="s">
        <v>637</v>
      </c>
      <c r="G332" t="str">
        <f>"00191091"</f>
        <v>00191091</v>
      </c>
      <c r="H332" t="s">
        <v>638</v>
      </c>
      <c r="I332">
        <v>0</v>
      </c>
      <c r="J332">
        <v>30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39</v>
      </c>
      <c r="S332">
        <v>273</v>
      </c>
      <c r="T332">
        <v>0</v>
      </c>
      <c r="V332">
        <v>1</v>
      </c>
      <c r="W332" t="s">
        <v>639</v>
      </c>
    </row>
    <row r="333" spans="1:23" x14ac:dyDescent="0.25">
      <c r="H333">
        <v>703</v>
      </c>
    </row>
    <row r="334" spans="1:23" x14ac:dyDescent="0.25">
      <c r="A334">
        <v>164</v>
      </c>
      <c r="B334">
        <v>434</v>
      </c>
      <c r="C334" t="s">
        <v>640</v>
      </c>
      <c r="D334" t="s">
        <v>286</v>
      </c>
      <c r="E334" t="s">
        <v>30</v>
      </c>
      <c r="F334" t="s">
        <v>641</v>
      </c>
      <c r="G334" t="str">
        <f>"201406005693"</f>
        <v>201406005693</v>
      </c>
      <c r="H334">
        <v>891</v>
      </c>
      <c r="I334">
        <v>0</v>
      </c>
      <c r="J334">
        <v>50</v>
      </c>
      <c r="K334">
        <v>50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13</v>
      </c>
      <c r="S334">
        <v>91</v>
      </c>
      <c r="T334">
        <v>0</v>
      </c>
      <c r="V334">
        <v>1</v>
      </c>
      <c r="W334">
        <v>1082</v>
      </c>
    </row>
    <row r="335" spans="1:23" x14ac:dyDescent="0.25">
      <c r="H335" t="s">
        <v>27</v>
      </c>
    </row>
    <row r="336" spans="1:23" x14ac:dyDescent="0.25">
      <c r="A336">
        <v>165</v>
      </c>
      <c r="B336">
        <v>2642</v>
      </c>
      <c r="C336" t="s">
        <v>642</v>
      </c>
      <c r="D336" t="s">
        <v>643</v>
      </c>
      <c r="E336" t="s">
        <v>274</v>
      </c>
      <c r="F336" t="s">
        <v>644</v>
      </c>
      <c r="G336" t="str">
        <f>"00145120"</f>
        <v>00145120</v>
      </c>
      <c r="H336" t="s">
        <v>645</v>
      </c>
      <c r="I336">
        <v>0</v>
      </c>
      <c r="J336">
        <v>70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45</v>
      </c>
      <c r="S336">
        <v>315</v>
      </c>
      <c r="T336">
        <v>0</v>
      </c>
      <c r="V336">
        <v>1</v>
      </c>
      <c r="W336" t="s">
        <v>391</v>
      </c>
    </row>
    <row r="337" spans="1:23" x14ac:dyDescent="0.25">
      <c r="H337">
        <v>703</v>
      </c>
    </row>
    <row r="338" spans="1:23" x14ac:dyDescent="0.25">
      <c r="A338">
        <v>166</v>
      </c>
      <c r="B338">
        <v>1448</v>
      </c>
      <c r="C338" t="s">
        <v>646</v>
      </c>
      <c r="D338" t="s">
        <v>647</v>
      </c>
      <c r="E338" t="s">
        <v>64</v>
      </c>
      <c r="F338" t="s">
        <v>648</v>
      </c>
      <c r="G338" t="str">
        <f>"00152861"</f>
        <v>00152861</v>
      </c>
      <c r="H338" t="s">
        <v>649</v>
      </c>
      <c r="I338">
        <v>150</v>
      </c>
      <c r="J338">
        <v>30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5</v>
      </c>
      <c r="S338">
        <v>35</v>
      </c>
      <c r="T338">
        <v>0</v>
      </c>
      <c r="V338">
        <v>1</v>
      </c>
      <c r="W338" t="s">
        <v>650</v>
      </c>
    </row>
    <row r="339" spans="1:23" x14ac:dyDescent="0.25">
      <c r="H339">
        <v>703</v>
      </c>
    </row>
    <row r="340" spans="1:23" x14ac:dyDescent="0.25">
      <c r="A340">
        <v>167</v>
      </c>
      <c r="B340">
        <v>3198</v>
      </c>
      <c r="C340" t="s">
        <v>651</v>
      </c>
      <c r="D340" t="s">
        <v>382</v>
      </c>
      <c r="E340" t="s">
        <v>189</v>
      </c>
      <c r="F340" t="s">
        <v>652</v>
      </c>
      <c r="G340" t="str">
        <f>"201406013190"</f>
        <v>201406013190</v>
      </c>
      <c r="H340">
        <v>847</v>
      </c>
      <c r="I340">
        <v>0</v>
      </c>
      <c r="J340">
        <v>70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23</v>
      </c>
      <c r="S340">
        <v>161</v>
      </c>
      <c r="T340">
        <v>0</v>
      </c>
      <c r="V340">
        <v>1</v>
      </c>
      <c r="W340">
        <v>1078</v>
      </c>
    </row>
    <row r="341" spans="1:23" x14ac:dyDescent="0.25">
      <c r="H341">
        <v>703</v>
      </c>
    </row>
    <row r="342" spans="1:23" x14ac:dyDescent="0.25">
      <c r="A342">
        <v>168</v>
      </c>
      <c r="B342">
        <v>1403</v>
      </c>
      <c r="C342" t="s">
        <v>653</v>
      </c>
      <c r="D342" t="s">
        <v>143</v>
      </c>
      <c r="E342" t="s">
        <v>118</v>
      </c>
      <c r="F342" t="s">
        <v>654</v>
      </c>
      <c r="G342" t="str">
        <f>"00207270"</f>
        <v>00207270</v>
      </c>
      <c r="H342" t="s">
        <v>655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V342">
        <v>1</v>
      </c>
      <c r="W342" t="s">
        <v>655</v>
      </c>
    </row>
    <row r="343" spans="1:23" x14ac:dyDescent="0.25">
      <c r="H343">
        <v>703</v>
      </c>
    </row>
    <row r="344" spans="1:23" x14ac:dyDescent="0.25">
      <c r="A344">
        <v>169</v>
      </c>
      <c r="B344">
        <v>2271</v>
      </c>
      <c r="C344" t="s">
        <v>656</v>
      </c>
      <c r="D344" t="s">
        <v>29</v>
      </c>
      <c r="E344" t="s">
        <v>482</v>
      </c>
      <c r="F344" t="s">
        <v>657</v>
      </c>
      <c r="G344" t="str">
        <f>"00135567"</f>
        <v>00135567</v>
      </c>
      <c r="H344">
        <v>1034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5</v>
      </c>
      <c r="S344">
        <v>35</v>
      </c>
      <c r="T344">
        <v>0</v>
      </c>
      <c r="V344">
        <v>1</v>
      </c>
      <c r="W344">
        <v>1069</v>
      </c>
    </row>
    <row r="345" spans="1:23" x14ac:dyDescent="0.25">
      <c r="H345">
        <v>703</v>
      </c>
    </row>
    <row r="346" spans="1:23" x14ac:dyDescent="0.25">
      <c r="A346">
        <v>170</v>
      </c>
      <c r="B346">
        <v>877</v>
      </c>
      <c r="C346" t="s">
        <v>658</v>
      </c>
      <c r="D346" t="s">
        <v>104</v>
      </c>
      <c r="E346" t="s">
        <v>362</v>
      </c>
      <c r="F346" t="s">
        <v>659</v>
      </c>
      <c r="G346" t="str">
        <f>"00026438"</f>
        <v>00026438</v>
      </c>
      <c r="H346">
        <v>1034</v>
      </c>
      <c r="I346">
        <v>0</v>
      </c>
      <c r="J346">
        <v>30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V346">
        <v>1</v>
      </c>
      <c r="W346">
        <v>1064</v>
      </c>
    </row>
    <row r="347" spans="1:23" x14ac:dyDescent="0.25">
      <c r="H347">
        <v>703</v>
      </c>
    </row>
    <row r="348" spans="1:23" x14ac:dyDescent="0.25">
      <c r="A348">
        <v>171</v>
      </c>
      <c r="B348">
        <v>232</v>
      </c>
      <c r="C348" t="s">
        <v>660</v>
      </c>
      <c r="D348" t="s">
        <v>661</v>
      </c>
      <c r="E348" t="s">
        <v>79</v>
      </c>
      <c r="F348" t="s">
        <v>662</v>
      </c>
      <c r="G348" t="str">
        <f>"200802001413"</f>
        <v>200802001413</v>
      </c>
      <c r="H348" t="s">
        <v>663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55</v>
      </c>
      <c r="S348">
        <v>385</v>
      </c>
      <c r="T348">
        <v>0</v>
      </c>
      <c r="V348">
        <v>1</v>
      </c>
      <c r="W348" t="s">
        <v>70</v>
      </c>
    </row>
    <row r="349" spans="1:23" x14ac:dyDescent="0.25">
      <c r="H349">
        <v>703</v>
      </c>
    </row>
    <row r="350" spans="1:23" x14ac:dyDescent="0.25">
      <c r="A350">
        <v>172</v>
      </c>
      <c r="B350">
        <v>1195</v>
      </c>
      <c r="C350" t="s">
        <v>664</v>
      </c>
      <c r="D350" t="s">
        <v>665</v>
      </c>
      <c r="E350" t="s">
        <v>104</v>
      </c>
      <c r="F350" t="s">
        <v>666</v>
      </c>
      <c r="G350" t="str">
        <f>"00230325"</f>
        <v>00230325</v>
      </c>
      <c r="H350">
        <v>792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17</v>
      </c>
      <c r="S350">
        <v>119</v>
      </c>
      <c r="T350">
        <v>0</v>
      </c>
      <c r="V350">
        <v>1</v>
      </c>
      <c r="W350">
        <v>1061</v>
      </c>
    </row>
    <row r="351" spans="1:23" x14ac:dyDescent="0.25">
      <c r="H351">
        <v>703</v>
      </c>
    </row>
    <row r="352" spans="1:23" x14ac:dyDescent="0.25">
      <c r="A352">
        <v>173</v>
      </c>
      <c r="B352">
        <v>1070</v>
      </c>
      <c r="C352" t="s">
        <v>667</v>
      </c>
      <c r="D352" t="s">
        <v>24</v>
      </c>
      <c r="E352" t="s">
        <v>155</v>
      </c>
      <c r="F352" t="s">
        <v>668</v>
      </c>
      <c r="G352" t="str">
        <f>"00227796"</f>
        <v>00227796</v>
      </c>
      <c r="H352" t="s">
        <v>669</v>
      </c>
      <c r="I352">
        <v>0</v>
      </c>
      <c r="J352">
        <v>30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V352">
        <v>1</v>
      </c>
      <c r="W352" t="s">
        <v>670</v>
      </c>
    </row>
    <row r="353" spans="1:23" x14ac:dyDescent="0.25">
      <c r="H353" t="s">
        <v>72</v>
      </c>
    </row>
    <row r="354" spans="1:23" x14ac:dyDescent="0.25">
      <c r="A354">
        <v>174</v>
      </c>
      <c r="B354">
        <v>461</v>
      </c>
      <c r="C354" t="s">
        <v>520</v>
      </c>
      <c r="D354" t="s">
        <v>671</v>
      </c>
      <c r="E354" t="s">
        <v>179</v>
      </c>
      <c r="F354" t="s">
        <v>672</v>
      </c>
      <c r="G354" t="str">
        <f>"201405000311"</f>
        <v>201405000311</v>
      </c>
      <c r="H354" t="s">
        <v>673</v>
      </c>
      <c r="I354">
        <v>0</v>
      </c>
      <c r="J354">
        <v>30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8</v>
      </c>
      <c r="S354">
        <v>56</v>
      </c>
      <c r="T354">
        <v>0</v>
      </c>
      <c r="V354">
        <v>1</v>
      </c>
      <c r="W354" t="s">
        <v>674</v>
      </c>
    </row>
    <row r="355" spans="1:23" x14ac:dyDescent="0.25">
      <c r="H355">
        <v>703</v>
      </c>
    </row>
    <row r="356" spans="1:23" x14ac:dyDescent="0.25">
      <c r="A356">
        <v>175</v>
      </c>
      <c r="B356">
        <v>2986</v>
      </c>
      <c r="C356" t="s">
        <v>675</v>
      </c>
      <c r="D356" t="s">
        <v>173</v>
      </c>
      <c r="E356" t="s">
        <v>30</v>
      </c>
      <c r="F356" t="s">
        <v>676</v>
      </c>
      <c r="G356" t="str">
        <f>"00149503"</f>
        <v>00149503</v>
      </c>
      <c r="H356" t="s">
        <v>553</v>
      </c>
      <c r="I356">
        <v>0</v>
      </c>
      <c r="J356">
        <v>30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V356">
        <v>1</v>
      </c>
      <c r="W356" t="s">
        <v>677</v>
      </c>
    </row>
    <row r="357" spans="1:23" x14ac:dyDescent="0.25">
      <c r="H357">
        <v>703</v>
      </c>
    </row>
    <row r="358" spans="1:23" x14ac:dyDescent="0.25">
      <c r="A358">
        <v>176</v>
      </c>
      <c r="B358">
        <v>185</v>
      </c>
      <c r="C358" t="s">
        <v>678</v>
      </c>
      <c r="D358" t="s">
        <v>21</v>
      </c>
      <c r="E358" t="s">
        <v>119</v>
      </c>
      <c r="F358" t="s">
        <v>679</v>
      </c>
      <c r="G358" t="str">
        <f>"201507003794"</f>
        <v>201507003794</v>
      </c>
      <c r="H358" t="s">
        <v>680</v>
      </c>
      <c r="I358">
        <v>150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15</v>
      </c>
      <c r="S358">
        <v>105</v>
      </c>
      <c r="T358">
        <v>0</v>
      </c>
      <c r="V358">
        <v>1</v>
      </c>
      <c r="W358" t="s">
        <v>681</v>
      </c>
    </row>
    <row r="359" spans="1:23" x14ac:dyDescent="0.25">
      <c r="H359">
        <v>703</v>
      </c>
    </row>
    <row r="360" spans="1:23" x14ac:dyDescent="0.25">
      <c r="A360">
        <v>177</v>
      </c>
      <c r="B360">
        <v>2786</v>
      </c>
      <c r="C360" t="s">
        <v>517</v>
      </c>
      <c r="D360" t="s">
        <v>317</v>
      </c>
      <c r="E360" t="s">
        <v>64</v>
      </c>
      <c r="F360" t="s">
        <v>682</v>
      </c>
      <c r="G360" t="str">
        <f>"201304001246"</f>
        <v>201304001246</v>
      </c>
      <c r="H360" t="s">
        <v>683</v>
      </c>
      <c r="I360">
        <v>0</v>
      </c>
      <c r="J360">
        <v>30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50</v>
      </c>
      <c r="S360">
        <v>350</v>
      </c>
      <c r="T360">
        <v>0</v>
      </c>
      <c r="V360">
        <v>1</v>
      </c>
      <c r="W360" t="s">
        <v>684</v>
      </c>
    </row>
    <row r="361" spans="1:23" x14ac:dyDescent="0.25">
      <c r="H361">
        <v>703</v>
      </c>
    </row>
    <row r="362" spans="1:23" x14ac:dyDescent="0.25">
      <c r="A362">
        <v>178</v>
      </c>
      <c r="B362">
        <v>2718</v>
      </c>
      <c r="C362" t="s">
        <v>685</v>
      </c>
      <c r="D362" t="s">
        <v>686</v>
      </c>
      <c r="E362" t="s">
        <v>193</v>
      </c>
      <c r="F362" t="s">
        <v>687</v>
      </c>
      <c r="G362" t="str">
        <f>"00109164"</f>
        <v>00109164</v>
      </c>
      <c r="H362" t="s">
        <v>423</v>
      </c>
      <c r="I362">
        <v>150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9</v>
      </c>
      <c r="S362">
        <v>63</v>
      </c>
      <c r="T362">
        <v>0</v>
      </c>
      <c r="V362">
        <v>1</v>
      </c>
      <c r="W362" t="s">
        <v>688</v>
      </c>
    </row>
    <row r="363" spans="1:23" x14ac:dyDescent="0.25">
      <c r="H363">
        <v>703</v>
      </c>
    </row>
    <row r="364" spans="1:23" x14ac:dyDescent="0.25">
      <c r="A364">
        <v>179</v>
      </c>
      <c r="B364">
        <v>1920</v>
      </c>
      <c r="C364" t="s">
        <v>689</v>
      </c>
      <c r="D364" t="s">
        <v>690</v>
      </c>
      <c r="E364" t="s">
        <v>46</v>
      </c>
      <c r="F364" t="s">
        <v>691</v>
      </c>
      <c r="G364" t="str">
        <f>"00229577"</f>
        <v>00229577</v>
      </c>
      <c r="H364">
        <v>1012</v>
      </c>
      <c r="I364">
        <v>0</v>
      </c>
      <c r="J364">
        <v>30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V364">
        <v>1</v>
      </c>
      <c r="W364">
        <v>1042</v>
      </c>
    </row>
    <row r="365" spans="1:23" x14ac:dyDescent="0.25">
      <c r="H365" t="s">
        <v>27</v>
      </c>
    </row>
    <row r="366" spans="1:23" x14ac:dyDescent="0.25">
      <c r="A366">
        <v>180</v>
      </c>
      <c r="B366">
        <v>1345</v>
      </c>
      <c r="C366" t="s">
        <v>692</v>
      </c>
      <c r="D366" t="s">
        <v>503</v>
      </c>
      <c r="E366" t="s">
        <v>64</v>
      </c>
      <c r="F366" t="s">
        <v>693</v>
      </c>
      <c r="G366" t="str">
        <f>"201511021834"</f>
        <v>201511021834</v>
      </c>
      <c r="H366">
        <v>990</v>
      </c>
      <c r="I366">
        <v>0</v>
      </c>
      <c r="J366">
        <v>50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V366">
        <v>1</v>
      </c>
      <c r="W366">
        <v>1040</v>
      </c>
    </row>
    <row r="367" spans="1:23" x14ac:dyDescent="0.25">
      <c r="H367">
        <v>703</v>
      </c>
    </row>
    <row r="368" spans="1:23" x14ac:dyDescent="0.25">
      <c r="A368">
        <v>181</v>
      </c>
      <c r="B368">
        <v>1405</v>
      </c>
      <c r="C368" t="s">
        <v>694</v>
      </c>
      <c r="D368" t="s">
        <v>178</v>
      </c>
      <c r="E368" t="s">
        <v>118</v>
      </c>
      <c r="F368" t="s">
        <v>695</v>
      </c>
      <c r="G368" t="str">
        <f>"00039509"</f>
        <v>00039509</v>
      </c>
      <c r="H368" t="s">
        <v>209</v>
      </c>
      <c r="I368">
        <v>0</v>
      </c>
      <c r="J368">
        <v>30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13</v>
      </c>
      <c r="S368">
        <v>91</v>
      </c>
      <c r="T368">
        <v>0</v>
      </c>
      <c r="V368">
        <v>1</v>
      </c>
      <c r="W368" t="s">
        <v>669</v>
      </c>
    </row>
    <row r="369" spans="1:23" x14ac:dyDescent="0.25">
      <c r="H369">
        <v>703</v>
      </c>
    </row>
    <row r="370" spans="1:23" x14ac:dyDescent="0.25">
      <c r="A370">
        <v>182</v>
      </c>
      <c r="B370">
        <v>2737</v>
      </c>
      <c r="C370" t="s">
        <v>696</v>
      </c>
      <c r="D370" t="s">
        <v>29</v>
      </c>
      <c r="E370" t="s">
        <v>697</v>
      </c>
      <c r="F370" t="s">
        <v>698</v>
      </c>
      <c r="G370" t="str">
        <f>"201406016156"</f>
        <v>201406016156</v>
      </c>
      <c r="H370">
        <v>781</v>
      </c>
      <c r="I370">
        <v>0</v>
      </c>
      <c r="J370">
        <v>70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24</v>
      </c>
      <c r="S370">
        <v>168</v>
      </c>
      <c r="T370">
        <v>0</v>
      </c>
      <c r="V370">
        <v>1</v>
      </c>
      <c r="W370">
        <v>1019</v>
      </c>
    </row>
    <row r="371" spans="1:23" x14ac:dyDescent="0.25">
      <c r="H371">
        <v>703</v>
      </c>
    </row>
    <row r="372" spans="1:23" x14ac:dyDescent="0.25">
      <c r="A372">
        <v>183</v>
      </c>
      <c r="B372">
        <v>2543</v>
      </c>
      <c r="C372" t="s">
        <v>699</v>
      </c>
      <c r="D372" t="s">
        <v>700</v>
      </c>
      <c r="E372" t="s">
        <v>43</v>
      </c>
      <c r="F372" t="s">
        <v>701</v>
      </c>
      <c r="G372" t="str">
        <f>"00017445"</f>
        <v>00017445</v>
      </c>
      <c r="H372">
        <v>946</v>
      </c>
      <c r="I372">
        <v>0</v>
      </c>
      <c r="J372">
        <v>70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V372">
        <v>1</v>
      </c>
      <c r="W372">
        <v>1016</v>
      </c>
    </row>
    <row r="373" spans="1:23" x14ac:dyDescent="0.25">
      <c r="H373">
        <v>703</v>
      </c>
    </row>
    <row r="374" spans="1:23" x14ac:dyDescent="0.25">
      <c r="A374">
        <v>184</v>
      </c>
      <c r="B374">
        <v>2081</v>
      </c>
      <c r="C374" t="s">
        <v>702</v>
      </c>
      <c r="D374" t="s">
        <v>633</v>
      </c>
      <c r="E374" t="s">
        <v>30</v>
      </c>
      <c r="F374" t="s">
        <v>703</v>
      </c>
      <c r="G374" t="str">
        <f>"00201261"</f>
        <v>00201261</v>
      </c>
      <c r="H374" t="s">
        <v>186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7</v>
      </c>
      <c r="S374">
        <v>49</v>
      </c>
      <c r="T374">
        <v>0</v>
      </c>
      <c r="V374">
        <v>3</v>
      </c>
      <c r="W374" t="s">
        <v>704</v>
      </c>
    </row>
    <row r="375" spans="1:23" x14ac:dyDescent="0.25">
      <c r="H375">
        <v>703</v>
      </c>
    </row>
    <row r="376" spans="1:23" x14ac:dyDescent="0.25">
      <c r="A376">
        <v>185</v>
      </c>
      <c r="B376">
        <v>2254</v>
      </c>
      <c r="C376" t="s">
        <v>705</v>
      </c>
      <c r="D376" t="s">
        <v>706</v>
      </c>
      <c r="E376" t="s">
        <v>179</v>
      </c>
      <c r="F376" t="s">
        <v>707</v>
      </c>
      <c r="G376" t="str">
        <f>"201511023252"</f>
        <v>201511023252</v>
      </c>
      <c r="H376" t="s">
        <v>649</v>
      </c>
      <c r="I376">
        <v>150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V376">
        <v>1</v>
      </c>
      <c r="W376" t="s">
        <v>708</v>
      </c>
    </row>
    <row r="377" spans="1:23" x14ac:dyDescent="0.25">
      <c r="H377">
        <v>703</v>
      </c>
    </row>
    <row r="378" spans="1:23" x14ac:dyDescent="0.25">
      <c r="A378">
        <v>186</v>
      </c>
      <c r="B378">
        <v>2453</v>
      </c>
      <c r="C378" t="s">
        <v>709</v>
      </c>
      <c r="D378" t="s">
        <v>88</v>
      </c>
      <c r="E378" t="s">
        <v>179</v>
      </c>
      <c r="F378" t="s">
        <v>710</v>
      </c>
      <c r="G378" t="str">
        <f>"201511017726"</f>
        <v>201511017726</v>
      </c>
      <c r="H378" t="s">
        <v>711</v>
      </c>
      <c r="I378">
        <v>0</v>
      </c>
      <c r="J378">
        <v>30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V378">
        <v>1</v>
      </c>
      <c r="W378" t="s">
        <v>712</v>
      </c>
    </row>
    <row r="379" spans="1:23" x14ac:dyDescent="0.25">
      <c r="H379">
        <v>703</v>
      </c>
    </row>
    <row r="380" spans="1:23" x14ac:dyDescent="0.25">
      <c r="A380">
        <v>187</v>
      </c>
      <c r="B380">
        <v>2103</v>
      </c>
      <c r="C380" t="s">
        <v>713</v>
      </c>
      <c r="D380" t="s">
        <v>714</v>
      </c>
      <c r="E380" t="s">
        <v>118</v>
      </c>
      <c r="F380" t="s">
        <v>715</v>
      </c>
      <c r="G380" t="str">
        <f>"201511030818"</f>
        <v>201511030818</v>
      </c>
      <c r="H380" t="s">
        <v>716</v>
      </c>
      <c r="I380">
        <v>0</v>
      </c>
      <c r="J380">
        <v>70</v>
      </c>
      <c r="K380">
        <v>0</v>
      </c>
      <c r="L380">
        <v>0</v>
      </c>
      <c r="M380">
        <v>0</v>
      </c>
      <c r="N380">
        <v>30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V380">
        <v>1</v>
      </c>
      <c r="W380" t="s">
        <v>717</v>
      </c>
    </row>
    <row r="381" spans="1:23" x14ac:dyDescent="0.25">
      <c r="H381" t="s">
        <v>72</v>
      </c>
    </row>
    <row r="382" spans="1:23" x14ac:dyDescent="0.25">
      <c r="A382">
        <v>188</v>
      </c>
      <c r="B382">
        <v>2627</v>
      </c>
      <c r="C382" t="s">
        <v>718</v>
      </c>
      <c r="D382" t="s">
        <v>719</v>
      </c>
      <c r="E382" t="s">
        <v>21</v>
      </c>
      <c r="F382" t="s">
        <v>720</v>
      </c>
      <c r="G382" t="str">
        <f>"201511007676"</f>
        <v>201511007676</v>
      </c>
      <c r="H382" t="s">
        <v>721</v>
      </c>
      <c r="I382">
        <v>150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V382">
        <v>1</v>
      </c>
      <c r="W382" t="s">
        <v>722</v>
      </c>
    </row>
    <row r="383" spans="1:23" x14ac:dyDescent="0.25">
      <c r="H383">
        <v>703</v>
      </c>
    </row>
    <row r="384" spans="1:23" x14ac:dyDescent="0.25">
      <c r="A384">
        <v>189</v>
      </c>
      <c r="B384">
        <v>2037</v>
      </c>
      <c r="C384" t="s">
        <v>723</v>
      </c>
      <c r="D384" t="s">
        <v>64</v>
      </c>
      <c r="E384" t="s">
        <v>104</v>
      </c>
      <c r="F384" t="s">
        <v>724</v>
      </c>
      <c r="G384" t="str">
        <f>"00101520"</f>
        <v>00101520</v>
      </c>
      <c r="H384" t="s">
        <v>725</v>
      </c>
      <c r="I384">
        <v>0</v>
      </c>
      <c r="J384">
        <v>70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V384">
        <v>1</v>
      </c>
      <c r="W384" t="s">
        <v>726</v>
      </c>
    </row>
    <row r="385" spans="1:23" x14ac:dyDescent="0.25">
      <c r="H385">
        <v>703</v>
      </c>
    </row>
    <row r="386" spans="1:23" x14ac:dyDescent="0.25">
      <c r="A386">
        <v>190</v>
      </c>
      <c r="B386">
        <v>650</v>
      </c>
      <c r="C386" t="s">
        <v>727</v>
      </c>
      <c r="D386" t="s">
        <v>628</v>
      </c>
      <c r="E386" t="s">
        <v>728</v>
      </c>
      <c r="F386" t="s">
        <v>729</v>
      </c>
      <c r="G386" t="str">
        <f>"00010863"</f>
        <v>00010863</v>
      </c>
      <c r="H386">
        <v>847</v>
      </c>
      <c r="I386">
        <v>0</v>
      </c>
      <c r="J386">
        <v>70</v>
      </c>
      <c r="K386">
        <v>70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V386">
        <v>1</v>
      </c>
      <c r="W386">
        <v>987</v>
      </c>
    </row>
    <row r="387" spans="1:23" x14ac:dyDescent="0.25">
      <c r="H387" t="s">
        <v>27</v>
      </c>
    </row>
    <row r="388" spans="1:23" x14ac:dyDescent="0.25">
      <c r="A388">
        <v>191</v>
      </c>
      <c r="B388">
        <v>1890</v>
      </c>
      <c r="C388" t="s">
        <v>730</v>
      </c>
      <c r="D388" t="s">
        <v>122</v>
      </c>
      <c r="E388" t="s">
        <v>21</v>
      </c>
      <c r="F388" t="s">
        <v>731</v>
      </c>
      <c r="G388" t="str">
        <f>"00224548"</f>
        <v>00224548</v>
      </c>
      <c r="H388" t="s">
        <v>48</v>
      </c>
      <c r="I388">
        <v>0</v>
      </c>
      <c r="J388">
        <v>30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V388">
        <v>1</v>
      </c>
      <c r="W388" t="s">
        <v>732</v>
      </c>
    </row>
    <row r="389" spans="1:23" x14ac:dyDescent="0.25">
      <c r="H389">
        <v>703</v>
      </c>
    </row>
    <row r="390" spans="1:23" x14ac:dyDescent="0.25">
      <c r="A390">
        <v>192</v>
      </c>
      <c r="B390">
        <v>2668</v>
      </c>
      <c r="C390" t="s">
        <v>733</v>
      </c>
      <c r="D390" t="s">
        <v>24</v>
      </c>
      <c r="E390" t="s">
        <v>95</v>
      </c>
      <c r="F390" t="s">
        <v>734</v>
      </c>
      <c r="G390" t="str">
        <f>"00028636"</f>
        <v>00028636</v>
      </c>
      <c r="H390" t="s">
        <v>423</v>
      </c>
      <c r="I390">
        <v>150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V390">
        <v>1</v>
      </c>
      <c r="W390" t="s">
        <v>735</v>
      </c>
    </row>
    <row r="391" spans="1:23" x14ac:dyDescent="0.25">
      <c r="H391">
        <v>703</v>
      </c>
    </row>
    <row r="392" spans="1:23" x14ac:dyDescent="0.25">
      <c r="A392">
        <v>193</v>
      </c>
      <c r="B392">
        <v>1836</v>
      </c>
      <c r="C392" t="s">
        <v>736</v>
      </c>
      <c r="D392" t="s">
        <v>282</v>
      </c>
      <c r="E392" t="s">
        <v>104</v>
      </c>
      <c r="F392" t="s">
        <v>737</v>
      </c>
      <c r="G392" t="str">
        <f>"00230518"</f>
        <v>00230518</v>
      </c>
      <c r="H392" t="s">
        <v>738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29</v>
      </c>
      <c r="S392">
        <v>203</v>
      </c>
      <c r="T392">
        <v>0</v>
      </c>
      <c r="V392">
        <v>3</v>
      </c>
      <c r="W392" t="s">
        <v>739</v>
      </c>
    </row>
    <row r="393" spans="1:23" x14ac:dyDescent="0.25">
      <c r="H393">
        <v>703</v>
      </c>
    </row>
    <row r="394" spans="1:23" x14ac:dyDescent="0.25">
      <c r="A394">
        <v>194</v>
      </c>
      <c r="B394">
        <v>968</v>
      </c>
      <c r="C394" t="s">
        <v>740</v>
      </c>
      <c r="D394" t="s">
        <v>24</v>
      </c>
      <c r="E394" t="s">
        <v>79</v>
      </c>
      <c r="F394" t="s">
        <v>741</v>
      </c>
      <c r="G394" t="str">
        <f>"00161333"</f>
        <v>00161333</v>
      </c>
      <c r="H394" t="s">
        <v>742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V394">
        <v>1</v>
      </c>
      <c r="W394" t="s">
        <v>742</v>
      </c>
    </row>
    <row r="395" spans="1:23" x14ac:dyDescent="0.25">
      <c r="H395">
        <v>703</v>
      </c>
    </row>
    <row r="396" spans="1:23" x14ac:dyDescent="0.25">
      <c r="A396">
        <v>195</v>
      </c>
      <c r="B396">
        <v>2152</v>
      </c>
      <c r="C396" t="s">
        <v>743</v>
      </c>
      <c r="D396" t="s">
        <v>744</v>
      </c>
      <c r="E396" t="s">
        <v>52</v>
      </c>
      <c r="F396" t="s">
        <v>745</v>
      </c>
      <c r="G396" t="str">
        <f>"201511035018"</f>
        <v>201511035018</v>
      </c>
      <c r="H396">
        <v>825</v>
      </c>
      <c r="I396">
        <v>0</v>
      </c>
      <c r="J396">
        <v>50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14</v>
      </c>
      <c r="S396">
        <v>98</v>
      </c>
      <c r="T396">
        <v>0</v>
      </c>
      <c r="V396">
        <v>1</v>
      </c>
      <c r="W396">
        <v>973</v>
      </c>
    </row>
    <row r="397" spans="1:23" x14ac:dyDescent="0.25">
      <c r="H397">
        <v>703</v>
      </c>
    </row>
    <row r="398" spans="1:23" x14ac:dyDescent="0.25">
      <c r="A398">
        <v>196</v>
      </c>
      <c r="B398">
        <v>1813</v>
      </c>
      <c r="C398" t="s">
        <v>746</v>
      </c>
      <c r="D398" t="s">
        <v>189</v>
      </c>
      <c r="E398" t="s">
        <v>21</v>
      </c>
      <c r="F398" t="s">
        <v>747</v>
      </c>
      <c r="G398" t="str">
        <f>"00227619"</f>
        <v>00227619</v>
      </c>
      <c r="H398" t="s">
        <v>374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V398">
        <v>1</v>
      </c>
      <c r="W398" t="s">
        <v>748</v>
      </c>
    </row>
    <row r="399" spans="1:23" x14ac:dyDescent="0.25">
      <c r="H399" t="s">
        <v>27</v>
      </c>
    </row>
    <row r="400" spans="1:23" x14ac:dyDescent="0.25">
      <c r="A400">
        <v>197</v>
      </c>
      <c r="B400">
        <v>148</v>
      </c>
      <c r="C400" t="s">
        <v>749</v>
      </c>
      <c r="D400" t="s">
        <v>98</v>
      </c>
      <c r="E400" t="s">
        <v>750</v>
      </c>
      <c r="F400" t="s">
        <v>751</v>
      </c>
      <c r="G400" t="str">
        <f>"201507003957"</f>
        <v>201507003957</v>
      </c>
      <c r="H400">
        <v>770</v>
      </c>
      <c r="I400">
        <v>150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6</v>
      </c>
      <c r="S400">
        <v>42</v>
      </c>
      <c r="T400">
        <v>0</v>
      </c>
      <c r="V400">
        <v>1</v>
      </c>
      <c r="W400">
        <v>962</v>
      </c>
    </row>
    <row r="401" spans="1:23" x14ac:dyDescent="0.25">
      <c r="H401">
        <v>703</v>
      </c>
    </row>
    <row r="402" spans="1:23" x14ac:dyDescent="0.25">
      <c r="A402">
        <v>198</v>
      </c>
      <c r="B402">
        <v>1506</v>
      </c>
      <c r="C402" t="s">
        <v>752</v>
      </c>
      <c r="D402" t="s">
        <v>753</v>
      </c>
      <c r="E402" t="s">
        <v>75</v>
      </c>
      <c r="F402" t="s">
        <v>754</v>
      </c>
      <c r="G402" t="str">
        <f>"201511005223"</f>
        <v>201511005223</v>
      </c>
      <c r="H402">
        <v>880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11</v>
      </c>
      <c r="S402">
        <v>77</v>
      </c>
      <c r="T402">
        <v>0</v>
      </c>
      <c r="V402">
        <v>1</v>
      </c>
      <c r="W402">
        <v>957</v>
      </c>
    </row>
    <row r="403" spans="1:23" x14ac:dyDescent="0.25">
      <c r="H403">
        <v>703</v>
      </c>
    </row>
    <row r="404" spans="1:23" x14ac:dyDescent="0.25">
      <c r="A404">
        <v>199</v>
      </c>
      <c r="B404">
        <v>245</v>
      </c>
      <c r="C404" t="s">
        <v>755</v>
      </c>
      <c r="D404" t="s">
        <v>756</v>
      </c>
      <c r="E404" t="s">
        <v>362</v>
      </c>
      <c r="F404" t="s">
        <v>757</v>
      </c>
      <c r="G404" t="str">
        <f>"00226639"</f>
        <v>00226639</v>
      </c>
      <c r="H404" t="s">
        <v>48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V404">
        <v>1</v>
      </c>
      <c r="W404" t="s">
        <v>48</v>
      </c>
    </row>
    <row r="405" spans="1:23" x14ac:dyDescent="0.25">
      <c r="H405">
        <v>703</v>
      </c>
    </row>
    <row r="406" spans="1:23" x14ac:dyDescent="0.25">
      <c r="A406">
        <v>200</v>
      </c>
      <c r="B406">
        <v>2767</v>
      </c>
      <c r="C406" t="s">
        <v>517</v>
      </c>
      <c r="D406" t="s">
        <v>758</v>
      </c>
      <c r="E406" t="s">
        <v>64</v>
      </c>
      <c r="F406" t="s">
        <v>759</v>
      </c>
      <c r="G406" t="str">
        <f>"00102977"</f>
        <v>00102977</v>
      </c>
      <c r="H406">
        <v>858</v>
      </c>
      <c r="I406">
        <v>0</v>
      </c>
      <c r="J406">
        <v>30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8</v>
      </c>
      <c r="S406">
        <v>56</v>
      </c>
      <c r="T406">
        <v>0</v>
      </c>
      <c r="V406">
        <v>1</v>
      </c>
      <c r="W406">
        <v>944</v>
      </c>
    </row>
    <row r="407" spans="1:23" x14ac:dyDescent="0.25">
      <c r="H407">
        <v>703</v>
      </c>
    </row>
    <row r="408" spans="1:23" x14ac:dyDescent="0.25">
      <c r="A408">
        <v>201</v>
      </c>
      <c r="B408">
        <v>2010</v>
      </c>
      <c r="C408" t="s">
        <v>760</v>
      </c>
      <c r="D408" t="s">
        <v>761</v>
      </c>
      <c r="E408" t="s">
        <v>762</v>
      </c>
      <c r="F408" t="s">
        <v>763</v>
      </c>
      <c r="G408" t="str">
        <f>"00142131"</f>
        <v>00142131</v>
      </c>
      <c r="H408">
        <v>902</v>
      </c>
      <c r="I408">
        <v>0</v>
      </c>
      <c r="J408">
        <v>30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V408">
        <v>1</v>
      </c>
      <c r="W408">
        <v>932</v>
      </c>
    </row>
    <row r="409" spans="1:23" x14ac:dyDescent="0.25">
      <c r="H409">
        <v>703</v>
      </c>
    </row>
    <row r="410" spans="1:23" x14ac:dyDescent="0.25">
      <c r="A410">
        <v>202</v>
      </c>
      <c r="B410">
        <v>708</v>
      </c>
      <c r="C410" t="s">
        <v>764</v>
      </c>
      <c r="D410" t="s">
        <v>277</v>
      </c>
      <c r="E410" t="s">
        <v>89</v>
      </c>
      <c r="F410" t="s">
        <v>765</v>
      </c>
      <c r="G410" t="str">
        <f>"00103646"</f>
        <v>00103646</v>
      </c>
      <c r="H410">
        <v>825</v>
      </c>
      <c r="I410">
        <v>0</v>
      </c>
      <c r="J410">
        <v>70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V410">
        <v>1</v>
      </c>
      <c r="W410">
        <v>925</v>
      </c>
    </row>
    <row r="411" spans="1:23" x14ac:dyDescent="0.25">
      <c r="H411" t="s">
        <v>27</v>
      </c>
    </row>
    <row r="412" spans="1:23" x14ac:dyDescent="0.25">
      <c r="A412">
        <v>203</v>
      </c>
      <c r="B412">
        <v>1140</v>
      </c>
      <c r="C412" t="s">
        <v>605</v>
      </c>
      <c r="D412" t="s">
        <v>766</v>
      </c>
      <c r="E412" t="s">
        <v>607</v>
      </c>
      <c r="F412" t="s">
        <v>767</v>
      </c>
      <c r="G412" t="str">
        <f>"200903000432"</f>
        <v>200903000432</v>
      </c>
      <c r="H412" t="s">
        <v>721</v>
      </c>
      <c r="I412">
        <v>0</v>
      </c>
      <c r="J412">
        <v>70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V412">
        <v>1</v>
      </c>
      <c r="W412" t="s">
        <v>768</v>
      </c>
    </row>
    <row r="413" spans="1:23" x14ac:dyDescent="0.25">
      <c r="H413">
        <v>703</v>
      </c>
    </row>
    <row r="414" spans="1:23" x14ac:dyDescent="0.25">
      <c r="A414">
        <v>204</v>
      </c>
      <c r="B414">
        <v>1257</v>
      </c>
      <c r="C414" t="s">
        <v>769</v>
      </c>
      <c r="D414" t="s">
        <v>770</v>
      </c>
      <c r="E414" t="s">
        <v>771</v>
      </c>
      <c r="F414" t="s">
        <v>772</v>
      </c>
      <c r="G414" t="str">
        <f>"00216421"</f>
        <v>00216421</v>
      </c>
      <c r="H414" t="s">
        <v>773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3</v>
      </c>
      <c r="S414">
        <v>21</v>
      </c>
      <c r="T414">
        <v>0</v>
      </c>
      <c r="V414">
        <v>1</v>
      </c>
      <c r="W414" t="s">
        <v>774</v>
      </c>
    </row>
    <row r="415" spans="1:23" x14ac:dyDescent="0.25">
      <c r="H415">
        <v>703</v>
      </c>
    </row>
    <row r="416" spans="1:23" x14ac:dyDescent="0.25">
      <c r="A416">
        <v>205</v>
      </c>
      <c r="B416">
        <v>1598</v>
      </c>
      <c r="C416" t="s">
        <v>775</v>
      </c>
      <c r="D416" t="s">
        <v>24</v>
      </c>
      <c r="E416" t="s">
        <v>30</v>
      </c>
      <c r="F416" t="s">
        <v>776</v>
      </c>
      <c r="G416" t="str">
        <f>"00198792"</f>
        <v>00198792</v>
      </c>
      <c r="H416">
        <v>880</v>
      </c>
      <c r="I416">
        <v>0</v>
      </c>
      <c r="J416">
        <v>30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V416">
        <v>1</v>
      </c>
      <c r="W416">
        <v>910</v>
      </c>
    </row>
    <row r="417" spans="1:23" x14ac:dyDescent="0.25">
      <c r="H417">
        <v>703</v>
      </c>
    </row>
    <row r="418" spans="1:23" x14ac:dyDescent="0.25">
      <c r="A418">
        <v>206</v>
      </c>
      <c r="B418">
        <v>92</v>
      </c>
      <c r="C418" t="s">
        <v>777</v>
      </c>
      <c r="D418" t="s">
        <v>778</v>
      </c>
      <c r="E418" t="s">
        <v>79</v>
      </c>
      <c r="F418" t="s">
        <v>779</v>
      </c>
      <c r="G418" t="str">
        <f>"00196953"</f>
        <v>00196953</v>
      </c>
      <c r="H418" t="s">
        <v>261</v>
      </c>
      <c r="I418">
        <v>0</v>
      </c>
      <c r="J418">
        <v>30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V418">
        <v>1</v>
      </c>
      <c r="W418" t="s">
        <v>780</v>
      </c>
    </row>
    <row r="419" spans="1:23" x14ac:dyDescent="0.25">
      <c r="H419">
        <v>703</v>
      </c>
    </row>
    <row r="420" spans="1:23" x14ac:dyDescent="0.25">
      <c r="A420">
        <v>207</v>
      </c>
      <c r="B420">
        <v>937</v>
      </c>
      <c r="C420" t="s">
        <v>781</v>
      </c>
      <c r="D420" t="s">
        <v>21</v>
      </c>
      <c r="E420" t="s">
        <v>411</v>
      </c>
      <c r="F420" t="s">
        <v>782</v>
      </c>
      <c r="G420" t="str">
        <f>"00109151"</f>
        <v>00109151</v>
      </c>
      <c r="H420">
        <v>869</v>
      </c>
      <c r="I420">
        <v>0</v>
      </c>
      <c r="J420">
        <v>30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V420">
        <v>1</v>
      </c>
      <c r="W420">
        <v>899</v>
      </c>
    </row>
    <row r="421" spans="1:23" x14ac:dyDescent="0.25">
      <c r="H421" t="s">
        <v>27</v>
      </c>
    </row>
    <row r="422" spans="1:23" x14ac:dyDescent="0.25">
      <c r="A422">
        <v>208</v>
      </c>
      <c r="B422">
        <v>2989</v>
      </c>
      <c r="C422" t="s">
        <v>783</v>
      </c>
      <c r="D422" t="s">
        <v>537</v>
      </c>
      <c r="E422" t="s">
        <v>64</v>
      </c>
      <c r="F422" t="s">
        <v>784</v>
      </c>
      <c r="G422" t="str">
        <f>"00107907"</f>
        <v>00107907</v>
      </c>
      <c r="H422">
        <v>880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V422">
        <v>1</v>
      </c>
      <c r="W422">
        <v>880</v>
      </c>
    </row>
    <row r="423" spans="1:23" x14ac:dyDescent="0.25">
      <c r="H423">
        <v>703</v>
      </c>
    </row>
    <row r="424" spans="1:23" x14ac:dyDescent="0.25">
      <c r="A424">
        <v>209</v>
      </c>
      <c r="B424">
        <v>1685</v>
      </c>
      <c r="C424" t="s">
        <v>785</v>
      </c>
      <c r="D424" t="s">
        <v>421</v>
      </c>
      <c r="E424" t="s">
        <v>786</v>
      </c>
      <c r="F424" t="s">
        <v>787</v>
      </c>
      <c r="G424" t="str">
        <f>"201509000168"</f>
        <v>201509000168</v>
      </c>
      <c r="H424" t="s">
        <v>788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V424">
        <v>1</v>
      </c>
      <c r="W424" t="s">
        <v>788</v>
      </c>
    </row>
    <row r="425" spans="1:23" x14ac:dyDescent="0.25">
      <c r="H425">
        <v>703</v>
      </c>
    </row>
    <row r="426" spans="1:23" x14ac:dyDescent="0.25">
      <c r="A426">
        <v>210</v>
      </c>
      <c r="B426">
        <v>244</v>
      </c>
      <c r="C426" t="s">
        <v>789</v>
      </c>
      <c r="D426" t="s">
        <v>118</v>
      </c>
      <c r="E426" t="s">
        <v>104</v>
      </c>
      <c r="F426" t="s">
        <v>790</v>
      </c>
      <c r="G426" t="str">
        <f>"201412003431"</f>
        <v>201412003431</v>
      </c>
      <c r="H426">
        <v>693</v>
      </c>
      <c r="I426">
        <v>0</v>
      </c>
      <c r="J426">
        <v>70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15</v>
      </c>
      <c r="S426">
        <v>105</v>
      </c>
      <c r="T426">
        <v>0</v>
      </c>
      <c r="V426">
        <v>1</v>
      </c>
      <c r="W426">
        <v>868</v>
      </c>
    </row>
    <row r="427" spans="1:23" x14ac:dyDescent="0.25">
      <c r="H427">
        <v>703</v>
      </c>
    </row>
    <row r="428" spans="1:23" x14ac:dyDescent="0.25">
      <c r="A428">
        <v>211</v>
      </c>
      <c r="B428">
        <v>465</v>
      </c>
      <c r="C428" t="s">
        <v>791</v>
      </c>
      <c r="D428" t="s">
        <v>792</v>
      </c>
      <c r="E428" t="s">
        <v>64</v>
      </c>
      <c r="F428" t="s">
        <v>793</v>
      </c>
      <c r="G428" t="str">
        <f>"201604005902"</f>
        <v>201604005902</v>
      </c>
      <c r="H428" t="s">
        <v>649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V428">
        <v>1</v>
      </c>
      <c r="W428" t="s">
        <v>649</v>
      </c>
    </row>
    <row r="429" spans="1:23" x14ac:dyDescent="0.25">
      <c r="H429">
        <v>703</v>
      </c>
    </row>
    <row r="430" spans="1:23" x14ac:dyDescent="0.25">
      <c r="A430">
        <v>212</v>
      </c>
      <c r="B430">
        <v>2968</v>
      </c>
      <c r="C430" t="s">
        <v>794</v>
      </c>
      <c r="D430" t="s">
        <v>697</v>
      </c>
      <c r="E430" t="s">
        <v>30</v>
      </c>
      <c r="F430" t="s">
        <v>795</v>
      </c>
      <c r="G430" t="str">
        <f>"00109648"</f>
        <v>00109648</v>
      </c>
      <c r="H430" t="s">
        <v>370</v>
      </c>
      <c r="I430">
        <v>0</v>
      </c>
      <c r="J430">
        <v>30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V430">
        <v>1</v>
      </c>
      <c r="W430" t="s">
        <v>796</v>
      </c>
    </row>
    <row r="431" spans="1:23" x14ac:dyDescent="0.25">
      <c r="H431" t="s">
        <v>72</v>
      </c>
    </row>
    <row r="432" spans="1:23" x14ac:dyDescent="0.25">
      <c r="A432">
        <v>213</v>
      </c>
      <c r="B432">
        <v>360</v>
      </c>
      <c r="C432" t="s">
        <v>797</v>
      </c>
      <c r="D432" t="s">
        <v>468</v>
      </c>
      <c r="E432" t="s">
        <v>52</v>
      </c>
      <c r="F432" t="s">
        <v>798</v>
      </c>
      <c r="G432" t="str">
        <f>"201511042210"</f>
        <v>201511042210</v>
      </c>
      <c r="H432">
        <v>847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V432">
        <v>1</v>
      </c>
      <c r="W432">
        <v>847</v>
      </c>
    </row>
    <row r="433" spans="1:23" x14ac:dyDescent="0.25">
      <c r="H433">
        <v>703</v>
      </c>
    </row>
    <row r="434" spans="1:23" x14ac:dyDescent="0.25">
      <c r="A434">
        <v>214</v>
      </c>
      <c r="B434">
        <v>186</v>
      </c>
      <c r="C434" t="s">
        <v>799</v>
      </c>
      <c r="D434" t="s">
        <v>29</v>
      </c>
      <c r="E434" t="s">
        <v>800</v>
      </c>
      <c r="F434" t="s">
        <v>801</v>
      </c>
      <c r="G434" t="str">
        <f>"00224371"</f>
        <v>00224371</v>
      </c>
      <c r="H434" t="s">
        <v>802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5</v>
      </c>
      <c r="S434">
        <v>35</v>
      </c>
      <c r="T434">
        <v>0</v>
      </c>
      <c r="V434">
        <v>1</v>
      </c>
      <c r="W434" t="s">
        <v>803</v>
      </c>
    </row>
    <row r="435" spans="1:23" x14ac:dyDescent="0.25">
      <c r="H435">
        <v>703</v>
      </c>
    </row>
    <row r="436" spans="1:23" x14ac:dyDescent="0.25">
      <c r="A436">
        <v>215</v>
      </c>
      <c r="B436">
        <v>706</v>
      </c>
      <c r="C436" t="s">
        <v>804</v>
      </c>
      <c r="D436" t="s">
        <v>805</v>
      </c>
      <c r="E436" t="s">
        <v>21</v>
      </c>
      <c r="F436" t="s">
        <v>806</v>
      </c>
      <c r="G436" t="str">
        <f>"201412005200"</f>
        <v>201412005200</v>
      </c>
      <c r="H436" t="s">
        <v>807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V436">
        <v>3</v>
      </c>
      <c r="W436" t="s">
        <v>807</v>
      </c>
    </row>
    <row r="437" spans="1:23" x14ac:dyDescent="0.25">
      <c r="H437">
        <v>703</v>
      </c>
    </row>
    <row r="438" spans="1:23" x14ac:dyDescent="0.25">
      <c r="A438">
        <v>216</v>
      </c>
      <c r="B438">
        <v>2934</v>
      </c>
      <c r="C438" t="s">
        <v>808</v>
      </c>
      <c r="D438" t="s">
        <v>809</v>
      </c>
      <c r="E438" t="s">
        <v>786</v>
      </c>
      <c r="F438" t="s">
        <v>810</v>
      </c>
      <c r="G438" t="str">
        <f>"201511040975"</f>
        <v>201511040975</v>
      </c>
      <c r="H438">
        <v>836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V438">
        <v>1</v>
      </c>
      <c r="W438">
        <v>836</v>
      </c>
    </row>
    <row r="439" spans="1:23" x14ac:dyDescent="0.25">
      <c r="H439">
        <v>703</v>
      </c>
    </row>
    <row r="440" spans="1:23" x14ac:dyDescent="0.25">
      <c r="A440">
        <v>217</v>
      </c>
      <c r="B440">
        <v>2567</v>
      </c>
      <c r="C440" t="s">
        <v>811</v>
      </c>
      <c r="D440" t="s">
        <v>79</v>
      </c>
      <c r="E440" t="s">
        <v>104</v>
      </c>
      <c r="F440" t="s">
        <v>812</v>
      </c>
      <c r="G440" t="str">
        <f>"00140314"</f>
        <v>00140314</v>
      </c>
      <c r="H440" t="s">
        <v>423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V440">
        <v>1</v>
      </c>
      <c r="W440" t="s">
        <v>423</v>
      </c>
    </row>
    <row r="441" spans="1:23" x14ac:dyDescent="0.25">
      <c r="H441">
        <v>703</v>
      </c>
    </row>
    <row r="442" spans="1:23" x14ac:dyDescent="0.25">
      <c r="A442">
        <v>218</v>
      </c>
      <c r="B442">
        <v>2350</v>
      </c>
      <c r="C442" t="s">
        <v>813</v>
      </c>
      <c r="D442" t="s">
        <v>29</v>
      </c>
      <c r="E442" t="s">
        <v>64</v>
      </c>
      <c r="F442" t="s">
        <v>814</v>
      </c>
      <c r="G442" t="str">
        <f>"201402003742"</f>
        <v>201402003742</v>
      </c>
      <c r="H442" t="s">
        <v>738</v>
      </c>
      <c r="I442">
        <v>0</v>
      </c>
      <c r="J442">
        <v>50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V442">
        <v>1</v>
      </c>
      <c r="W442" t="s">
        <v>815</v>
      </c>
    </row>
    <row r="443" spans="1:23" x14ac:dyDescent="0.25">
      <c r="H443">
        <v>703</v>
      </c>
    </row>
    <row r="444" spans="1:23" x14ac:dyDescent="0.25">
      <c r="A444">
        <v>219</v>
      </c>
      <c r="B444">
        <v>3062</v>
      </c>
      <c r="C444" t="s">
        <v>816</v>
      </c>
      <c r="D444" t="s">
        <v>817</v>
      </c>
      <c r="E444" t="s">
        <v>818</v>
      </c>
      <c r="F444" t="s">
        <v>819</v>
      </c>
      <c r="G444" t="str">
        <f>"00028772"</f>
        <v>00028772</v>
      </c>
      <c r="H444">
        <v>825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V444">
        <v>1</v>
      </c>
      <c r="W444">
        <v>825</v>
      </c>
    </row>
    <row r="445" spans="1:23" x14ac:dyDescent="0.25">
      <c r="H445">
        <v>703</v>
      </c>
    </row>
    <row r="446" spans="1:23" x14ac:dyDescent="0.25">
      <c r="A446">
        <v>220</v>
      </c>
      <c r="B446">
        <v>99</v>
      </c>
      <c r="C446" t="s">
        <v>820</v>
      </c>
      <c r="D446" t="s">
        <v>821</v>
      </c>
      <c r="E446" t="s">
        <v>75</v>
      </c>
      <c r="F446" t="s">
        <v>822</v>
      </c>
      <c r="G446" t="str">
        <f>"201511033309"</f>
        <v>201511033309</v>
      </c>
      <c r="H446">
        <v>825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V446">
        <v>1</v>
      </c>
      <c r="W446">
        <v>825</v>
      </c>
    </row>
    <row r="447" spans="1:23" x14ac:dyDescent="0.25">
      <c r="H447">
        <v>703</v>
      </c>
    </row>
    <row r="448" spans="1:23" x14ac:dyDescent="0.25">
      <c r="A448">
        <v>221</v>
      </c>
      <c r="B448">
        <v>2976</v>
      </c>
      <c r="C448" t="s">
        <v>823</v>
      </c>
      <c r="D448" t="s">
        <v>88</v>
      </c>
      <c r="E448" t="s">
        <v>52</v>
      </c>
      <c r="F448" t="s">
        <v>824</v>
      </c>
      <c r="G448" t="str">
        <f>"201406014975"</f>
        <v>201406014975</v>
      </c>
      <c r="H448" t="s">
        <v>738</v>
      </c>
      <c r="I448">
        <v>0</v>
      </c>
      <c r="J448">
        <v>30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V448">
        <v>3</v>
      </c>
      <c r="W448" t="s">
        <v>825</v>
      </c>
    </row>
    <row r="449" spans="1:23" x14ac:dyDescent="0.25">
      <c r="H449" t="s">
        <v>72</v>
      </c>
    </row>
    <row r="450" spans="1:23" x14ac:dyDescent="0.25">
      <c r="A450">
        <v>222</v>
      </c>
      <c r="B450">
        <v>2009</v>
      </c>
      <c r="C450" t="s">
        <v>826</v>
      </c>
      <c r="D450" t="s">
        <v>173</v>
      </c>
      <c r="E450" t="s">
        <v>551</v>
      </c>
      <c r="F450" t="s">
        <v>827</v>
      </c>
      <c r="G450" t="str">
        <f>"00229509"</f>
        <v>00229509</v>
      </c>
      <c r="H450" t="s">
        <v>828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V450">
        <v>3</v>
      </c>
      <c r="W450" t="s">
        <v>828</v>
      </c>
    </row>
    <row r="451" spans="1:23" x14ac:dyDescent="0.25">
      <c r="H451">
        <v>703</v>
      </c>
    </row>
    <row r="452" spans="1:23" x14ac:dyDescent="0.25">
      <c r="A452">
        <v>223</v>
      </c>
      <c r="B452">
        <v>2255</v>
      </c>
      <c r="C452" t="s">
        <v>829</v>
      </c>
      <c r="D452" t="s">
        <v>95</v>
      </c>
      <c r="E452" t="s">
        <v>79</v>
      </c>
      <c r="F452" t="s">
        <v>830</v>
      </c>
      <c r="G452" t="str">
        <f>"201510000279"</f>
        <v>201510000279</v>
      </c>
      <c r="H452" t="s">
        <v>831</v>
      </c>
      <c r="I452">
        <v>0</v>
      </c>
      <c r="J452">
        <v>30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V452">
        <v>1</v>
      </c>
      <c r="W452" t="s">
        <v>832</v>
      </c>
    </row>
    <row r="453" spans="1:23" x14ac:dyDescent="0.25">
      <c r="H453">
        <v>703</v>
      </c>
    </row>
    <row r="454" spans="1:23" x14ac:dyDescent="0.25">
      <c r="A454">
        <v>224</v>
      </c>
      <c r="B454">
        <v>336</v>
      </c>
      <c r="C454" t="s">
        <v>833</v>
      </c>
      <c r="D454" t="s">
        <v>64</v>
      </c>
      <c r="E454" t="s">
        <v>15</v>
      </c>
      <c r="F454" t="s">
        <v>834</v>
      </c>
      <c r="G454" t="str">
        <f>"00226045"</f>
        <v>00226045</v>
      </c>
      <c r="H454" t="s">
        <v>773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4</v>
      </c>
      <c r="S454">
        <v>28</v>
      </c>
      <c r="T454">
        <v>0</v>
      </c>
      <c r="V454">
        <v>1</v>
      </c>
      <c r="W454" t="s">
        <v>835</v>
      </c>
    </row>
    <row r="455" spans="1:23" x14ac:dyDescent="0.25">
      <c r="H455">
        <v>703</v>
      </c>
    </row>
    <row r="456" spans="1:23" x14ac:dyDescent="0.25">
      <c r="A456">
        <v>225</v>
      </c>
      <c r="B456">
        <v>2400</v>
      </c>
      <c r="C456" t="s">
        <v>836</v>
      </c>
      <c r="D456" t="s">
        <v>837</v>
      </c>
      <c r="E456" t="s">
        <v>838</v>
      </c>
      <c r="F456" t="s">
        <v>839</v>
      </c>
      <c r="G456" t="str">
        <f>"00029824"</f>
        <v>00029824</v>
      </c>
      <c r="H456">
        <v>770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V456">
        <v>1</v>
      </c>
      <c r="W456">
        <v>770</v>
      </c>
    </row>
    <row r="457" spans="1:23" x14ac:dyDescent="0.25">
      <c r="H457">
        <v>703</v>
      </c>
    </row>
    <row r="458" spans="1:23" x14ac:dyDescent="0.25">
      <c r="A458">
        <v>226</v>
      </c>
      <c r="B458">
        <v>1852</v>
      </c>
      <c r="C458" t="s">
        <v>840</v>
      </c>
      <c r="D458" t="s">
        <v>761</v>
      </c>
      <c r="E458" t="s">
        <v>841</v>
      </c>
      <c r="F458" t="s">
        <v>842</v>
      </c>
      <c r="G458" t="str">
        <f>"00160488"</f>
        <v>00160488</v>
      </c>
      <c r="H458">
        <v>737</v>
      </c>
      <c r="I458">
        <v>0</v>
      </c>
      <c r="J458">
        <v>30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V458">
        <v>1</v>
      </c>
      <c r="W458">
        <v>767</v>
      </c>
    </row>
    <row r="459" spans="1:23" x14ac:dyDescent="0.25">
      <c r="H459">
        <v>703</v>
      </c>
    </row>
    <row r="460" spans="1:23" x14ac:dyDescent="0.25">
      <c r="A460">
        <v>227</v>
      </c>
      <c r="B460">
        <v>739</v>
      </c>
      <c r="C460" t="s">
        <v>843</v>
      </c>
      <c r="D460" t="s">
        <v>79</v>
      </c>
      <c r="E460" t="s">
        <v>64</v>
      </c>
      <c r="F460" t="s">
        <v>844</v>
      </c>
      <c r="G460" t="str">
        <f>"201604006232"</f>
        <v>201604006232</v>
      </c>
      <c r="H460" t="s">
        <v>508</v>
      </c>
      <c r="I460">
        <v>0</v>
      </c>
      <c r="J460">
        <v>30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2</v>
      </c>
      <c r="S460">
        <v>14</v>
      </c>
      <c r="T460">
        <v>0</v>
      </c>
      <c r="V460">
        <v>1</v>
      </c>
      <c r="W460" t="s">
        <v>845</v>
      </c>
    </row>
    <row r="461" spans="1:23" x14ac:dyDescent="0.25">
      <c r="H461" t="s">
        <v>72</v>
      </c>
    </row>
    <row r="462" spans="1:23" x14ac:dyDescent="0.25">
      <c r="A462">
        <v>228</v>
      </c>
      <c r="B462">
        <v>2125</v>
      </c>
      <c r="C462" t="s">
        <v>846</v>
      </c>
      <c r="D462" t="s">
        <v>15</v>
      </c>
      <c r="E462" t="s">
        <v>325</v>
      </c>
      <c r="F462" t="s">
        <v>847</v>
      </c>
      <c r="G462" t="str">
        <f>"201511043572"</f>
        <v>201511043572</v>
      </c>
      <c r="H462" t="s">
        <v>848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V462">
        <v>1</v>
      </c>
      <c r="W462" t="s">
        <v>848</v>
      </c>
    </row>
    <row r="463" spans="1:23" x14ac:dyDescent="0.25">
      <c r="H463">
        <v>703</v>
      </c>
    </row>
    <row r="464" spans="1:23" x14ac:dyDescent="0.25">
      <c r="A464">
        <v>229</v>
      </c>
      <c r="B464">
        <v>1023</v>
      </c>
      <c r="C464" t="s">
        <v>849</v>
      </c>
      <c r="D464" t="s">
        <v>560</v>
      </c>
      <c r="E464" t="s">
        <v>325</v>
      </c>
      <c r="F464" t="s">
        <v>850</v>
      </c>
      <c r="G464" t="str">
        <f>"201512002850"</f>
        <v>201512002850</v>
      </c>
      <c r="H464">
        <v>726</v>
      </c>
      <c r="I464">
        <v>0</v>
      </c>
      <c r="J464">
        <v>30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V464">
        <v>1</v>
      </c>
      <c r="W464">
        <v>756</v>
      </c>
    </row>
    <row r="465" spans="1:23" x14ac:dyDescent="0.25">
      <c r="H465">
        <v>703</v>
      </c>
    </row>
    <row r="466" spans="1:23" x14ac:dyDescent="0.25">
      <c r="A466">
        <v>230</v>
      </c>
      <c r="B466">
        <v>2759</v>
      </c>
      <c r="C466" t="s">
        <v>851</v>
      </c>
      <c r="D466" t="s">
        <v>122</v>
      </c>
      <c r="E466" t="s">
        <v>852</v>
      </c>
      <c r="F466" t="s">
        <v>853</v>
      </c>
      <c r="G466" t="str">
        <f>"201405000195"</f>
        <v>201405000195</v>
      </c>
      <c r="H466">
        <v>704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50</v>
      </c>
      <c r="Q466">
        <v>0</v>
      </c>
      <c r="R466">
        <v>0</v>
      </c>
      <c r="S466">
        <v>0</v>
      </c>
      <c r="T466">
        <v>0</v>
      </c>
      <c r="V466">
        <v>1</v>
      </c>
      <c r="W466">
        <v>754</v>
      </c>
    </row>
    <row r="467" spans="1:23" x14ac:dyDescent="0.25">
      <c r="H467">
        <v>703</v>
      </c>
    </row>
    <row r="468" spans="1:23" x14ac:dyDescent="0.25">
      <c r="A468">
        <v>231</v>
      </c>
      <c r="B468">
        <v>2177</v>
      </c>
      <c r="C468" t="s">
        <v>854</v>
      </c>
      <c r="D468" t="s">
        <v>21</v>
      </c>
      <c r="E468" t="s">
        <v>64</v>
      </c>
      <c r="F468" t="s">
        <v>855</v>
      </c>
      <c r="G468" t="str">
        <f>"201406004260"</f>
        <v>201406004260</v>
      </c>
      <c r="H468" t="s">
        <v>856</v>
      </c>
      <c r="I468">
        <v>0</v>
      </c>
      <c r="J468">
        <v>30</v>
      </c>
      <c r="K468">
        <v>30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V468">
        <v>1</v>
      </c>
      <c r="W468" t="s">
        <v>857</v>
      </c>
    </row>
    <row r="469" spans="1:23" x14ac:dyDescent="0.25">
      <c r="H469" t="s">
        <v>858</v>
      </c>
    </row>
    <row r="470" spans="1:23" x14ac:dyDescent="0.25">
      <c r="A470">
        <v>232</v>
      </c>
      <c r="B470">
        <v>2367</v>
      </c>
      <c r="C470" t="s">
        <v>777</v>
      </c>
      <c r="D470" t="s">
        <v>719</v>
      </c>
      <c r="E470" t="s">
        <v>79</v>
      </c>
      <c r="F470" t="s">
        <v>859</v>
      </c>
      <c r="G470" t="str">
        <f>"00191083"</f>
        <v>00191083</v>
      </c>
      <c r="H470" t="s">
        <v>860</v>
      </c>
      <c r="I470">
        <v>0</v>
      </c>
      <c r="J470">
        <v>0</v>
      </c>
      <c r="K470">
        <v>0</v>
      </c>
      <c r="L470">
        <v>30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1</v>
      </c>
      <c r="S470">
        <v>7</v>
      </c>
      <c r="T470">
        <v>0</v>
      </c>
      <c r="V470">
        <v>1</v>
      </c>
      <c r="W470" t="s">
        <v>861</v>
      </c>
    </row>
    <row r="471" spans="1:23" x14ac:dyDescent="0.25">
      <c r="H471">
        <v>703</v>
      </c>
    </row>
    <row r="472" spans="1:23" x14ac:dyDescent="0.25">
      <c r="A472">
        <v>233</v>
      </c>
      <c r="B472">
        <v>2354</v>
      </c>
      <c r="C472" t="s">
        <v>862</v>
      </c>
      <c r="D472" t="s">
        <v>122</v>
      </c>
      <c r="E472" t="s">
        <v>52</v>
      </c>
      <c r="F472" t="s">
        <v>863</v>
      </c>
      <c r="G472" t="str">
        <f>"00019370"</f>
        <v>00019370</v>
      </c>
      <c r="H472">
        <v>605</v>
      </c>
      <c r="I472">
        <v>0</v>
      </c>
      <c r="J472">
        <v>30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V472">
        <v>1</v>
      </c>
      <c r="W472">
        <v>635</v>
      </c>
    </row>
    <row r="473" spans="1:23" x14ac:dyDescent="0.25">
      <c r="H473">
        <v>703</v>
      </c>
    </row>
    <row r="474" spans="1:23" x14ac:dyDescent="0.25">
      <c r="A474">
        <v>234</v>
      </c>
      <c r="B474">
        <v>2296</v>
      </c>
      <c r="C474" t="s">
        <v>864</v>
      </c>
      <c r="D474" t="s">
        <v>865</v>
      </c>
      <c r="E474" t="s">
        <v>866</v>
      </c>
      <c r="F474" t="s">
        <v>867</v>
      </c>
      <c r="G474" t="str">
        <f>"00123785"</f>
        <v>00123785</v>
      </c>
      <c r="H474">
        <v>605</v>
      </c>
      <c r="I474">
        <v>0</v>
      </c>
      <c r="J474">
        <v>30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V474">
        <v>1</v>
      </c>
      <c r="W474">
        <v>635</v>
      </c>
    </row>
    <row r="475" spans="1:23" x14ac:dyDescent="0.25">
      <c r="H475" t="s">
        <v>868</v>
      </c>
    </row>
    <row r="476" spans="1:23" x14ac:dyDescent="0.25">
      <c r="A476">
        <v>235</v>
      </c>
      <c r="B476">
        <v>2161</v>
      </c>
      <c r="C476" t="s">
        <v>869</v>
      </c>
      <c r="D476" t="s">
        <v>527</v>
      </c>
      <c r="E476" t="s">
        <v>30</v>
      </c>
      <c r="F476" t="s">
        <v>870</v>
      </c>
      <c r="G476" t="str">
        <f>"00148692"</f>
        <v>00148692</v>
      </c>
      <c r="H476" t="s">
        <v>871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V476">
        <v>1</v>
      </c>
      <c r="W476" t="s">
        <v>871</v>
      </c>
    </row>
    <row r="477" spans="1:23" x14ac:dyDescent="0.25">
      <c r="H477">
        <v>703</v>
      </c>
    </row>
    <row r="479" spans="1:23" x14ac:dyDescent="0.25">
      <c r="A479" t="s">
        <v>872</v>
      </c>
    </row>
    <row r="480" spans="1:23" x14ac:dyDescent="0.25">
      <c r="A480" t="s">
        <v>873</v>
      </c>
    </row>
    <row r="481" spans="1:1" x14ac:dyDescent="0.25">
      <c r="A481" t="s">
        <v>874</v>
      </c>
    </row>
    <row r="482" spans="1:1" x14ac:dyDescent="0.25">
      <c r="A482" t="s">
        <v>875</v>
      </c>
    </row>
    <row r="483" spans="1:1" x14ac:dyDescent="0.25">
      <c r="A483" t="s">
        <v>876</v>
      </c>
    </row>
    <row r="484" spans="1:1" x14ac:dyDescent="0.25">
      <c r="A484" t="s">
        <v>877</v>
      </c>
    </row>
    <row r="485" spans="1:1" x14ac:dyDescent="0.25">
      <c r="A485" t="s">
        <v>878</v>
      </c>
    </row>
    <row r="486" spans="1:1" x14ac:dyDescent="0.25">
      <c r="A486" t="s">
        <v>879</v>
      </c>
    </row>
    <row r="487" spans="1:1" x14ac:dyDescent="0.25">
      <c r="A487" t="s">
        <v>880</v>
      </c>
    </row>
    <row r="488" spans="1:1" x14ac:dyDescent="0.25">
      <c r="A488" t="s">
        <v>881</v>
      </c>
    </row>
    <row r="489" spans="1:1" x14ac:dyDescent="0.25">
      <c r="A489" t="s">
        <v>882</v>
      </c>
    </row>
    <row r="490" spans="1:1" x14ac:dyDescent="0.25">
      <c r="A490" t="s">
        <v>883</v>
      </c>
    </row>
    <row r="491" spans="1:1" x14ac:dyDescent="0.25">
      <c r="A491" t="s">
        <v>884</v>
      </c>
    </row>
    <row r="492" spans="1:1" x14ac:dyDescent="0.25">
      <c r="A492" t="s">
        <v>885</v>
      </c>
    </row>
    <row r="493" spans="1:1" x14ac:dyDescent="0.25">
      <c r="A493" t="s">
        <v>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2018-10-02T09:43:03Z</dcterms:created>
  <dcterms:modified xsi:type="dcterms:W3CDTF">2018-10-02T09:43:04Z</dcterms:modified>
</cp:coreProperties>
</file>