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156" i="1" l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<sst xmlns="http://schemas.openxmlformats.org/spreadsheetml/2006/main" count="2828" uniqueCount="1731">
  <si>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</si>
  <si>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</si>
  <si>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</si>
  <si>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ΓΕΝΙΚΕΣ ΘΕΣΕΙΣ ΜΕ ΕΜΠΕΙΡΙΑ</t>
  </si>
  <si>
    <t>ΔΕ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</si>
  <si>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</si>
  <si>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</si>
  <si>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</si>
  <si>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</si>
  <si>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</si>
  <si>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</si>
  <si>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</si>
  <si>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</si>
  <si>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ΧΡΙΣΤΟΦΗ</t>
  </si>
  <si>
    <t>ΓΕΩΡΓΙΑ</t>
  </si>
  <si>
    <t>ΑΝΑΣΤΑΣΙΟΣ</t>
  </si>
  <si>
    <t>Τ214043</t>
  </si>
  <si>
    <t>1094,5</t>
  </si>
  <si>
    <t>1832,5</t>
  </si>
  <si>
    <t>ΑΜΠΑΡΤΖΙΔΗΣ</t>
  </si>
  <si>
    <t>ΘΕΟΔΩΡΟΣ</t>
  </si>
  <si>
    <t>ΑΧΙΛΛΕΥΣ</t>
  </si>
  <si>
    <t>ΑΑ240472</t>
  </si>
  <si>
    <t>1062,6</t>
  </si>
  <si>
    <t>1830,6</t>
  </si>
  <si>
    <t>ΜΕΡΜΗΓΚΑ</t>
  </si>
  <si>
    <t>ΕΛΕΝΗ</t>
  </si>
  <si>
    <t>ΝΙΚΟΛΑΟΣ</t>
  </si>
  <si>
    <t>Ξ888135</t>
  </si>
  <si>
    <t>1083,5</t>
  </si>
  <si>
    <t>1821,5</t>
  </si>
  <si>
    <t>ΠΟΛΥΖΟΥ</t>
  </si>
  <si>
    <t>ΔΗΜΗΤΡΑ</t>
  </si>
  <si>
    <t>ΜΙΧΑΗΛ</t>
  </si>
  <si>
    <t>Ξ996402</t>
  </si>
  <si>
    <t>ΒΑΞΕΒΑΝΗ</t>
  </si>
  <si>
    <t>ΣΤΑΜΑΤΙΑ</t>
  </si>
  <si>
    <t>ΚΩΝΣΤΑΝΤΙΝΟΣ</t>
  </si>
  <si>
    <t>ΑΒ140874</t>
  </si>
  <si>
    <t>ΑΣΛΑΝΙΔΗΣ</t>
  </si>
  <si>
    <t>ΑΛΕΞΑΝΔΡΟΣ</t>
  </si>
  <si>
    <t>ΑΗ678030</t>
  </si>
  <si>
    <t>ΚΟΣΜΙΔΟΥ</t>
  </si>
  <si>
    <t>ΔΕΣΠΟΙΝΑ</t>
  </si>
  <si>
    <t>ΓΕΩΡΓΙΟΣ</t>
  </si>
  <si>
    <t>Φ190902</t>
  </si>
  <si>
    <t>ΒΡΑΚΑ</t>
  </si>
  <si>
    <t>ΜΑΡΙΑ</t>
  </si>
  <si>
    <t>ΑΙ623433</t>
  </si>
  <si>
    <t>ΚΑΖΑΝΤΖΙΔΟΥ</t>
  </si>
  <si>
    <t>ΑΙ729663</t>
  </si>
  <si>
    <t>ΤΣΑΡΟΥΧΑ</t>
  </si>
  <si>
    <t>ΑΛΙΚΗ</t>
  </si>
  <si>
    <t>ΠΕΤΡΟΣ</t>
  </si>
  <si>
    <t>ΑΗ843207</t>
  </si>
  <si>
    <t>ΔΑΓΚΛΗ</t>
  </si>
  <si>
    <t>ΘΩΜΑΣ</t>
  </si>
  <si>
    <t>ΑΒ356893</t>
  </si>
  <si>
    <t>ΤΣΟΛΑΚΟΥΔΗ</t>
  </si>
  <si>
    <t>ΧΡΥΣΑΝΘΗ</t>
  </si>
  <si>
    <t>ΑΝΤΩΝΙΟΣ</t>
  </si>
  <si>
    <t>ΑΙ368279</t>
  </si>
  <si>
    <t>ΜΩΡΑΙΤΗΣ</t>
  </si>
  <si>
    <t>ΠΑΝΑΓΙΩΤΗΣ</t>
  </si>
  <si>
    <t>Χ756653</t>
  </si>
  <si>
    <t>1035,1</t>
  </si>
  <si>
    <t>1773,1</t>
  </si>
  <si>
    <t>ΜΑΥΡΟΠΟΥΛΟΥ</t>
  </si>
  <si>
    <t>ΕΥΓΕΝΙΑ</t>
  </si>
  <si>
    <t>Τ378164</t>
  </si>
  <si>
    <t>1030,7</t>
  </si>
  <si>
    <t>1768,7</t>
  </si>
  <si>
    <t>ΚΟΥΚΟΥΖΕΛΗ</t>
  </si>
  <si>
    <t>ΚΡΙΤΩΝ</t>
  </si>
  <si>
    <t>ΑΜ391183</t>
  </si>
  <si>
    <t>ΘΕΟΔΩΡΙΔΟΥ</t>
  </si>
  <si>
    <t>ΣΟΦΙΑ-ΜΑΡΙΑ</t>
  </si>
  <si>
    <t>ΒΕΝΙΑΜΙΝ</t>
  </si>
  <si>
    <t>ΑΑ403532</t>
  </si>
  <si>
    <t>1029,6</t>
  </si>
  <si>
    <t>1767,6</t>
  </si>
  <si>
    <t>ΒΑΡΜΠΑΝΟΒΑ - ΠΕΤΡΙΔΟΥ</t>
  </si>
  <si>
    <t>ΣΙΙΚΑ</t>
  </si>
  <si>
    <t>ΠΕΙΟΥ</t>
  </si>
  <si>
    <t>ΑΗ890207</t>
  </si>
  <si>
    <t>1020,8</t>
  </si>
  <si>
    <t>1765,8</t>
  </si>
  <si>
    <t>ΠΑΠΑΔΟΠΟΥΛΟΥ</t>
  </si>
  <si>
    <t>ΣΤΕΡΓΙΟΣ</t>
  </si>
  <si>
    <t>Ξ663846</t>
  </si>
  <si>
    <t>ΑΡΓΥΡΟΠΟΥΛΟΥ</t>
  </si>
  <si>
    <t>ΒΑΣΙΛΕΙΑ</t>
  </si>
  <si>
    <t>ΔΗΜΗΤΡΙΟΣ</t>
  </si>
  <si>
    <t>ΑΖ319282</t>
  </si>
  <si>
    <t>ΛΥΚΟΓΕΩΡΓΟΥ</t>
  </si>
  <si>
    <t>ΠΑΝΑΓΙΩΤΑ</t>
  </si>
  <si>
    <t>Φ215757</t>
  </si>
  <si>
    <t>ΚΟΝΤΟΥ</t>
  </si>
  <si>
    <t>ΙΩΑΝΝΑ</t>
  </si>
  <si>
    <t>ΙΩΑΝΝΗΣ</t>
  </si>
  <si>
    <t>Φ235013</t>
  </si>
  <si>
    <t>ΜΠΕΓΟΠΟΥΛΟΥ</t>
  </si>
  <si>
    <t>ΧΡΙΣΤΙΝΑ</t>
  </si>
  <si>
    <t>ΑΖ668465</t>
  </si>
  <si>
    <t>ΜΑΚΡΗ</t>
  </si>
  <si>
    <t>ΚΩΝΣΤΑΝΤΙΑ</t>
  </si>
  <si>
    <t>ΑΚ949650</t>
  </si>
  <si>
    <t>ΚΑΝΤΑΡΤΖΟΓΛΟΥ</t>
  </si>
  <si>
    <t>ΧΡΗΣΤΟΣ</t>
  </si>
  <si>
    <t>ΑΑ283522</t>
  </si>
  <si>
    <t>ΤΣΕΓΝΕΣΙΔΟΥ</t>
  </si>
  <si>
    <t>ΑΝΑΣΤΑΣΙΑ</t>
  </si>
  <si>
    <t>ΗΛΙΑΣ</t>
  </si>
  <si>
    <t>ΑΗ185411</t>
  </si>
  <si>
    <t>973,5</t>
  </si>
  <si>
    <t>1711,5</t>
  </si>
  <si>
    <t>ΠΑΠΑΔΟΠΟΥΛΟΣ</t>
  </si>
  <si>
    <t>ΚΑΜΑΛ ΘΩΜΑΣ</t>
  </si>
  <si>
    <t>ΑΚ894194</t>
  </si>
  <si>
    <t>704-703</t>
  </si>
  <si>
    <t>ΚΑΣΑΠΗ</t>
  </si>
  <si>
    <t>ΑΣΗΜΕΝΙΑ</t>
  </si>
  <si>
    <t>Χ340976</t>
  </si>
  <si>
    <t>ΓΙΑΝΝΑΚΑΚΗ</t>
  </si>
  <si>
    <t>ΒΑΣΙΛΙΚΗ</t>
  </si>
  <si>
    <t>ΒΑΣΙΛΕΙΟΣ</t>
  </si>
  <si>
    <t>ΑΑ393930</t>
  </si>
  <si>
    <t>ΓΙΕΒΤΟΥΣΟΚ</t>
  </si>
  <si>
    <t>ΙΡΙΝΑ</t>
  </si>
  <si>
    <t>ΑΝΑΤΟΛΙ</t>
  </si>
  <si>
    <t>ΑΑ794617</t>
  </si>
  <si>
    <t>1076,9</t>
  </si>
  <si>
    <t>1699,9</t>
  </si>
  <si>
    <t>ΦΑΡΜΑΚΗ</t>
  </si>
  <si>
    <t>ΤΡΥΦΩΝ</t>
  </si>
  <si>
    <t>ΑΙ832637</t>
  </si>
  <si>
    <t>ΤΣΕΝΚΟΥ</t>
  </si>
  <si>
    <t>ΓΡΑΜΜΑΤΙΚΗ</t>
  </si>
  <si>
    <t>ΑΜ658818</t>
  </si>
  <si>
    <t>ΜΑΧΑΙΡΑ</t>
  </si>
  <si>
    <t>ΚΩΝΣΤΑΝΤΙΝΙΑ</t>
  </si>
  <si>
    <t>ΑΖ646809</t>
  </si>
  <si>
    <t>ΣΟΙΛΕΜΕ</t>
  </si>
  <si>
    <t>ΚΩΝΣΤΑΝΤΙΝΑ</t>
  </si>
  <si>
    <t>ΑΝ350830</t>
  </si>
  <si>
    <t>948,2</t>
  </si>
  <si>
    <t>1686,2</t>
  </si>
  <si>
    <t>ΣΑΜΠΟΥ</t>
  </si>
  <si>
    <t>ΣΟΦΙΑ</t>
  </si>
  <si>
    <t>ΑΕ689817</t>
  </si>
  <si>
    <t>ΚΟΥΤΙΔΟΥ</t>
  </si>
  <si>
    <t>ΧΑΡΑΛΑΜΠΟΣ</t>
  </si>
  <si>
    <t>ΑΖ821905</t>
  </si>
  <si>
    <t>1074,7</t>
  </si>
  <si>
    <t>1678,7</t>
  </si>
  <si>
    <t>ΒΕΛΙΤΣΙΑΝΟΣ</t>
  </si>
  <si>
    <t>ΕΥΑΓΓΕΛΟΣ</t>
  </si>
  <si>
    <t>Σ953569</t>
  </si>
  <si>
    <t>940,5</t>
  </si>
  <si>
    <t>1678,5</t>
  </si>
  <si>
    <t>ΝΙΤΣΙΟΥ</t>
  </si>
  <si>
    <t>ΦΩΤΕΙΝΗ</t>
  </si>
  <si>
    <t>Φ275361</t>
  </si>
  <si>
    <t>1671,5</t>
  </si>
  <si>
    <t>ΒΥΖΙΗΝΟΥ</t>
  </si>
  <si>
    <t>ΣΕΒΑΣΤΗ</t>
  </si>
  <si>
    <t>Χ251923</t>
  </si>
  <si>
    <t>1079,1</t>
  </si>
  <si>
    <t>1667,1</t>
  </si>
  <si>
    <t>ΦΩΤΙΑΔΟΥ</t>
  </si>
  <si>
    <t>ΑΡΓΥΡΩ</t>
  </si>
  <si>
    <t>ΘΕΟΦΙΛΟΣ</t>
  </si>
  <si>
    <t>ΑΙ889197</t>
  </si>
  <si>
    <t>926,2</t>
  </si>
  <si>
    <t>1664,2</t>
  </si>
  <si>
    <t>ΑΒΡΑΜΙΔΟΥ</t>
  </si>
  <si>
    <t>ΝΙΚΟΛΕΤΑ</t>
  </si>
  <si>
    <t>ΠΑΣΧΑΛΗΣ</t>
  </si>
  <si>
    <t>ΑΝ227922</t>
  </si>
  <si>
    <t>ΣΩΤΗΡΙΟΥ</t>
  </si>
  <si>
    <t>ΕΛΙΣΣΑΒΕΤ</t>
  </si>
  <si>
    <t>ΑΠΟΣΤΟΛΟΣ</t>
  </si>
  <si>
    <t>ΑΑ251070</t>
  </si>
  <si>
    <t>1662,7</t>
  </si>
  <si>
    <t>ΠΑΠΠΑ</t>
  </si>
  <si>
    <t>ΑΗ246490</t>
  </si>
  <si>
    <t>909,7</t>
  </si>
  <si>
    <t>1647,7</t>
  </si>
  <si>
    <t>ΠΑΤΛΑΝΤΑΝΗ</t>
  </si>
  <si>
    <t>ΓΑΜΠΡΙΕΛΑ</t>
  </si>
  <si>
    <t>ΑΚ949969</t>
  </si>
  <si>
    <t>918,5</t>
  </si>
  <si>
    <t>1642,5</t>
  </si>
  <si>
    <t>ΜΕΙΜΕΤΗ</t>
  </si>
  <si>
    <t>ΑΑ426107</t>
  </si>
  <si>
    <t>ΚΑΡΑΤΖΙΑ</t>
  </si>
  <si>
    <t>ΕΥΑΓΓΕΛΙΑ</t>
  </si>
  <si>
    <t>ΑΣΤΕΡΙΟΣ</t>
  </si>
  <si>
    <t>ΑΚ271346</t>
  </si>
  <si>
    <t>ΚΑΤΣΟΥΠΑΚΗΣ</t>
  </si>
  <si>
    <t>Ρ203866</t>
  </si>
  <si>
    <t>ΧΟΥΛΙΑΡΑ</t>
  </si>
  <si>
    <t>Ρ400867</t>
  </si>
  <si>
    <t>ΚΟΥΜΠΟΓΙΑΝΝΗ</t>
  </si>
  <si>
    <t>ΘΕΟΔΩΡΑ</t>
  </si>
  <si>
    <t>ΓΑΒΡΙΗΛ</t>
  </si>
  <si>
    <t>Φ246523</t>
  </si>
  <si>
    <t>ΚΥΡΙΑΚΟΣ</t>
  </si>
  <si>
    <t>Χ386368</t>
  </si>
  <si>
    <t>995,5</t>
  </si>
  <si>
    <t>1614,5</t>
  </si>
  <si>
    <t>ΤΣΙΑΛΟΥ</t>
  </si>
  <si>
    <t>ΑΘΑΝΑΣΙΟΣ</t>
  </si>
  <si>
    <t>Τ450884</t>
  </si>
  <si>
    <t>ΓΑΤΣΙΑ</t>
  </si>
  <si>
    <t>ΒΙΟΛΑΝΘΗ</t>
  </si>
  <si>
    <t>ΑΕ310055</t>
  </si>
  <si>
    <t>704-702</t>
  </si>
  <si>
    <t>ΚΟΤΖΑΙΤΣΗΣ</t>
  </si>
  <si>
    <t>ΑΙ196728</t>
  </si>
  <si>
    <t>1604,5</t>
  </si>
  <si>
    <t>ΓΕΩΡΓΙΟΥ</t>
  </si>
  <si>
    <t>ΑΝΔΡΟΜΑΧΗ</t>
  </si>
  <si>
    <t>ΑΕ871524</t>
  </si>
  <si>
    <t>865,7</t>
  </si>
  <si>
    <t>1603,7</t>
  </si>
  <si>
    <t>ΜΠΑΡΑΚΟΥ</t>
  </si>
  <si>
    <t>ΣΠΥΡΙΔΩΝ</t>
  </si>
  <si>
    <t>Σ459297</t>
  </si>
  <si>
    <t>1039,5</t>
  </si>
  <si>
    <t>1597,5</t>
  </si>
  <si>
    <t>ΣΑΜΟΥΡΕΛΗ</t>
  </si>
  <si>
    <t>ΑΝΑΣΤΑΣΙΑ-ΜΑΡΙΑ</t>
  </si>
  <si>
    <t>ΣΩΤΗΡΙΟΣ</t>
  </si>
  <si>
    <t>ΑΑ972267</t>
  </si>
  <si>
    <t>ΣΙΜΙΤΖΗ</t>
  </si>
  <si>
    <t>ΑΘΗΝΑ</t>
  </si>
  <si>
    <t>ΓΡΗΓΟΡΙΟΣ</t>
  </si>
  <si>
    <t>ΑΜ418970</t>
  </si>
  <si>
    <t>1054,9</t>
  </si>
  <si>
    <t>1589,9</t>
  </si>
  <si>
    <t>ΣΑΜΑΡΑ</t>
  </si>
  <si>
    <t>ΚΥΡΙΑΚΗ</t>
  </si>
  <si>
    <t>ΑΚ889725</t>
  </si>
  <si>
    <t>ΒΑΡΟΤΣΗ</t>
  </si>
  <si>
    <t>ΤΡΙΑΝΤΑΦΥΛΛΙΑ</t>
  </si>
  <si>
    <t>Χ732403</t>
  </si>
  <si>
    <t>999,9</t>
  </si>
  <si>
    <t>1587,9</t>
  </si>
  <si>
    <t>ΓΑΛΑΝΟΠΟΥΛΟΥ</t>
  </si>
  <si>
    <t>ΑΝ195136</t>
  </si>
  <si>
    <t>845,9</t>
  </si>
  <si>
    <t>1583,9</t>
  </si>
  <si>
    <t>ΚΟΥΤΛΟΥΜΠΑΣΗ</t>
  </si>
  <si>
    <t>ΑΒ877961</t>
  </si>
  <si>
    <t>1028,5</t>
  </si>
  <si>
    <t>1581,5</t>
  </si>
  <si>
    <t>ΒΟΥΚΑ</t>
  </si>
  <si>
    <t>ΧΡΥΣΑΥΓΗ</t>
  </si>
  <si>
    <t>ΑΖ339947</t>
  </si>
  <si>
    <t>ΓΚΟΥΝΤΗ</t>
  </si>
  <si>
    <t>ΜΑΡΙΑΝΑ</t>
  </si>
  <si>
    <t>ΓΙΑΝΝΗΣ</t>
  </si>
  <si>
    <t>ΑΗ689667</t>
  </si>
  <si>
    <t>ΠΑΠΑΔΗΜΗΤΡΟΠΟΥΛΟΣ</t>
  </si>
  <si>
    <t>Χ794750</t>
  </si>
  <si>
    <t>1564,5</t>
  </si>
  <si>
    <t>ΕΛΕΥΘΕΡΙΑΔΟΥ</t>
  </si>
  <si>
    <t>ΛΑΖΑΡΟΣ</t>
  </si>
  <si>
    <t>Φ276620</t>
  </si>
  <si>
    <t>1059,3</t>
  </si>
  <si>
    <t>1563,3</t>
  </si>
  <si>
    <t>ΙΩΑΝΝΙΔΟΥ</t>
  </si>
  <si>
    <t>ΑΒ707458</t>
  </si>
  <si>
    <t>925,1</t>
  </si>
  <si>
    <t>1563,1</t>
  </si>
  <si>
    <t>ΤΣΟΥΛΦΑ</t>
  </si>
  <si>
    <t>ΧΑΡΙΚΛΕΙΑ</t>
  </si>
  <si>
    <t>ΑΖ313981</t>
  </si>
  <si>
    <t>ΝΙΚΟΛΑΙΔΟΥ</t>
  </si>
  <si>
    <t>ΕΙΡΗΝΗ</t>
  </si>
  <si>
    <t>Χ752029</t>
  </si>
  <si>
    <t>ΤΣΟΛΑΚΗ</t>
  </si>
  <si>
    <t>Τ812094</t>
  </si>
  <si>
    <t>962,5</t>
  </si>
  <si>
    <t>1550,5</t>
  </si>
  <si>
    <t>ΑΛΕΠΙΔΟΥ</t>
  </si>
  <si>
    <t>Χ340618</t>
  </si>
  <si>
    <t>896,5</t>
  </si>
  <si>
    <t>ΚΑΡΑΚΑΛΟΥ</t>
  </si>
  <si>
    <t>ΞΑΝΘΗ</t>
  </si>
  <si>
    <t>ΑΖ656091</t>
  </si>
  <si>
    <t>ΚΟΥΤΣΟΤΟΛΗ</t>
  </si>
  <si>
    <t>ΑΕ337721</t>
  </si>
  <si>
    <t>ΤΑΡΕ</t>
  </si>
  <si>
    <t>ΝΕΡΤΙΛΑ</t>
  </si>
  <si>
    <t>ΝΙΚΟΛΑΚΗΣ</t>
  </si>
  <si>
    <t>ΑΗ748263</t>
  </si>
  <si>
    <t>PAPANIKOLAOU</t>
  </si>
  <si>
    <t>NIKOLAOS</t>
  </si>
  <si>
    <t>KONSTANTINOS</t>
  </si>
  <si>
    <t>ΑΗ812868</t>
  </si>
  <si>
    <t>1017,5</t>
  </si>
  <si>
    <t>1537,5</t>
  </si>
  <si>
    <t>ΜΠΑΛΤΑΤΖΙΔΟΥ</t>
  </si>
  <si>
    <t>ΑΝΤΩΝΙΑ</t>
  </si>
  <si>
    <t>ΠΑΥΛΟΣ</t>
  </si>
  <si>
    <t>ΑΕ849557</t>
  </si>
  <si>
    <t>1536,5</t>
  </si>
  <si>
    <t>ΜΠΑΛΑΣΚΑ</t>
  </si>
  <si>
    <t>Φ174415</t>
  </si>
  <si>
    <t>797,5</t>
  </si>
  <si>
    <t>1535,5</t>
  </si>
  <si>
    <t>ΔΑΦΚΟΥ</t>
  </si>
  <si>
    <t>ΑΚ895005</t>
  </si>
  <si>
    <t>ΜΠΑΚΑΛΗ</t>
  </si>
  <si>
    <t>ΘΕΑΝΩ</t>
  </si>
  <si>
    <t>ΑΙ188639</t>
  </si>
  <si>
    <t>1004,3</t>
  </si>
  <si>
    <t>1529,3</t>
  </si>
  <si>
    <t>ΚΑΡΤΣΩΝΗ</t>
  </si>
  <si>
    <t>ΕΥΘΥΜΙΑ</t>
  </si>
  <si>
    <t>ΑΚ280742</t>
  </si>
  <si>
    <t>ΚΑΛΑΜΙΔΑΣ</t>
  </si>
  <si>
    <t>ΑΙ264812</t>
  </si>
  <si>
    <t>ΚΑΖΝΑΦΕΡΗ</t>
  </si>
  <si>
    <t>ΑΜ790379</t>
  </si>
  <si>
    <t>ΔΗΜΗΤΡΙΟΥ</t>
  </si>
  <si>
    <t>ΦΙΛΙΠΠΟΣ</t>
  </si>
  <si>
    <t>ΑΑ936469</t>
  </si>
  <si>
    <t>ΣΚΟΤΕΙΝΙΩΤΗΣ</t>
  </si>
  <si>
    <t>ΑΑ431314</t>
  </si>
  <si>
    <t>ΦΙΛΙΠΠΑΚΟΠΟΥΛΟΥ</t>
  </si>
  <si>
    <t>ΑΒ381005</t>
  </si>
  <si>
    <t>1510,5</t>
  </si>
  <si>
    <t>ΜΠΛΑΔΕΝΟΠΟΥΛΟΥ</t>
  </si>
  <si>
    <t>ΠΑΡΑΣΚΕΥΗ</t>
  </si>
  <si>
    <t>ΑΖ692896</t>
  </si>
  <si>
    <t>1503,5</t>
  </si>
  <si>
    <t>704-705</t>
  </si>
  <si>
    <t>ΓΕΩΡΓΙΑΔΟΥ</t>
  </si>
  <si>
    <t>ΣΑΒΒΑΣ</t>
  </si>
  <si>
    <t>ΑΗ167509</t>
  </si>
  <si>
    <t>ΤΖΟΥΜΑΚΑΡΗ</t>
  </si>
  <si>
    <t>ΑΦΡΟΔΙΤΗ</t>
  </si>
  <si>
    <t>ΑΗ185085</t>
  </si>
  <si>
    <t>ΝΙΚΟΠΟΥΛΟΥ</t>
  </si>
  <si>
    <t>Ρ727489</t>
  </si>
  <si>
    <t>1053,8</t>
  </si>
  <si>
    <t>1497,8</t>
  </si>
  <si>
    <t>ΤΑΤΣΗ</t>
  </si>
  <si>
    <t>ΠΕΤΡΟΥΛΑ</t>
  </si>
  <si>
    <t>Χ450049</t>
  </si>
  <si>
    <t>ΧΑΡΑΛΑΜΠΙΔΟΥ</t>
  </si>
  <si>
    <t>Σ945785</t>
  </si>
  <si>
    <t>ΜΟΥΡΙΔΟΥ</t>
  </si>
  <si>
    <t xml:space="preserve">ΜΑΤΙΝΑ </t>
  </si>
  <si>
    <t>Χ173523</t>
  </si>
  <si>
    <t>1487,5</t>
  </si>
  <si>
    <t>ΑΙ735184</t>
  </si>
  <si>
    <t>1482,5</t>
  </si>
  <si>
    <t>ΧΡΗΣΤΙΔΟΥ</t>
  </si>
  <si>
    <t>ΣΤΥΛΙΑΝΗ</t>
  </si>
  <si>
    <t>ΑΕ682161</t>
  </si>
  <si>
    <t>892,1</t>
  </si>
  <si>
    <t>1480,1</t>
  </si>
  <si>
    <t>ΛΑΖΑΡΙΔΟΥ</t>
  </si>
  <si>
    <t>Χ256189</t>
  </si>
  <si>
    <t>ΠΟΥΛΕΤΙΔΟΥ</t>
  </si>
  <si>
    <t>ΑΖ821277</t>
  </si>
  <si>
    <t>ΖΑΡΟΓΙΑΝΝΗΣ</t>
  </si>
  <si>
    <t>ΓΙΩΡΓΟΣ</t>
  </si>
  <si>
    <t>ΑΖ321853</t>
  </si>
  <si>
    <t>ΜΥΛΩΝΑ</t>
  </si>
  <si>
    <t>ΑΝ237152</t>
  </si>
  <si>
    <t>ΛΟΓΑΡΟΣ</t>
  </si>
  <si>
    <t>ΖΗΣΗΣ</t>
  </si>
  <si>
    <t>ΑΒ889761</t>
  </si>
  <si>
    <t>ΣΤΕΡΓΙΟΥ</t>
  </si>
  <si>
    <t>ΑΙΚΑΤΕΡΙΝΗ</t>
  </si>
  <si>
    <t>Π252232</t>
  </si>
  <si>
    <t>CRETU</t>
  </si>
  <si>
    <t>MIHAELA</t>
  </si>
  <si>
    <t>GHIORGHE</t>
  </si>
  <si>
    <t>771,1</t>
  </si>
  <si>
    <t>1459,1</t>
  </si>
  <si>
    <t>ΜΙΚΕΛΑΤΟΥ</t>
  </si>
  <si>
    <t>Φ439006</t>
  </si>
  <si>
    <t>ΧΑΡΔΑΛΙΑΣ</t>
  </si>
  <si>
    <t>ΑΝ172795</t>
  </si>
  <si>
    <t>863,5</t>
  </si>
  <si>
    <t>1451,5</t>
  </si>
  <si>
    <t>ΣΠΥΡΙΔΩΝΟΥ</t>
  </si>
  <si>
    <t>ΑΕ773712</t>
  </si>
  <si>
    <t>1447,6</t>
  </si>
  <si>
    <t>ΤΡΙΑΝΤΑΦΥΛΛΟΥΔΗΣ</t>
  </si>
  <si>
    <t>ΑΒ160042</t>
  </si>
  <si>
    <t>828,3</t>
  </si>
  <si>
    <t>1446,3</t>
  </si>
  <si>
    <t>ΑΛΜΠΑΝΗ</t>
  </si>
  <si>
    <t>ΓΑΛΗΝΟΣ</t>
  </si>
  <si>
    <t>ΑΒ156571</t>
  </si>
  <si>
    <t>ΚΑΝΑΚΑΡΗΣ</t>
  </si>
  <si>
    <t>ΕΜΜΑΝΟΥΗΛ-ΓΕΩΡΓΙΟΣ</t>
  </si>
  <si>
    <t>ΑΙ160031</t>
  </si>
  <si>
    <t>ΚΟΝΤΟΛΑΤΗ</t>
  </si>
  <si>
    <t>ΚΑΛΛΙΡΟΗ</t>
  </si>
  <si>
    <t>ΑΙ079579</t>
  </si>
  <si>
    <t>ΤΣΑΛΟΚΩΣΤΑ</t>
  </si>
  <si>
    <t>ΑΝΘΗ</t>
  </si>
  <si>
    <t>ΑΒ410152</t>
  </si>
  <si>
    <t>703-704</t>
  </si>
  <si>
    <t>ΜΑΛΛΙΟΥ</t>
  </si>
  <si>
    <t>ΑΚ881646</t>
  </si>
  <si>
    <t>1081,3</t>
  </si>
  <si>
    <t>1424,3</t>
  </si>
  <si>
    <t>ΜΥΛΩΝΟΠΟΥΛΟΥ</t>
  </si>
  <si>
    <t>ΑΗ877662</t>
  </si>
  <si>
    <t>ΤΣΕΡΒΕΝΗ</t>
  </si>
  <si>
    <t>ΖΩΗ</t>
  </si>
  <si>
    <t>ΑΖ668498</t>
  </si>
  <si>
    <t>ΡΕΤΣΙΝΑ</t>
  </si>
  <si>
    <t>ΑΓΓΕΛΙΚΗ</t>
  </si>
  <si>
    <t>Π842935</t>
  </si>
  <si>
    <t>ΠΑΝΤΕΛΙΔΗ</t>
  </si>
  <si>
    <t>ΜΑΓΔΑΛΗΝΗ</t>
  </si>
  <si>
    <t>ΑΚ453077</t>
  </si>
  <si>
    <t>ΜΠΑΚΟΓΙΑΝΝΗ</t>
  </si>
  <si>
    <t>Τ239672</t>
  </si>
  <si>
    <t>ΤΣΙΓΚΕΡΛΙΩΤΗ</t>
  </si>
  <si>
    <t>ΑΗ657540</t>
  </si>
  <si>
    <t>808,5</t>
  </si>
  <si>
    <t>1396,5</t>
  </si>
  <si>
    <t>ΖΑΠΟΥΝΙΔΟΥ</t>
  </si>
  <si>
    <t>ΑΝ231458</t>
  </si>
  <si>
    <t>ΣΑΜΟΛΑΔΙΚΑ</t>
  </si>
  <si>
    <t>ΑΖ854123</t>
  </si>
  <si>
    <t>1095,6</t>
  </si>
  <si>
    <t>1392,6</t>
  </si>
  <si>
    <t>ΤΡΙΑΝΤΑΦΥΛΛΟΠΟΥΛΟΣ</t>
  </si>
  <si>
    <t>ΑΖ534860</t>
  </si>
  <si>
    <t>864,6</t>
  </si>
  <si>
    <t>1385,6</t>
  </si>
  <si>
    <t>ΠΕΡΔΙΚΗΣ</t>
  </si>
  <si>
    <t>Χ454467</t>
  </si>
  <si>
    <t>ΠΑΠΑΠΟΣΤΟΛΟΥ</t>
  </si>
  <si>
    <t>Χ266490</t>
  </si>
  <si>
    <t>887,7</t>
  </si>
  <si>
    <t>1379,7</t>
  </si>
  <si>
    <t>ΑΡΒΑΝΙΤΙΔΟΥ</t>
  </si>
  <si>
    <t>Τ835601</t>
  </si>
  <si>
    <t>ΔΕΛΙΑΝΙΔΟΥ</t>
  </si>
  <si>
    <t>ΠΟΛΙΝΑ</t>
  </si>
  <si>
    <t>ΑΚ899802</t>
  </si>
  <si>
    <t>ΜΠΟΖΟΠΟΥΛΟΥ</t>
  </si>
  <si>
    <t>ΑΖ289201</t>
  </si>
  <si>
    <t>1375,5</t>
  </si>
  <si>
    <t>ΣΤΕΛΛΑ</t>
  </si>
  <si>
    <t>ΑΗ757714</t>
  </si>
  <si>
    <t>944,9</t>
  </si>
  <si>
    <t>1371,9</t>
  </si>
  <si>
    <t>ΜΗΤΡΑΙΝΑ</t>
  </si>
  <si>
    <t>ΑΚ259512</t>
  </si>
  <si>
    <t>ΔΑΛΜΑΤΖΗ</t>
  </si>
  <si>
    <t>ΑΖ365803</t>
  </si>
  <si>
    <t>Ρ283548</t>
  </si>
  <si>
    <t>838,2</t>
  </si>
  <si>
    <t>1363,2</t>
  </si>
  <si>
    <t>ΜΑΛΑΤΟΥ</t>
  </si>
  <si>
    <t>Ξ889496</t>
  </si>
  <si>
    <t>ΠΑΤΕΛΑΚΗ</t>
  </si>
  <si>
    <t>ΜΑΡΙΝΕΛΑ-ΜΙΧΑΕΛΑ</t>
  </si>
  <si>
    <t>ΑΙ160629</t>
  </si>
  <si>
    <t>1362,5</t>
  </si>
  <si>
    <t>ΑΓΙΑΝΝΙΔΟΥ</t>
  </si>
  <si>
    <t>ΑΝ187075</t>
  </si>
  <si>
    <t>841,5</t>
  </si>
  <si>
    <t>ΠΟΔΑΡΑ</t>
  </si>
  <si>
    <t>ΠΗΝΕΛΟΠΗ</t>
  </si>
  <si>
    <t>Φ476507</t>
  </si>
  <si>
    <t>1359,9</t>
  </si>
  <si>
    <t>ΚΟΝΤΟΓΙΑΝΝΙΔΟΥ</t>
  </si>
  <si>
    <t>Σ473401</t>
  </si>
  <si>
    <t>1359,5</t>
  </si>
  <si>
    <t>ΒΕΛΙΓΡΑΚΗ</t>
  </si>
  <si>
    <t>ΑΙ371077</t>
  </si>
  <si>
    <t>ΣΤΑΜΑΤΗΣ</t>
  </si>
  <si>
    <t>ΣΥΜΕΩΝ</t>
  </si>
  <si>
    <t>Χ774353</t>
  </si>
  <si>
    <t>ΜΑΝΩΛΗ</t>
  </si>
  <si>
    <t>Σ795248</t>
  </si>
  <si>
    <t>ΟΥΛΦΑΝΙΔΟΥ</t>
  </si>
  <si>
    <t>ΛΑΛΙ</t>
  </si>
  <si>
    <t>ΜΑΤΘΑΙΟΣ</t>
  </si>
  <si>
    <t>Χ228434</t>
  </si>
  <si>
    <t>ΠΛΙΑΚΑ</t>
  </si>
  <si>
    <t>Ξ776933</t>
  </si>
  <si>
    <t>852,5</t>
  </si>
  <si>
    <t>1349,5</t>
  </si>
  <si>
    <t>ΣΒΩΛΟΥ</t>
  </si>
  <si>
    <t>ΑΑ335403</t>
  </si>
  <si>
    <t>ΑΛΕΞΑΝΔΡΗ</t>
  </si>
  <si>
    <t>ΑΕ168275</t>
  </si>
  <si>
    <t>ΤΖΟΥΝΗ</t>
  </si>
  <si>
    <t>ΑΗ849298</t>
  </si>
  <si>
    <t>972,4</t>
  </si>
  <si>
    <t>1343,4</t>
  </si>
  <si>
    <t>ΠΕΝΤΖΙΟΥ</t>
  </si>
  <si>
    <t>ΑΝ393024</t>
  </si>
  <si>
    <t>886,6</t>
  </si>
  <si>
    <t>1341,6</t>
  </si>
  <si>
    <t>ΠΑΠΑΝΙΚΟΛΑΟΥ</t>
  </si>
  <si>
    <t>ΧΡΥΣΟΒΑΛΑΝΤΗΣ</t>
  </si>
  <si>
    <t>ΑΗ321885</t>
  </si>
  <si>
    <t>ΤΣΙΤΣΙΡΑ</t>
  </si>
  <si>
    <t>Τ450072</t>
  </si>
  <si>
    <t>ΡΑΠΤΗ</t>
  </si>
  <si>
    <t>ΑΒ165678</t>
  </si>
  <si>
    <t>ΞΑΝΘΟΠΟΥΛΟΥ</t>
  </si>
  <si>
    <t>ΑΡΕΤΗ</t>
  </si>
  <si>
    <t>ΑΖ343019</t>
  </si>
  <si>
    <t>ΒΑΣΙΛΟΓΛΟΥ ΓΚΑΝΗ</t>
  </si>
  <si>
    <t>ΑΒ462618</t>
  </si>
  <si>
    <t>1334,5</t>
  </si>
  <si>
    <t>ΓΚΑΤΖΟΡΗ</t>
  </si>
  <si>
    <t>ΑΖ813881</t>
  </si>
  <si>
    <t>1072,5</t>
  </si>
  <si>
    <t>ΚΑΨΑΛΗ</t>
  </si>
  <si>
    <t>ΚΩΝΣΤΑΝΤΙΝΑ ΗΛΕΚΤΡΑ</t>
  </si>
  <si>
    <t>ΑΗ240282</t>
  </si>
  <si>
    <t>1331,5</t>
  </si>
  <si>
    <t>ΓΚΟΝΤΟΡΑ</t>
  </si>
  <si>
    <t>ΦΑΝΟΥΛΑ</t>
  </si>
  <si>
    <t>ΑΗ750811</t>
  </si>
  <si>
    <t>ΠΑΝΟΥΔΗ</t>
  </si>
  <si>
    <t>ΧΡΗΣΤΙΝΑ</t>
  </si>
  <si>
    <t>Χ474113</t>
  </si>
  <si>
    <t>1026,3</t>
  </si>
  <si>
    <t>1323,3</t>
  </si>
  <si>
    <t>ΜΠΟΡΜΠΟΥΔΑΚΗ</t>
  </si>
  <si>
    <t>ΑΖ456403</t>
  </si>
  <si>
    <t>899,8</t>
  </si>
  <si>
    <t>1322,8</t>
  </si>
  <si>
    <t>ΤΣΕΛΙΟΥ</t>
  </si>
  <si>
    <t>Χ877224</t>
  </si>
  <si>
    <t>1322,5</t>
  </si>
  <si>
    <t>ΚΟΥΤΣΟΓΙΑΝΝΗΣ</t>
  </si>
  <si>
    <t>ΑΒ424102</t>
  </si>
  <si>
    <t>1321,5</t>
  </si>
  <si>
    <t>ΚΑΠΑΝΤΑΗ</t>
  </si>
  <si>
    <t>ΑΠΟΣΤΟΛΙΑ</t>
  </si>
  <si>
    <t>Ρ914127</t>
  </si>
  <si>
    <t>ΖΟΥΝΤΣΑ</t>
  </si>
  <si>
    <t>ΠΕΡΣΕΦΟΝΗ</t>
  </si>
  <si>
    <t>ΑΕ359801</t>
  </si>
  <si>
    <t>1318,5</t>
  </si>
  <si>
    <t>ΤΣΙΤΟΥΡΙΔΟΥ</t>
  </si>
  <si>
    <t>ΑΗ365211</t>
  </si>
  <si>
    <t>ΧΑΧΛΙΟΥΤΑΚΗΣ</t>
  </si>
  <si>
    <t>ΕΜΜΑΝΟΥΗΛ</t>
  </si>
  <si>
    <t>Φ457585</t>
  </si>
  <si>
    <t>1006,5</t>
  </si>
  <si>
    <t>1317,5</t>
  </si>
  <si>
    <t>ΣΤΑΥΡΟΥ</t>
  </si>
  <si>
    <t>Χ394770</t>
  </si>
  <si>
    <t>1315,5</t>
  </si>
  <si>
    <t>ΛΙΑΚΟΣ</t>
  </si>
  <si>
    <t>Χ313776</t>
  </si>
  <si>
    <t>ΤΣΙΑΛΙΚΗ</t>
  </si>
  <si>
    <t>ΦΙΛΙΤΣΑ</t>
  </si>
  <si>
    <t>ΑΕ859914</t>
  </si>
  <si>
    <t>1036,2</t>
  </si>
  <si>
    <t>1312,2</t>
  </si>
  <si>
    <t>ΓΚΟΓΚΟΠΟΥΛΟΥ</t>
  </si>
  <si>
    <t>ΑΕ197321</t>
  </si>
  <si>
    <t>1308,3</t>
  </si>
  <si>
    <t>ΠΑΤΣΟΥΡΑ</t>
  </si>
  <si>
    <t>ΑΕ720776</t>
  </si>
  <si>
    <t>719,4</t>
  </si>
  <si>
    <t>1307,4</t>
  </si>
  <si>
    <t>ΚΑΤΣΑΔΗΜΟΣ</t>
  </si>
  <si>
    <t>ΑΝ233356</t>
  </si>
  <si>
    <t>ΑΜΠΝΤΑΛΛΑ</t>
  </si>
  <si>
    <t>ΦΟΥΑΝΤ</t>
  </si>
  <si>
    <t>ΑΙ040083</t>
  </si>
  <si>
    <t>1060,4</t>
  </si>
  <si>
    <t>1301,4</t>
  </si>
  <si>
    <t>ΔΗΜΑΚΗ</t>
  </si>
  <si>
    <t>ΑΚ421838</t>
  </si>
  <si>
    <t>ΗΛΙΑΔΟΥ</t>
  </si>
  <si>
    <t>ΑΑ402535</t>
  </si>
  <si>
    <t>ΚΑΜΠΙΣΟΠΟΥΛΟΥ</t>
  </si>
  <si>
    <t>ΑΖ212736</t>
  </si>
  <si>
    <t>819,5</t>
  </si>
  <si>
    <t>1292,5</t>
  </si>
  <si>
    <t>ΡΟΔΙΑ</t>
  </si>
  <si>
    <t>ΕΥΣΤΡΑΤΙΟΣ</t>
  </si>
  <si>
    <t>ΑΕ331354</t>
  </si>
  <si>
    <t>ΛΥΡΑ</t>
  </si>
  <si>
    <t>ΑΗ264732</t>
  </si>
  <si>
    <t>ΚΑΡΑΓΙΑΝΝΗ</t>
  </si>
  <si>
    <t>ΑΝΝΑ</t>
  </si>
  <si>
    <t>ΕΥΡΙΠΙΔΗΣ</t>
  </si>
  <si>
    <t>ΑΚ438632</t>
  </si>
  <si>
    <t>ΣΤΥΛΙΑΝΟΣ</t>
  </si>
  <si>
    <t>Ρ910940</t>
  </si>
  <si>
    <t>ΑΘΑΝΑΣΙΑΔΟΥ</t>
  </si>
  <si>
    <t>Ρ363836</t>
  </si>
  <si>
    <t>1285,1</t>
  </si>
  <si>
    <t>ΧΑΤΖΗΚΥΡΙΑΚΟΥ</t>
  </si>
  <si>
    <t>ΑΑ243531</t>
  </si>
  <si>
    <t>1284,5</t>
  </si>
  <si>
    <t>ΜΠΑΜΠΑΛΙΑ</t>
  </si>
  <si>
    <t>ΧΡΥΣΟΥΛΑ</t>
  </si>
  <si>
    <t>ΑΖ917585</t>
  </si>
  <si>
    <t>1282,5</t>
  </si>
  <si>
    <t>ΜΠΑΛΑΤΣΟΥΚΑ</t>
  </si>
  <si>
    <t>ΛΑΜΠΡΟΣ</t>
  </si>
  <si>
    <t>ΑΗ 744711</t>
  </si>
  <si>
    <t>ΧΑΙΤΙΔΟΥ</t>
  </si>
  <si>
    <t>Χ458557</t>
  </si>
  <si>
    <t>ΜΙΧΑΛΑΚΟΓΛΟΥ</t>
  </si>
  <si>
    <t>ΑΝ203459</t>
  </si>
  <si>
    <t>ΤΑΡΑΣΙΔΟΥ</t>
  </si>
  <si>
    <t>ΑΓΛΑΙΑ</t>
  </si>
  <si>
    <t>ΑΡΗΣ</t>
  </si>
  <si>
    <t>ΑΒ442317</t>
  </si>
  <si>
    <t>ΠΑΠΑΙΩΑΝΝΟΥ</t>
  </si>
  <si>
    <t>ΣΙΔΕΡΗΣ</t>
  </si>
  <si>
    <t>ΑΗ354319</t>
  </si>
  <si>
    <t>1279,5</t>
  </si>
  <si>
    <t>Σιάκκας</t>
  </si>
  <si>
    <t>Παναγιώτης</t>
  </si>
  <si>
    <t xml:space="preserve">Παναγιώτης </t>
  </si>
  <si>
    <t>ΑΗ663830</t>
  </si>
  <si>
    <t>830,5</t>
  </si>
  <si>
    <t>1278,5</t>
  </si>
  <si>
    <t>ΧΡΗΣΤΟΥ</t>
  </si>
  <si>
    <t>ΑΚ304365</t>
  </si>
  <si>
    <t>ΤΣΕΝΤΟΓΛΟΥ</t>
  </si>
  <si>
    <t>ΙΟΡΔΑΝΗΣ</t>
  </si>
  <si>
    <t>ΑΜ273584</t>
  </si>
  <si>
    <t>ΚΑΡΚΑΛΕΤΣΗΣ</t>
  </si>
  <si>
    <t>ΣΕΡΑΦΕΙΜ</t>
  </si>
  <si>
    <t>ΑΗ781125</t>
  </si>
  <si>
    <t>ΤΖΕΛΛΟΥ</t>
  </si>
  <si>
    <t>ΒΑΙΑ</t>
  </si>
  <si>
    <t>Ξ654839</t>
  </si>
  <si>
    <t>ΚΑΣΗ</t>
  </si>
  <si>
    <t>Χ774751</t>
  </si>
  <si>
    <t>ΓΚΟΛΗ</t>
  </si>
  <si>
    <t>ΚΛΕΟΒΟΥΛΟΣ</t>
  </si>
  <si>
    <t>ΑΜ850419</t>
  </si>
  <si>
    <t>ΤΣΙΡΙΠΙΔΟΥ</t>
  </si>
  <si>
    <t>ΕΛΙΣΑΒΕΤ</t>
  </si>
  <si>
    <t>Χ729583</t>
  </si>
  <si>
    <t>ΓΕΡΜΑΝΙΔΟΥ</t>
  </si>
  <si>
    <t>ΛΕΩΝΙΔΑΣ</t>
  </si>
  <si>
    <t>ΑΖ839813</t>
  </si>
  <si>
    <t>ΚΕΦΑΛΙΔΟΥ</t>
  </si>
  <si>
    <t>ΜΑΡΙΑΝΘΗ</t>
  </si>
  <si>
    <t>ΑΑ795345</t>
  </si>
  <si>
    <t>1263,5</t>
  </si>
  <si>
    <t>ΒΟΥΛΓΑΡΟΥΔΗ</t>
  </si>
  <si>
    <t>ΑΗ926087</t>
  </si>
  <si>
    <t>1262,5</t>
  </si>
  <si>
    <t>ΚΑΝΤΕΡΑΚΗ</t>
  </si>
  <si>
    <t>Ξ909791</t>
  </si>
  <si>
    <t>961,4</t>
  </si>
  <si>
    <t>1262,4</t>
  </si>
  <si>
    <t>702-703-704</t>
  </si>
  <si>
    <t>ΟΛΓΑ</t>
  </si>
  <si>
    <t>ΑΚ298709</t>
  </si>
  <si>
    <t>ΓΟΥΛΑ</t>
  </si>
  <si>
    <t>Χ976202</t>
  </si>
  <si>
    <t>1253,3</t>
  </si>
  <si>
    <t>ΧΑΤΖΗΔΑΚΗ</t>
  </si>
  <si>
    <t>ΚΑΛΛΙΟΠΗ</t>
  </si>
  <si>
    <t>ΑΕ797161</t>
  </si>
  <si>
    <t>1251,5</t>
  </si>
  <si>
    <t>ΠΕΡΠΕΡΙΔΟΥ</t>
  </si>
  <si>
    <t>ΑΕ209379</t>
  </si>
  <si>
    <t>1250,5</t>
  </si>
  <si>
    <t>ΧΑΝΔΟΛΙΑ</t>
  </si>
  <si>
    <t>ΑΚ437572</t>
  </si>
  <si>
    <t>ΚΑΜΠΕΡ</t>
  </si>
  <si>
    <t>ΑΙ875444</t>
  </si>
  <si>
    <t>ΔΙΑΜΑΝΤΗ</t>
  </si>
  <si>
    <t>ΝΙΚΗ</t>
  </si>
  <si>
    <t>ΑΙ257727</t>
  </si>
  <si>
    <t>ΚΟΛΕΤΣΙΟΥ</t>
  </si>
  <si>
    <t>ΑΓΟΡΙΤΣΑ</t>
  </si>
  <si>
    <t>ΑΚ415527</t>
  </si>
  <si>
    <t>ΧΑΤΖΗΑΝΑΣΤΑΣΙΟΥ</t>
  </si>
  <si>
    <t>ΑΙ714352</t>
  </si>
  <si>
    <t>ΜΑΡΑΣΛΗ</t>
  </si>
  <si>
    <t>ΑΖ923411</t>
  </si>
  <si>
    <t>ΚΙΑΚΟΥ</t>
  </si>
  <si>
    <t>ΠΟΛΥΧΡΟΝΗΣ</t>
  </si>
  <si>
    <t>ΑΖ396939</t>
  </si>
  <si>
    <t>ΚΕΦΑΛΑ</t>
  </si>
  <si>
    <t>ΑΝ341240</t>
  </si>
  <si>
    <t>ΚΥΡΙΑΚΙΔΟΥ</t>
  </si>
  <si>
    <t>ΑΖ642427</t>
  </si>
  <si>
    <t>ΧΑΤΖΗΑΝΤΩΝΙΟΥ</t>
  </si>
  <si>
    <t>ΑΚ901887</t>
  </si>
  <si>
    <t>ΒΑΣΙΛΕΙΟΥ</t>
  </si>
  <si>
    <t>ΑΣΠΑΣΙΑ</t>
  </si>
  <si>
    <t>Φ162639</t>
  </si>
  <si>
    <t>ΒΛΑΧΟΠΟΥΛΟΥ</t>
  </si>
  <si>
    <t>ΜΑΡΓΑΡΙΤΑ</t>
  </si>
  <si>
    <t>ΕΛΕΥΘΕΡΙΟΣ</t>
  </si>
  <si>
    <t>ΑΙ267233</t>
  </si>
  <si>
    <t>ΜΠΕΖΑΡΗ</t>
  </si>
  <si>
    <t xml:space="preserve">ΚΩΝΣΤΑΝΤΙΝΙΑ </t>
  </si>
  <si>
    <t xml:space="preserve">ΓΕΩΡΓΙΟΣ </t>
  </si>
  <si>
    <t>ΑΚ251930</t>
  </si>
  <si>
    <t>ΦΙΔΑΝΗ</t>
  </si>
  <si>
    <t>ΑΒ471511</t>
  </si>
  <si>
    <t>ΣΤΟΦΟΡΙΔΗ</t>
  </si>
  <si>
    <t>Χ870888</t>
  </si>
  <si>
    <t>ΚΑΡΑΠΑΛΗ</t>
  </si>
  <si>
    <t>ΘΕΟΧΑΡΗΣ</t>
  </si>
  <si>
    <t>ΑΒ894425</t>
  </si>
  <si>
    <t>1246,5</t>
  </si>
  <si>
    <t>ΜΠΑΤΣΟΥΔΗ</t>
  </si>
  <si>
    <t>ΣΤΑΥΡΟΣ</t>
  </si>
  <si>
    <t>ΑΖ179337</t>
  </si>
  <si>
    <t>ΚΟΤΙΔΟΥ</t>
  </si>
  <si>
    <t>ΑΙ726504</t>
  </si>
  <si>
    <t>1244,5</t>
  </si>
  <si>
    <t>ΠΕΣΙΟΥ</t>
  </si>
  <si>
    <t>ΕΥΤΕΡΠΗ</t>
  </si>
  <si>
    <t>ΑΚ995621</t>
  </si>
  <si>
    <t>ΚΑΡΑΙΤΟΥ</t>
  </si>
  <si>
    <t>ΑΑ403959</t>
  </si>
  <si>
    <t>ΠΑΛΑΠΑΝΙΔΟΥ</t>
  </si>
  <si>
    <t>ΑΘΑΝΑΣΙΑ</t>
  </si>
  <si>
    <t>Π424429</t>
  </si>
  <si>
    <t>ΜΑΝΩΛΑ</t>
  </si>
  <si>
    <t>Ρ722529</t>
  </si>
  <si>
    <t>Ιτσιου</t>
  </si>
  <si>
    <t>Μαρία</t>
  </si>
  <si>
    <t>Αντώνης</t>
  </si>
  <si>
    <t>ΑΖ819086</t>
  </si>
  <si>
    <t>ΤΕΝΕΚΕΤΖΗ</t>
  </si>
  <si>
    <t>Φ180967</t>
  </si>
  <si>
    <t>ΤΖΙΜΟΥΡΤΟΥ</t>
  </si>
  <si>
    <t>ΚΟΡΝΗΛΙΑ</t>
  </si>
  <si>
    <t>ΑΗ828730</t>
  </si>
  <si>
    <t>ΚΟΥΣΚΟΥΡΙΔΑ</t>
  </si>
  <si>
    <t>Ρ411772</t>
  </si>
  <si>
    <t>ΠΟΡΑ</t>
  </si>
  <si>
    <t>ΜΑΛΑΜΑΤΕΝΙΑ</t>
  </si>
  <si>
    <t>Ρ966305</t>
  </si>
  <si>
    <t>ΣΚΟΥΤΕΛΑΣ</t>
  </si>
  <si>
    <t>ΝΑΘΑΝΑΗΛ</t>
  </si>
  <si>
    <t>ΑΗ791537</t>
  </si>
  <si>
    <t>ΝΑΚΑ</t>
  </si>
  <si>
    <t>ΑΡΙΣΤΕΑ</t>
  </si>
  <si>
    <t>ΑΚ991416</t>
  </si>
  <si>
    <t>1014,2</t>
  </si>
  <si>
    <t>1238,2</t>
  </si>
  <si>
    <t>ΑΝΔΡΙΚΟΥ</t>
  </si>
  <si>
    <t>ΕΥΑΝΘΙΑ</t>
  </si>
  <si>
    <t>ΑΕ676588</t>
  </si>
  <si>
    <t>1084,6</t>
  </si>
  <si>
    <t>1234,6</t>
  </si>
  <si>
    <t>ΒΙΚΙΑ</t>
  </si>
  <si>
    <t>ΠΟΛΥΞΕΝΗ</t>
  </si>
  <si>
    <t>ΑΖ698726</t>
  </si>
  <si>
    <t>1234,5</t>
  </si>
  <si>
    <t>ΑΝΑΣΤΑΣΙΟΥ</t>
  </si>
  <si>
    <t>ΑΝΔΡΕΑΣ</t>
  </si>
  <si>
    <t>ΑΝ345348</t>
  </si>
  <si>
    <t>ΜΟΥΤΑΦΙΔΟΥ</t>
  </si>
  <si>
    <t>ΧΑΡΗΣ</t>
  </si>
  <si>
    <t>ΑΗ816901</t>
  </si>
  <si>
    <t>1229,5</t>
  </si>
  <si>
    <t>ΔΡΑΚΟΥΛΗ</t>
  </si>
  <si>
    <t>ΛΥΔΙΑ</t>
  </si>
  <si>
    <t>ΑΕ686354</t>
  </si>
  <si>
    <t>ΑΡΒΑΝΙΤΗ</t>
  </si>
  <si>
    <t>ΑΛΕΚΑ</t>
  </si>
  <si>
    <t>Ν526472</t>
  </si>
  <si>
    <t>ΜΑΥΡΙΔΟΥ</t>
  </si>
  <si>
    <t>Τ446870</t>
  </si>
  <si>
    <t>ΑΝΤΩΝΗ</t>
  </si>
  <si>
    <t>Σ783841</t>
  </si>
  <si>
    <t>1225,5</t>
  </si>
  <si>
    <t>ΖΩΓΑΚΗ</t>
  </si>
  <si>
    <t>ΑΕ479312</t>
  </si>
  <si>
    <t>ΒΟΖΙΝΗ</t>
  </si>
  <si>
    <t>ΑΚ990455</t>
  </si>
  <si>
    <t>ΝΑΤΣΙΟΥ</t>
  </si>
  <si>
    <t>ΑΖ745703</t>
  </si>
  <si>
    <t>704-703-705</t>
  </si>
  <si>
    <t>ΣΚΟΥΡΤΗ</t>
  </si>
  <si>
    <t>ΜΕΝΕΛΑΟΣ</t>
  </si>
  <si>
    <t>ΑΒ783537</t>
  </si>
  <si>
    <t>1222,5</t>
  </si>
  <si>
    <t>ΚΑΛΜΠΟΥΡΤΖΗΣ</t>
  </si>
  <si>
    <t>ΑΡΙΣΤΕΙΔΗΣ</t>
  </si>
  <si>
    <t>ΑΚ313413</t>
  </si>
  <si>
    <t>ΝΕΣΤΩΡΗ</t>
  </si>
  <si>
    <t>ΙΦΙΓΕΝΕΙΑ</t>
  </si>
  <si>
    <t>ΑΖ809452</t>
  </si>
  <si>
    <t>1015,3</t>
  </si>
  <si>
    <t>1221,3</t>
  </si>
  <si>
    <t>ΛΙΑΤΣΙΟΥ</t>
  </si>
  <si>
    <t>ΑΚ439820</t>
  </si>
  <si>
    <t>1220,5</t>
  </si>
  <si>
    <t>703-704-702</t>
  </si>
  <si>
    <t>ΜΑΡΓΑΡΙΤΟΥ</t>
  </si>
  <si>
    <t>Χ980397</t>
  </si>
  <si>
    <t>ΤΕΛΙΟΥ</t>
  </si>
  <si>
    <t>ΑΗ789092</t>
  </si>
  <si>
    <t>1038,4</t>
  </si>
  <si>
    <t>1218,4</t>
  </si>
  <si>
    <t>ΠΕΡΔΙΚΗ</t>
  </si>
  <si>
    <t>ΑΗ318197</t>
  </si>
  <si>
    <t>ΤΖΙΝΤΣΟΠΟΥΛΟΥ</t>
  </si>
  <si>
    <t>ΑΜ663724</t>
  </si>
  <si>
    <t>ΦΩΤΕΙΝΗ-ΕΙΡΗΝΗ</t>
  </si>
  <si>
    <t>ΑΖ675906</t>
  </si>
  <si>
    <t>ΓΚΑΡΑΓΚΟΥΝΗ</t>
  </si>
  <si>
    <t>Φ226299</t>
  </si>
  <si>
    <t>ΝΑΤΣΙΚΟΥ</t>
  </si>
  <si>
    <t>ΜΑΡΙΑ-ΙΩΑΝΝΑ</t>
  </si>
  <si>
    <t>ΑΓΓΕΛΟΣ</t>
  </si>
  <si>
    <t>ΑΖ243662</t>
  </si>
  <si>
    <t>705-704</t>
  </si>
  <si>
    <t>ΨΟΧΙΟΥ</t>
  </si>
  <si>
    <t>ΜΑΡΙΝΑ</t>
  </si>
  <si>
    <t>Χ458375</t>
  </si>
  <si>
    <t>ΧΟΥΖΑΝΙΔΟΥ</t>
  </si>
  <si>
    <t>ΕΛΕΥΘΕΡΙΑ</t>
  </si>
  <si>
    <t>Χ948541</t>
  </si>
  <si>
    <t>1061,5</t>
  </si>
  <si>
    <t>1208,5</t>
  </si>
  <si>
    <t>ΜΠΟΥΚΗ</t>
  </si>
  <si>
    <t>ΝΙΚΟΛΑΚΗ</t>
  </si>
  <si>
    <t>ΑΜ701279</t>
  </si>
  <si>
    <t>984,5</t>
  </si>
  <si>
    <t>ΓΚΑΡΑΒΕΛΗ</t>
  </si>
  <si>
    <t>ΑΖ764034</t>
  </si>
  <si>
    <t>ΜΠΟΥΓΑΤΣΙΑ</t>
  </si>
  <si>
    <t>ΑΜ666828</t>
  </si>
  <si>
    <t>ΚΟΝΤΟΣΤΕΡΓΙΟΥ</t>
  </si>
  <si>
    <t>Φ462007</t>
  </si>
  <si>
    <t>905,3</t>
  </si>
  <si>
    <t>1204,3</t>
  </si>
  <si>
    <t>ΚΟΥΡΟΥΝΙΩΤΗ</t>
  </si>
  <si>
    <t>ΑΚ941330</t>
  </si>
  <si>
    <t>1202,5</t>
  </si>
  <si>
    <t>ΚΕΡΑΜΙΔΑ</t>
  </si>
  <si>
    <t>ΑΑ250353</t>
  </si>
  <si>
    <t>ΑΙΒΑΖΟΓΛΟΥ</t>
  </si>
  <si>
    <t>ΑΖ163924</t>
  </si>
  <si>
    <t>1200,1</t>
  </si>
  <si>
    <t>ΛΑΖΟΠΟΥΛΟΥ</t>
  </si>
  <si>
    <t>Χ974082</t>
  </si>
  <si>
    <t>1195,5</t>
  </si>
  <si>
    <t>ΚΑΡΑΚΩΣΤΑ</t>
  </si>
  <si>
    <t>ΑΛΕΞΑΝΔΡΑ</t>
  </si>
  <si>
    <t>ΑΙ179284</t>
  </si>
  <si>
    <t>ΜΠΟΛΜΑΤΗ</t>
  </si>
  <si>
    <t>Σ493370</t>
  </si>
  <si>
    <t>ΛΑΡΕΖΟΥ</t>
  </si>
  <si>
    <t>Χ241956</t>
  </si>
  <si>
    <t>KOLDASHI</t>
  </si>
  <si>
    <t>RAJMELA</t>
  </si>
  <si>
    <t>LEONIDHA</t>
  </si>
  <si>
    <t>BD7373529</t>
  </si>
  <si>
    <t>ΠΑΠΠΑΣ</t>
  </si>
  <si>
    <t>ΑΕ771725</t>
  </si>
  <si>
    <t>1194,5</t>
  </si>
  <si>
    <t>ΓΕΩΡΓΙΔΟΥ</t>
  </si>
  <si>
    <t>ΕΛΕΟΝΩΡΑ</t>
  </si>
  <si>
    <t>Χ228514</t>
  </si>
  <si>
    <t>ΜΙΣΟΚΕΦΑΛΟΥ</t>
  </si>
  <si>
    <t>ΣΤΑΥΡΟΥΛΑ</t>
  </si>
  <si>
    <t>ΑΗ893226</t>
  </si>
  <si>
    <t>1190,5</t>
  </si>
  <si>
    <t>ΡΕΠΠΑ</t>
  </si>
  <si>
    <t>ΕΞΑΡΧΟΣ</t>
  </si>
  <si>
    <t>Π901074</t>
  </si>
  <si>
    <t>885,5</t>
  </si>
  <si>
    <t>1186,5</t>
  </si>
  <si>
    <t>ΠΑΝΤΕΛΕΟΥ</t>
  </si>
  <si>
    <t>ΑΒ788201</t>
  </si>
  <si>
    <t>729,3</t>
  </si>
  <si>
    <t>1184,3</t>
  </si>
  <si>
    <t>ΚΑΜΠΟΥΡΗ</t>
  </si>
  <si>
    <t>ΕΥΜΕΝΕΙΑ</t>
  </si>
  <si>
    <t>ΑΚ986636</t>
  </si>
  <si>
    <t>ΣΤΑΥΡΟΥΔΗ</t>
  </si>
  <si>
    <t>ΛΕΜΟΝΙΑ</t>
  </si>
  <si>
    <t>ΑΜ428699</t>
  </si>
  <si>
    <t>ΑΜΠΑΤΖΟΓΛΟΥ</t>
  </si>
  <si>
    <t>ΚΛΕΟΠΑΤΡΑ</t>
  </si>
  <si>
    <t>ΑΗ198554</t>
  </si>
  <si>
    <t>Φ265999</t>
  </si>
  <si>
    <t>ΚΟΛΟΚΥΘΑ</t>
  </si>
  <si>
    <t>Χ332316</t>
  </si>
  <si>
    <t>1180,9</t>
  </si>
  <si>
    <t>Κεσιδου</t>
  </si>
  <si>
    <t>Ελενη</t>
  </si>
  <si>
    <t>Κυριακος</t>
  </si>
  <si>
    <t>ΑΕ383730</t>
  </si>
  <si>
    <t>ΚΑΛΑΒΡΗ</t>
  </si>
  <si>
    <t>ΒΕΝΕΤΙΑ-ΧΑΡΙΤΙΝΗ</t>
  </si>
  <si>
    <t>Χ833270</t>
  </si>
  <si>
    <t>ΚΩΝΣΤΑΝΤΙΝΙΔΟΥ</t>
  </si>
  <si>
    <t>ΣΑΒΒΑΤΩ</t>
  </si>
  <si>
    <t>ΑΗ697536</t>
  </si>
  <si>
    <t>ΜΠΟΥΤΣΙΟΥ</t>
  </si>
  <si>
    <t>Ρ456656</t>
  </si>
  <si>
    <t>1176,3</t>
  </si>
  <si>
    <t>ΔΟΥΜΤΣΗ</t>
  </si>
  <si>
    <t>ΑΖ360883</t>
  </si>
  <si>
    <t>1175,5</t>
  </si>
  <si>
    <t>ΑΝΑΓΝΩΣΤΗ</t>
  </si>
  <si>
    <t>ΝΙΚΟΛΑΣ</t>
  </si>
  <si>
    <t>ΑΗ294387</t>
  </si>
  <si>
    <t>1174,5</t>
  </si>
  <si>
    <t>ΒΑΡΛΑΜΗ ΜΟΥΜΤΖΑΚΗ</t>
  </si>
  <si>
    <t>ΑΗ191392</t>
  </si>
  <si>
    <t>1024,1</t>
  </si>
  <si>
    <t>1174,1</t>
  </si>
  <si>
    <t>ΧΑΤΣΑΝΤΟΥΡΙΑΝ</t>
  </si>
  <si>
    <t>ΑΒ355364</t>
  </si>
  <si>
    <t>ΚΑΡΦΗ</t>
  </si>
  <si>
    <t>ΑΝ265824</t>
  </si>
  <si>
    <t>ΑΕ666963</t>
  </si>
  <si>
    <t>ΜΑΓΑΛΙΑ</t>
  </si>
  <si>
    <t>ΑΗ820086</t>
  </si>
  <si>
    <t>ΠΑΠΙΚΑ</t>
  </si>
  <si>
    <t>ΑΖ843773</t>
  </si>
  <si>
    <t>ΠΑΝΑΓΙΩΤΟΥ</t>
  </si>
  <si>
    <t>ΑΒ998784</t>
  </si>
  <si>
    <t>ΜΠΟΥΦΚΑ</t>
  </si>
  <si>
    <t>ΑΖ312671</t>
  </si>
  <si>
    <t>1169,5</t>
  </si>
  <si>
    <t>ΑΜΠΕΡΙΑΔΟΥ-ΝΙΚΟΛΑΟΥ</t>
  </si>
  <si>
    <t>ΑΒ353734</t>
  </si>
  <si>
    <t>916,3</t>
  </si>
  <si>
    <t>1168,3</t>
  </si>
  <si>
    <t>ΑΓΑΟΓΛΟΥ</t>
  </si>
  <si>
    <t>ΑΗ329565</t>
  </si>
  <si>
    <t>ΜΟΥΤΣΑΚΗ</t>
  </si>
  <si>
    <t>Ξ510339</t>
  </si>
  <si>
    <t>ΣΚΟΥΛΑΚΗ ΜΑΝΙΑΤΗ</t>
  </si>
  <si>
    <t>ΜΑΡΙΑΝΝΕ</t>
  </si>
  <si>
    <t>Χ841879</t>
  </si>
  <si>
    <t>ΙΑΤΡΟΥ</t>
  </si>
  <si>
    <t>Ρ852233</t>
  </si>
  <si>
    <t>1165,5</t>
  </si>
  <si>
    <t>ΤΑΓΑΡΑ</t>
  </si>
  <si>
    <t>Σ489615</t>
  </si>
  <si>
    <t>ΚΑΚΑΡΕΛΗ</t>
  </si>
  <si>
    <t>ΑΙ777184</t>
  </si>
  <si>
    <t>ΠΑΝΤΕΛΟΠΟΥΛΟΥ</t>
  </si>
  <si>
    <t>ΑΖ480450</t>
  </si>
  <si>
    <t>ΠΑΠΑΓΙΑΝΝΟΠΟΥΛΟΣ</t>
  </si>
  <si>
    <t>ΑΙ318913</t>
  </si>
  <si>
    <t>1163,5</t>
  </si>
  <si>
    <t>ΚΑΡΑΔΗΜΟΥ</t>
  </si>
  <si>
    <t>Ξ529889</t>
  </si>
  <si>
    <t>ΤΡΙΑΝΤΑΦΥΛΛΟΥ</t>
  </si>
  <si>
    <t>ΑΚ993066</t>
  </si>
  <si>
    <t>ΦΟΥΝΤΑΡΑΣ</t>
  </si>
  <si>
    <t>ΑΝ226829</t>
  </si>
  <si>
    <t>952,6</t>
  </si>
  <si>
    <t>1162,6</t>
  </si>
  <si>
    <t>ΖΗΣΟΠΟΥΛΟΥ</t>
  </si>
  <si>
    <t>ΧΡΥΣΟΒΑΛΑΝΤΩ</t>
  </si>
  <si>
    <t>ΘΕΜΙΣΤΟΚΛΗΣ</t>
  </si>
  <si>
    <t>Χ908520</t>
  </si>
  <si>
    <t>ΜΠΕΛΤΣΟΣ</t>
  </si>
  <si>
    <t>Χ390583</t>
  </si>
  <si>
    <t>ΒΑΣΤΕΑ</t>
  </si>
  <si>
    <t>ΑΙ720623</t>
  </si>
  <si>
    <t>704-702-703</t>
  </si>
  <si>
    <t>ΚΑΡΑΒΑΣΙΛΗ</t>
  </si>
  <si>
    <t>ΑΕ160441</t>
  </si>
  <si>
    <t>ΓΩΓΟΥ</t>
  </si>
  <si>
    <t>ΗΡΩ</t>
  </si>
  <si>
    <t>ΑΒ439504</t>
  </si>
  <si>
    <t>ΓΕΩΡΓΟΥΣΗΣ</t>
  </si>
  <si>
    <t>ΑΖ432897</t>
  </si>
  <si>
    <t>ΖΛΑΤΚΟΥ</t>
  </si>
  <si>
    <t>Χ470279</t>
  </si>
  <si>
    <t>1155,5</t>
  </si>
  <si>
    <t>ΑΕ864310</t>
  </si>
  <si>
    <t>1154,3</t>
  </si>
  <si>
    <t>ΓΕΩΡΓΑΚΗ</t>
  </si>
  <si>
    <t>ΕΛΠΙΔΑ</t>
  </si>
  <si>
    <t>ΑΗ269514</t>
  </si>
  <si>
    <t>1153,5</t>
  </si>
  <si>
    <t>ΓΚΟΓΚΟΣ</t>
  </si>
  <si>
    <t>ΑΖ740077</t>
  </si>
  <si>
    <t>ΘΕΜΕΛΗ</t>
  </si>
  <si>
    <t>ΧΑΡΟΥΛΑ</t>
  </si>
  <si>
    <t>ΠΑΝΤΕΛΗΣ</t>
  </si>
  <si>
    <t>ΑΒ843954</t>
  </si>
  <si>
    <t>ΧΡΟΝΗ</t>
  </si>
  <si>
    <t>ΑΕ372371</t>
  </si>
  <si>
    <t>ΕΥΔΟΞΙΑ</t>
  </si>
  <si>
    <t>ΑΒ126411</t>
  </si>
  <si>
    <t>951,5</t>
  </si>
  <si>
    <t>1150,5</t>
  </si>
  <si>
    <t>ΙΩΑΝΝΟΥ</t>
  </si>
  <si>
    <t>ΑΙ875160</t>
  </si>
  <si>
    <t>ΠΑΣΤΟΥΡΜΑ</t>
  </si>
  <si>
    <t>ΑΗ336520</t>
  </si>
  <si>
    <t>703-702-704</t>
  </si>
  <si>
    <t>ΖΑΛΟΚΩΣΤΑ</t>
  </si>
  <si>
    <t>Χ332525</t>
  </si>
  <si>
    <t>1146,5</t>
  </si>
  <si>
    <t>ΑΡΓΥΡΟΥ</t>
  </si>
  <si>
    <t>ΑΜ278567</t>
  </si>
  <si>
    <t>ΠΑΠΑΔΑΝΙΗΛ</t>
  </si>
  <si>
    <t>ΔΑΝΙΗΛ</t>
  </si>
  <si>
    <t>ΑΝ197146</t>
  </si>
  <si>
    <t>ΚΑΠΕΤΑΝΙΔΟΥ</t>
  </si>
  <si>
    <t>ΑΒ113610</t>
  </si>
  <si>
    <t>1143,5</t>
  </si>
  <si>
    <t>ΠΟΥΛΙΑΝΟΥ</t>
  </si>
  <si>
    <t>Χ960014</t>
  </si>
  <si>
    <t>ΘΕΟΧΑΡΗ</t>
  </si>
  <si>
    <t>ΑΕ814810</t>
  </si>
  <si>
    <t>ΑΑ267408</t>
  </si>
  <si>
    <t>ΜΠΡΕΓΚΟΥ</t>
  </si>
  <si>
    <t>ΑΝΤΕΛΑ</t>
  </si>
  <si>
    <t>ΒΑΣΙΛ</t>
  </si>
  <si>
    <t>ΑΙ380117</t>
  </si>
  <si>
    <t>ΝΤΑΒΑΡΑ</t>
  </si>
  <si>
    <t>ΑΒ422237</t>
  </si>
  <si>
    <t>ΨΥΧΟΓΙΟΥ</t>
  </si>
  <si>
    <t>ΑΗ244162</t>
  </si>
  <si>
    <t>ΠΑΠΑΜΙΧΑΗΛ</t>
  </si>
  <si>
    <t>ΑΗ697974</t>
  </si>
  <si>
    <t>ΚΑΠΑΤΣΟΛΙΔΟΥ</t>
  </si>
  <si>
    <t>ΠΑΓΩΝΑ</t>
  </si>
  <si>
    <t>ΑΒ165867</t>
  </si>
  <si>
    <t>ΚΑΡΥΔΗ</t>
  </si>
  <si>
    <t>ΘΕΟΔΟΣΙΑ ΠΑΡΑΣΚΕΥΗ</t>
  </si>
  <si>
    <t>ΑΖ754594</t>
  </si>
  <si>
    <t>ΣΟΦΙΑΝΙΔΟΥ</t>
  </si>
  <si>
    <t>Τ791173</t>
  </si>
  <si>
    <t>1139,5</t>
  </si>
  <si>
    <t>ΖΑΝΝΙΑ</t>
  </si>
  <si>
    <t>ΑΛΚΙΒΙΑΔΗΣ</t>
  </si>
  <si>
    <t>Π246783</t>
  </si>
  <si>
    <t>ΓΚΑΒΑΡΔΙΝΑ</t>
  </si>
  <si>
    <t>ΑΖ775305</t>
  </si>
  <si>
    <t>ΜΑΤΘΑΙΟΥ</t>
  </si>
  <si>
    <t>ΣΤΕΦΑΝΙΑ</t>
  </si>
  <si>
    <t>ΑΖ543881</t>
  </si>
  <si>
    <t>ΧΑΣΑΠΗ</t>
  </si>
  <si>
    <t>ΑΜ256656</t>
  </si>
  <si>
    <t>ΠΑΠΑ</t>
  </si>
  <si>
    <t>ΑΜ706156</t>
  </si>
  <si>
    <t>ΦΑΛΛΙΑ</t>
  </si>
  <si>
    <t>ΑΑ942557</t>
  </si>
  <si>
    <t>1137,6</t>
  </si>
  <si>
    <t>ΖΑΧΑΡΑΚΗ</t>
  </si>
  <si>
    <t>ΑΒ199756</t>
  </si>
  <si>
    <t>1136,5</t>
  </si>
  <si>
    <t>ΑΕ908612</t>
  </si>
  <si>
    <t>ΒΡΥΩΝΗ</t>
  </si>
  <si>
    <t>ΑΔΑΜΑΝΤΙΑ</t>
  </si>
  <si>
    <t>Φ215476</t>
  </si>
  <si>
    <t>ΚΩΝΣΤΑΝΤΙΝΙΔΗΣ</t>
  </si>
  <si>
    <t>ΔΕΝΗΣ</t>
  </si>
  <si>
    <t>ΑΗ656020</t>
  </si>
  <si>
    <t>1134,5</t>
  </si>
  <si>
    <t>ΣΤΕΦΑΝΟΣ</t>
  </si>
  <si>
    <t>ΑΜ873945</t>
  </si>
  <si>
    <t>ΑΗ288966</t>
  </si>
  <si>
    <t>1133,5</t>
  </si>
  <si>
    <t>ΧΑΤΖΗΚΩΝΣΤΑΝΤΙΝΟΥ</t>
  </si>
  <si>
    <t>Φ228652</t>
  </si>
  <si>
    <t>842,6</t>
  </si>
  <si>
    <t>1132,6</t>
  </si>
  <si>
    <t>ΚΕΡΑΜΕΑ</t>
  </si>
  <si>
    <t>Χ241211</t>
  </si>
  <si>
    <t>1132,5</t>
  </si>
  <si>
    <t>ΜΠΡΙΝΙΑ</t>
  </si>
  <si>
    <t>ΣΤΑΜΑΤΙΟΣ</t>
  </si>
  <si>
    <t>ΑΒ122343</t>
  </si>
  <si>
    <t>ΚΟΦΤΕΡΟΥ</t>
  </si>
  <si>
    <t>ΦΟΙΒΗ</t>
  </si>
  <si>
    <t>ΑΚ290762</t>
  </si>
  <si>
    <t>ΤΣΙΓΚΡΑΚΗ</t>
  </si>
  <si>
    <t>Π897836</t>
  </si>
  <si>
    <t>ΝΤΙΚΑ</t>
  </si>
  <si>
    <t>ΑΒ094260</t>
  </si>
  <si>
    <t>ΚΥΡΟΥ</t>
  </si>
  <si>
    <t>ΑΙΚΑΤΕΡΙΝΗΑΓΓΕΛΙΚΗ</t>
  </si>
  <si>
    <t>ΤΡΥΦΩΝΑΣ</t>
  </si>
  <si>
    <t>ΑΗ299118</t>
  </si>
  <si>
    <t>ΜΠΟΥΤΛΑ</t>
  </si>
  <si>
    <t>ΑΙ843881</t>
  </si>
  <si>
    <t>ΒΑΣΣΑΚΗ</t>
  </si>
  <si>
    <t>ΜΟΔΕΣΤΟΣ</t>
  </si>
  <si>
    <t>Ρ454366</t>
  </si>
  <si>
    <t>ΗΛΙΑΣΚΟΥ</t>
  </si>
  <si>
    <t>Ρ416688</t>
  </si>
  <si>
    <t>ΜΥΡΙΣΙΔΟΥ</t>
  </si>
  <si>
    <t>ΣΩΚΡΑΤΗΣ</t>
  </si>
  <si>
    <t>Ρ283956</t>
  </si>
  <si>
    <t>ΚΟΚΟΣΗ</t>
  </si>
  <si>
    <t>ΓΕΡΑΣΙΜΟΣ</t>
  </si>
  <si>
    <t>ΑΖ705012</t>
  </si>
  <si>
    <t>ΑΗ269513</t>
  </si>
  <si>
    <t>1124,5</t>
  </si>
  <si>
    <t>ΓΙΑΝΝΑΚΗ</t>
  </si>
  <si>
    <t>ΑΑ335563</t>
  </si>
  <si>
    <t>ΜΙΜΗΓΙΑΝΝΗΣ</t>
  </si>
  <si>
    <t>ΧΡΥΣΟΣΤΟΜΟΣ</t>
  </si>
  <si>
    <t>ΑΙ778019</t>
  </si>
  <si>
    <t>804,1</t>
  </si>
  <si>
    <t>1122,1</t>
  </si>
  <si>
    <t>ΔΗΜΗΤΡΟΠΟΥΛΟΥ</t>
  </si>
  <si>
    <t>Χ337982</t>
  </si>
  <si>
    <t>ΘΕΟΔΩΡΑΚΗ</t>
  </si>
  <si>
    <t>ΣΩΤΗΡΙΑ</t>
  </si>
  <si>
    <t>ΑΖ741971</t>
  </si>
  <si>
    <t>1121,5</t>
  </si>
  <si>
    <t>ΘΕΟΔΩΡΙΔΗΣ</t>
  </si>
  <si>
    <t>ΑΒ118383</t>
  </si>
  <si>
    <t>ΓΚΡΟΥΔΗ</t>
  </si>
  <si>
    <t>ΑΕ818457</t>
  </si>
  <si>
    <t>ΣΙΜΟΥ</t>
  </si>
  <si>
    <t>ΑΑ225783</t>
  </si>
  <si>
    <t>ΧΡΙΣΤΙΔΟΥ</t>
  </si>
  <si>
    <t>ΑΕ690592</t>
  </si>
  <si>
    <t>969,1</t>
  </si>
  <si>
    <t>1117,1</t>
  </si>
  <si>
    <t>704-705-702-703-701</t>
  </si>
  <si>
    <t>ΚΟΥΤΣΟΓΛΟΥ</t>
  </si>
  <si>
    <t>ΑΡΤΕΜΙΣ</t>
  </si>
  <si>
    <t>ΑΙ817636</t>
  </si>
  <si>
    <t>ΤΣΑΟΥΣΟΓΛΟΥ</t>
  </si>
  <si>
    <t>ΑΡΙΑΔΝΗ</t>
  </si>
  <si>
    <t>ΑΗ319082</t>
  </si>
  <si>
    <t>ΤΑΚΙΔΟΥ</t>
  </si>
  <si>
    <t>ΑΙ351082</t>
  </si>
  <si>
    <t>ΑΑ470519</t>
  </si>
  <si>
    <t>1114,5</t>
  </si>
  <si>
    <t>ΚΑΡΥΩΤΟΥ</t>
  </si>
  <si>
    <t>ΑΒ464162</t>
  </si>
  <si>
    <t>1113,5</t>
  </si>
  <si>
    <t>ΝΤΟΛΙΑ</t>
  </si>
  <si>
    <t>ΑΕ821382</t>
  </si>
  <si>
    <t>ΚΟΛΩΝΙΑ</t>
  </si>
  <si>
    <t>ΑΕ037899</t>
  </si>
  <si>
    <t>ΚΑΛΛΙΤΣΗ</t>
  </si>
  <si>
    <t>ΑΚ270412</t>
  </si>
  <si>
    <t>ΣΚΟΥΠΡΑ</t>
  </si>
  <si>
    <t>ΑΣΗΜΙΝΑ</t>
  </si>
  <si>
    <t>ΑΜ294111</t>
  </si>
  <si>
    <t>1103,5</t>
  </si>
  <si>
    <t>ΓΚΑΝΑ</t>
  </si>
  <si>
    <t>Χ992213</t>
  </si>
  <si>
    <t>1031,8</t>
  </si>
  <si>
    <t>1101,8</t>
  </si>
  <si>
    <t>ΠΑΥΛΙΔΟΥ</t>
  </si>
  <si>
    <t>ΝΙΝΑ</t>
  </si>
  <si>
    <t>ΒΑΛΕΡΙ</t>
  </si>
  <si>
    <t>ΑΝ209429</t>
  </si>
  <si>
    <t>1100,5</t>
  </si>
  <si>
    <t>ΘΕΟΔΟΣΑΚΗ</t>
  </si>
  <si>
    <t>ΣΥΡΑΓΟΥΛΑ</t>
  </si>
  <si>
    <t>ΑΖ186160</t>
  </si>
  <si>
    <t>Σ976820</t>
  </si>
  <si>
    <t>ΠΙΤΣΑΒΟΥ</t>
  </si>
  <si>
    <t>ΑΑ393270</t>
  </si>
  <si>
    <t>ΛΙΟΝΤΑ</t>
  </si>
  <si>
    <t>Σ390099</t>
  </si>
  <si>
    <t>ΚΑΙΑ</t>
  </si>
  <si>
    <t>ΦΩΤΙΟΣ</t>
  </si>
  <si>
    <t>ΑΒ853800</t>
  </si>
  <si>
    <t>ΜΠΙΚΑ</t>
  </si>
  <si>
    <t>ΑΚ385814</t>
  </si>
  <si>
    <t>Ρ970891</t>
  </si>
  <si>
    <t>ΤΣΑΛΙΚΙΔΟΥ</t>
  </si>
  <si>
    <t>Ρ431071</t>
  </si>
  <si>
    <t>ΚΩΣΤΑΚΑΚΗ</t>
  </si>
  <si>
    <t>ΑΜ666481</t>
  </si>
  <si>
    <t>ΛΟΥΠΟΥ</t>
  </si>
  <si>
    <t>ΒΑΛΕΡΙΚΑ-ΚΡΙΣΤΙΝΑ</t>
  </si>
  <si>
    <t>ΒΑΣΙΛΕ</t>
  </si>
  <si>
    <t>ΑΜ853188</t>
  </si>
  <si>
    <t>907,5</t>
  </si>
  <si>
    <t>1099,5</t>
  </si>
  <si>
    <t>ΜΥΛΟΒΙΑΝΟΥ</t>
  </si>
  <si>
    <t>Σ859000</t>
  </si>
  <si>
    <t>786,5</t>
  </si>
  <si>
    <t>1097,5</t>
  </si>
  <si>
    <t>ΠΙΠΕΛΕ</t>
  </si>
  <si>
    <t>ΑΜ374074</t>
  </si>
  <si>
    <t>Ρ758629</t>
  </si>
  <si>
    <t>ΚΑΛΟΓΙΑΝΝΗ</t>
  </si>
  <si>
    <t>ΑΚ308473</t>
  </si>
  <si>
    <t>ΚΟΡΚΙΖΟΓΛΟΥ</t>
  </si>
  <si>
    <t>ΔΑΦΝΗ</t>
  </si>
  <si>
    <t>Χ411595</t>
  </si>
  <si>
    <t>ΛΥΤΡΑ</t>
  </si>
  <si>
    <t>ΑΝΤΙΓΟΝΗ</t>
  </si>
  <si>
    <t>Σ452600</t>
  </si>
  <si>
    <t>ΑΝΘΙΜΟΥ</t>
  </si>
  <si>
    <t>ΑΕ204205</t>
  </si>
  <si>
    <t>ΤΣΙΟΤΣΙΟΥ</t>
  </si>
  <si>
    <t>ΑΖ292768</t>
  </si>
  <si>
    <t>ΝΙΤΣΑ</t>
  </si>
  <si>
    <t>ΑΖ247232</t>
  </si>
  <si>
    <t>ΚΟΥΤΟΥΠΑ</t>
  </si>
  <si>
    <t>Χ476851</t>
  </si>
  <si>
    <t>ΝΟΥΣΚΑΛΗ</t>
  </si>
  <si>
    <t>ΗΛΙΑΝΑ</t>
  </si>
  <si>
    <t>Χ768521</t>
  </si>
  <si>
    <t>ΕΥΛΑΜΠΙΑ</t>
  </si>
  <si>
    <t>ΝΤΩNΑ</t>
  </si>
  <si>
    <t>Τ214161</t>
  </si>
  <si>
    <t>ΤΣΙΦΤΕΛΙΔΟΥ</t>
  </si>
  <si>
    <t>ΗΣΑΙΑ</t>
  </si>
  <si>
    <t>ΦΡΟΙΞΟΣ</t>
  </si>
  <si>
    <t>ΑΝ387898</t>
  </si>
  <si>
    <t>1050,5</t>
  </si>
  <si>
    <t>1085,5</t>
  </si>
  <si>
    <t>ΠΑΤΣΙΟΥΡΑ</t>
  </si>
  <si>
    <t>ΑΒ104421</t>
  </si>
  <si>
    <t>ΔΡΟΣΟΥ</t>
  </si>
  <si>
    <t>Χ235753</t>
  </si>
  <si>
    <t>ΠΟΛΧΡΟΝΗΣ</t>
  </si>
  <si>
    <t>Χ964984</t>
  </si>
  <si>
    <t>ΓΟΥΓΟΥΣΗ</t>
  </si>
  <si>
    <t>ΑΑ461475</t>
  </si>
  <si>
    <t>ΑΤΜΑΤΖΙΔΟΥ</t>
  </si>
  <si>
    <t>ΜΑΚΡΙΝΑ</t>
  </si>
  <si>
    <t>ΠΡΟΔΡΟΜΟΣ</t>
  </si>
  <si>
    <t>ΑΒ106499</t>
  </si>
  <si>
    <t>ΧΑΛΚΙΑ</t>
  </si>
  <si>
    <t>ΑΒ858725</t>
  </si>
  <si>
    <t>ΓΑΓΑΛΗ</t>
  </si>
  <si>
    <t>Χ816017</t>
  </si>
  <si>
    <t>1080,5</t>
  </si>
  <si>
    <t>ΗΛΙΑ</t>
  </si>
  <si>
    <t>ΑΙ873985</t>
  </si>
  <si>
    <t>ΔΗΜΟΥ</t>
  </si>
  <si>
    <t>Χ478736</t>
  </si>
  <si>
    <t>929,5</t>
  </si>
  <si>
    <t>1079,5</t>
  </si>
  <si>
    <t>ΑΖ323319</t>
  </si>
  <si>
    <t>ΛΙΑΣΗΣ</t>
  </si>
  <si>
    <t>Χ951459</t>
  </si>
  <si>
    <t>1078,5</t>
  </si>
  <si>
    <t>ΦΙΛΙΠΠΟΥ</t>
  </si>
  <si>
    <t>ΑΙ852782</t>
  </si>
  <si>
    <t>ΛΙΒΑΝΗ</t>
  </si>
  <si>
    <t>Χ969943</t>
  </si>
  <si>
    <t>ΜΑΛΑΝΗ</t>
  </si>
  <si>
    <t>ΑΖ849447</t>
  </si>
  <si>
    <t>ΤΣΑΚΜΑΚΗ</t>
  </si>
  <si>
    <t>ΑΓΝΗ</t>
  </si>
  <si>
    <t>Τ216362</t>
  </si>
  <si>
    <t>ΑΚ428473</t>
  </si>
  <si>
    <t>ΑΝΑΣΤΑΣΙΑΔΗΣ</t>
  </si>
  <si>
    <t>Χ762854</t>
  </si>
  <si>
    <t>ΚΑΡΑΜΑΝΩΛΗ</t>
  </si>
  <si>
    <t>ΣΠΥΡΟΣ</t>
  </si>
  <si>
    <t>Χ942315</t>
  </si>
  <si>
    <t>ΣΙΟΥΡΔΗ</t>
  </si>
  <si>
    <t>ΘΩΜΑΙ</t>
  </si>
  <si>
    <t>ΑΑ431467</t>
  </si>
  <si>
    <t>ΤΣΑΤΣΟΣ</t>
  </si>
  <si>
    <t>ΑΕ327252</t>
  </si>
  <si>
    <t>ΣΑΡΑΚΑΤΣΙΑΝΟΥ</t>
  </si>
  <si>
    <t>ΑΚ956075</t>
  </si>
  <si>
    <t>932,8</t>
  </si>
  <si>
    <t>1058,8</t>
  </si>
  <si>
    <t>ΤΣΕΛΑΡΙΔΟΥ</t>
  </si>
  <si>
    <t>ΑΚ866976</t>
  </si>
  <si>
    <t>994,4</t>
  </si>
  <si>
    <t>1054,4</t>
  </si>
  <si>
    <t>ΜΑΝΑΚΟΣ</t>
  </si>
  <si>
    <t>ΚΩΣΤΑΝΤΙΝΟΣ</t>
  </si>
  <si>
    <t>ΑΝ364388</t>
  </si>
  <si>
    <t>862,4</t>
  </si>
  <si>
    <t>ΑΗ185807</t>
  </si>
  <si>
    <t>ΜΠΟΓΑΔΑΚΗ</t>
  </si>
  <si>
    <t>ΑΒ147757</t>
  </si>
  <si>
    <t>ΤΣΙΑΡΑ</t>
  </si>
  <si>
    <t>Χ409797</t>
  </si>
  <si>
    <t>Ξ591181</t>
  </si>
  <si>
    <t>930,6</t>
  </si>
  <si>
    <t>1050,6</t>
  </si>
  <si>
    <t>ΛΑΤΣΑΡΝΟΥ</t>
  </si>
  <si>
    <t>ΑΝ219187</t>
  </si>
  <si>
    <t>ΓΛΑΒΑ</t>
  </si>
  <si>
    <t>ΑΖ340137</t>
  </si>
  <si>
    <t>Φ470262</t>
  </si>
  <si>
    <t>ΚΑΖΑΝΤΖΗΣ</t>
  </si>
  <si>
    <t>ΑΖ853556</t>
  </si>
  <si>
    <t>ΜΑΜΑΛΟΥ</t>
  </si>
  <si>
    <t>ΑΖ654817</t>
  </si>
  <si>
    <t>ΤΣΟΥΠΡΑΚΟΥ</t>
  </si>
  <si>
    <t>ΔΗΜΗΤΡΗΣ</t>
  </si>
  <si>
    <t>ΑΗ622046</t>
  </si>
  <si>
    <t>ΠΑΠΑΝΤΩΝΙΟΥ</t>
  </si>
  <si>
    <t>Σ903937</t>
  </si>
  <si>
    <t>ΚΟΥΜΑΡΑ</t>
  </si>
  <si>
    <t>ΛΥΣΑΝΔΡΟΣ</t>
  </si>
  <si>
    <t>ΑΗ841991</t>
  </si>
  <si>
    <t>ΒΟΥΛΓΑΡΗ</t>
  </si>
  <si>
    <t>ΑΕ197814</t>
  </si>
  <si>
    <t>ΠΑΤΣΑΟΥΡΑ</t>
  </si>
  <si>
    <t>ΑΖ403544</t>
  </si>
  <si>
    <t>ΣΑΡΗΓΙΑΝΝΙΔΟΥ</t>
  </si>
  <si>
    <t>ΚΛΕΟΝΙΚΗ</t>
  </si>
  <si>
    <t>ΑΒ125339</t>
  </si>
  <si>
    <t>1043,5</t>
  </si>
  <si>
    <t>ΣΤΕΦΑΝΟΠΟΥΛΟΥ</t>
  </si>
  <si>
    <t>ΑΝ000384</t>
  </si>
  <si>
    <t>959,2</t>
  </si>
  <si>
    <t>1037,2</t>
  </si>
  <si>
    <t>ΧΟΤΖΑ</t>
  </si>
  <si>
    <t>Χ952483</t>
  </si>
  <si>
    <t>ΑΖ303095</t>
  </si>
  <si>
    <t>ΚΩΣΤΑΚΗ</t>
  </si>
  <si>
    <t>ΠΑΡΑΣΚΕΥΗ-ΠΙΠΙΤΣΑ</t>
  </si>
  <si>
    <t>Χ877476</t>
  </si>
  <si>
    <t>ΧΡΥΣΑΦΗ</t>
  </si>
  <si>
    <t>ΑΕ359576</t>
  </si>
  <si>
    <t>ΜΠΑΣΔΑΝΗ</t>
  </si>
  <si>
    <t>ΑΜ431123</t>
  </si>
  <si>
    <t>861,3</t>
  </si>
  <si>
    <t>1029,3</t>
  </si>
  <si>
    <t>ΓΚΟΥΤΖΟΥΡΕΛΑ</t>
  </si>
  <si>
    <t>ΑΖ153235</t>
  </si>
  <si>
    <t>ΚΕΧΑΓΙΑ</t>
  </si>
  <si>
    <t>ΑΙ161225</t>
  </si>
  <si>
    <t>ΚΩΣΤΑΝΤΙΝΟΒΙΤΣ</t>
  </si>
  <si>
    <t>ΜΠΙΣΕΡΚΑ</t>
  </si>
  <si>
    <t>ΠΑΥΛΕ</t>
  </si>
  <si>
    <t>ΑΙ877824</t>
  </si>
  <si>
    <t>ΔΗΜΚΟΥ</t>
  </si>
  <si>
    <t>ΑΑ281827</t>
  </si>
  <si>
    <t>ΜΠΟΥΓΛΑ</t>
  </si>
  <si>
    <t>Ρ464491</t>
  </si>
  <si>
    <t>ΚΑΤΑΚΗ</t>
  </si>
  <si>
    <t>ΓΑΛΗΝΗ</t>
  </si>
  <si>
    <t>Χ260770</t>
  </si>
  <si>
    <t>ΔΗΜΗΤΡΙΑΔΟΥ</t>
  </si>
  <si>
    <t>ΑΑ727250</t>
  </si>
  <si>
    <t>ΔΑΝΔΟΥΛΑΚΗ</t>
  </si>
  <si>
    <t>ΑΕ643606</t>
  </si>
  <si>
    <t>987,8</t>
  </si>
  <si>
    <t>1017,8</t>
  </si>
  <si>
    <t>ΜΠΟΥΤΟΥΡΙΔΗΣ</t>
  </si>
  <si>
    <t>ΑΖ839326</t>
  </si>
  <si>
    <t>ΜΠΑΛΟΓΙΑΝΝΗ</t>
  </si>
  <si>
    <t>ΑΕ697111</t>
  </si>
  <si>
    <t>1016,5</t>
  </si>
  <si>
    <t>ΙΩΣΗΦ</t>
  </si>
  <si>
    <t>ΑΗ293995</t>
  </si>
  <si>
    <t>ΧΑΤΖΗ</t>
  </si>
  <si>
    <t>ΦΑΝΗ</t>
  </si>
  <si>
    <t>ΣΙΜΟΣ</t>
  </si>
  <si>
    <t>ΑΗ302542</t>
  </si>
  <si>
    <t>ΓΡΗΓΟΡΙΑΔΟΥ</t>
  </si>
  <si>
    <t>ΝΙΚΟΛΑΟΥ</t>
  </si>
  <si>
    <t>ΑΗ307277</t>
  </si>
  <si>
    <t>ΚΩΝΣΤΑΝΤΙΝΕΑ</t>
  </si>
  <si>
    <t>ΑΗ572933</t>
  </si>
  <si>
    <t>1010,5</t>
  </si>
  <si>
    <t>ΠΕΛΙΤΑΡΗ</t>
  </si>
  <si>
    <t>ΑΖ344861</t>
  </si>
  <si>
    <t>ΠΑΠΑΧΑΡΙΣΙΟΥ</t>
  </si>
  <si>
    <t>Φ469809</t>
  </si>
  <si>
    <t>ΠΑΠΑΚΩΝΣΤΑΝΤΙΝΟΥ</t>
  </si>
  <si>
    <t>ΑΖ158295</t>
  </si>
  <si>
    <t>ΧΑΣΙΩΤΗΣ</t>
  </si>
  <si>
    <t>ΑΖ297597</t>
  </si>
  <si>
    <t>ΠΑΤΣΙΤΟΥ</t>
  </si>
  <si>
    <t>ΑΚ404419</t>
  </si>
  <si>
    <t>ΜΠΟΓΙΑΤΖΗ</t>
  </si>
  <si>
    <t>ΑΑ251845</t>
  </si>
  <si>
    <t>ΝΤΡΕΟΥ</t>
  </si>
  <si>
    <t>ΜΑΡΙΛΕΝΑ</t>
  </si>
  <si>
    <t>ΣΤΑΦΑΝ</t>
  </si>
  <si>
    <t>ΑΝ073605</t>
  </si>
  <si>
    <t>1002,5</t>
  </si>
  <si>
    <t>ΜΠΑΛΤΖΗ</t>
  </si>
  <si>
    <t>Φ453362</t>
  </si>
  <si>
    <t>ΜΕΘΟΔΙΟΥ</t>
  </si>
  <si>
    <t>ΠΑΥΛΙΝΑ</t>
  </si>
  <si>
    <t>ΑΗ254346</t>
  </si>
  <si>
    <t>928,4</t>
  </si>
  <si>
    <t>998,4</t>
  </si>
  <si>
    <t xml:space="preserve">ΜΠΙΖΙΟΥΡΗΣ </t>
  </si>
  <si>
    <t xml:space="preserve">ΦΩΤΙΟΣ </t>
  </si>
  <si>
    <t>ΑΖ296266</t>
  </si>
  <si>
    <t>ΚΑΡΑΓΙΑΝΝΙΔΟΥ</t>
  </si>
  <si>
    <t>Ζ678679</t>
  </si>
  <si>
    <t>ΜΑΥΡΟΥΔΗ</t>
  </si>
  <si>
    <t>ΑΜ452787</t>
  </si>
  <si>
    <t>ΑΝΥΣΙΑΔΟΥ</t>
  </si>
  <si>
    <t>ΝΙΚΟΛΙΝΑ</t>
  </si>
  <si>
    <t>ΑΖ690877</t>
  </si>
  <si>
    <t>ΟΥΖΟΥΝΗ</t>
  </si>
  <si>
    <t>ΑΝ372893</t>
  </si>
  <si>
    <t>986,5</t>
  </si>
  <si>
    <t>ΚΑΡΥΔΑΚΗ</t>
  </si>
  <si>
    <t>ΑΙ714274</t>
  </si>
  <si>
    <t>ΒΑΣΙΛΕΙΑΔΟΥ</t>
  </si>
  <si>
    <t>ΑΒ167825</t>
  </si>
  <si>
    <t>ΜΕΓΑ</t>
  </si>
  <si>
    <t>ΑΕ656231</t>
  </si>
  <si>
    <t>949,3</t>
  </si>
  <si>
    <t>984,3</t>
  </si>
  <si>
    <t>ΠΑΝΤΑΖΗ</t>
  </si>
  <si>
    <t>Φ330756</t>
  </si>
  <si>
    <t>980,1</t>
  </si>
  <si>
    <t>ΑΡΙΣΤΕΙΑΔΟΥ</t>
  </si>
  <si>
    <t>ΟΔΥΣΣΕΑΣ</t>
  </si>
  <si>
    <t>ΑΒ705637</t>
  </si>
  <si>
    <t>979,7</t>
  </si>
  <si>
    <t>ΣΤΑΙΝΟΥ</t>
  </si>
  <si>
    <t>ΑΚ428088</t>
  </si>
  <si>
    <t>ΠΑΝΑΓΙΩΤΙΔΟΥ</t>
  </si>
  <si>
    <t>Χ246794</t>
  </si>
  <si>
    <t>ΣΙΑΤΡΑΣ</t>
  </si>
  <si>
    <t>Χ068394</t>
  </si>
  <si>
    <t>977,5</t>
  </si>
  <si>
    <t>ΓΚΙΛΙΑ</t>
  </si>
  <si>
    <t>ΜΑΓΔΑΛΗΝΗ-ΓΕΩΡΓΙΑ</t>
  </si>
  <si>
    <t>ΑΙ330732</t>
  </si>
  <si>
    <t>ΑΣΑΡΛΟΓΛΟΥ</t>
  </si>
  <si>
    <t>ΓΡΗΡΟΡΙΟΣ</t>
  </si>
  <si>
    <t>ΑΚ944342</t>
  </si>
  <si>
    <t>ΧΟΥΛΗΣ</t>
  </si>
  <si>
    <t>ΑΜ970852</t>
  </si>
  <si>
    <t>ΜΑΣΟΥΡΑ</t>
  </si>
  <si>
    <t>Χ958533</t>
  </si>
  <si>
    <t>775,5</t>
  </si>
  <si>
    <t>967,5</t>
  </si>
  <si>
    <t>ΠΗΛΕΙΔΟΥ</t>
  </si>
  <si>
    <t>ΑΒ439154</t>
  </si>
  <si>
    <t>Σ985207</t>
  </si>
  <si>
    <t>ΧΑΒΔΟΥΛΑ</t>
  </si>
  <si>
    <t>ΝΕΚΤΑΡΙΑ</t>
  </si>
  <si>
    <t>ΑΙ318451</t>
  </si>
  <si>
    <t>873,4</t>
  </si>
  <si>
    <t>964,4</t>
  </si>
  <si>
    <t>ΜΑΚΡΗΣ</t>
  </si>
  <si>
    <t>Χ430577</t>
  </si>
  <si>
    <t>ΠΛΑΚΟΥΤΣΗ</t>
  </si>
  <si>
    <t>Χ291484</t>
  </si>
  <si>
    <t>ΛΑΜΠΡΟΥ</t>
  </si>
  <si>
    <t>ΠΑΡΑΚΕΥΗ</t>
  </si>
  <si>
    <t>ΑΒ117719</t>
  </si>
  <si>
    <t>959,5</t>
  </si>
  <si>
    <t>ΡΙΖΟΥ</t>
  </si>
  <si>
    <t>ΣΜΑΡΟΥΛΑ</t>
  </si>
  <si>
    <t>ΠΑΝΤΕΛΕΗΜΩΝ</t>
  </si>
  <si>
    <t>Ξ906317</t>
  </si>
  <si>
    <t>958,1</t>
  </si>
  <si>
    <t>ΜΗΤΟΥΔΗ</t>
  </si>
  <si>
    <t>ΑΖ350590</t>
  </si>
  <si>
    <t>848,1</t>
  </si>
  <si>
    <t>955,1</t>
  </si>
  <si>
    <t>ΚΟΥΚΟΥΤΣΗ</t>
  </si>
  <si>
    <t>ΑΜ702074</t>
  </si>
  <si>
    <t>Γιουπακη</t>
  </si>
  <si>
    <t>Ερμιονη</t>
  </si>
  <si>
    <t>Δημητριος</t>
  </si>
  <si>
    <t>Φ316638</t>
  </si>
  <si>
    <t>ΤΣΑΒΑΛΑ</t>
  </si>
  <si>
    <t>ΘΕΟΦΑΝΗΣ</t>
  </si>
  <si>
    <t>ΑΕ288373</t>
  </si>
  <si>
    <t>ΘΕΟΔΟΣΙΟΥ</t>
  </si>
  <si>
    <t>ΟΛΥΜΠΙΑ ΣΤΕΛΛΑ</t>
  </si>
  <si>
    <t>ΑΖ683292</t>
  </si>
  <si>
    <t>897,6</t>
  </si>
  <si>
    <t>947,6</t>
  </si>
  <si>
    <t>ΑΖ588474</t>
  </si>
  <si>
    <t>ΠΑΤΣΙΑΛΙΔΗΣ</t>
  </si>
  <si>
    <t>ΔΗΜΟΣ</t>
  </si>
  <si>
    <t>ΑΒ848014</t>
  </si>
  <si>
    <t>764,5</t>
  </si>
  <si>
    <t>946,5</t>
  </si>
  <si>
    <t>ΣΓΟΥΡΗ</t>
  </si>
  <si>
    <t>ΑΚ898765</t>
  </si>
  <si>
    <t>ΠΕΤΑΝΗ</t>
  </si>
  <si>
    <t>ΛΕΝΤΙΑ</t>
  </si>
  <si>
    <t>ΛΑΜΠΗΣ</t>
  </si>
  <si>
    <t>ΑΙ824672</t>
  </si>
  <si>
    <t>ΧΑΤΖΙΚΟΥ</t>
  </si>
  <si>
    <t>ΑΗ897683</t>
  </si>
  <si>
    <t>943,8</t>
  </si>
  <si>
    <t>ΜΟΥΣΤΑΚΑΚΗ</t>
  </si>
  <si>
    <t>Χ416750</t>
  </si>
  <si>
    <t>943,7</t>
  </si>
  <si>
    <t>ΜΗΤΡΟΥΣΗ</t>
  </si>
  <si>
    <t>ΑΑ254417</t>
  </si>
  <si>
    <t>ΠΡΟΙΟΥ</t>
  </si>
  <si>
    <t>ΕΛΠΙΝΙΚΗ</t>
  </si>
  <si>
    <t>ΑΖ302651</t>
  </si>
  <si>
    <t>ΑΛΕΞΟΠΟΥΛΟΥ</t>
  </si>
  <si>
    <t>Χ980194</t>
  </si>
  <si>
    <t>ΠΙΛΙΤΣΑΚΗ</t>
  </si>
  <si>
    <t>ΑΚ311239</t>
  </si>
  <si>
    <t>ΤΣΑΚΙΡΙΔΟΥ</t>
  </si>
  <si>
    <t>ΑΓΑΘΗ</t>
  </si>
  <si>
    <t>ΑΗ809564</t>
  </si>
  <si>
    <t>ΚΕΛEΣΙΔΟΥ</t>
  </si>
  <si>
    <t>ΑΜ320251</t>
  </si>
  <si>
    <t>ΣΤΥΛΙΑΝΟΠΟΥΛΟΥ</t>
  </si>
  <si>
    <t>ΑΗ622292</t>
  </si>
  <si>
    <t>ΚΕΙΣΟΓΛΟΥ</t>
  </si>
  <si>
    <t>ΑΙ376933</t>
  </si>
  <si>
    <t>ΚΑΤΣΑΜΑΚΗ</t>
  </si>
  <si>
    <t>ΑΡΙΑΝΘΗ</t>
  </si>
  <si>
    <t>ΑΕ778464</t>
  </si>
  <si>
    <t>698,5</t>
  </si>
  <si>
    <t>925,5</t>
  </si>
  <si>
    <t>ΧΡΙΣΤΟΔΟΥΛΟΥ</t>
  </si>
  <si>
    <t>ΑΒ149234</t>
  </si>
  <si>
    <t>859,1</t>
  </si>
  <si>
    <t>922,1</t>
  </si>
  <si>
    <t>ΑΡΑΠΟΓΛΟΥ</t>
  </si>
  <si>
    <t>ΑΒ170175</t>
  </si>
  <si>
    <t>ΠΡΑΤΣΙΔΟΥ</t>
  </si>
  <si>
    <t>Χ739297</t>
  </si>
  <si>
    <t>ΜΗΤΣΟΥ</t>
  </si>
  <si>
    <t>Χ372237</t>
  </si>
  <si>
    <t>854,7</t>
  </si>
  <si>
    <t>917,7</t>
  </si>
  <si>
    <t>ΘΕΟΔΩΡΟΥ</t>
  </si>
  <si>
    <t>ΑΕ706295</t>
  </si>
  <si>
    <t>ΤΟΥΜΠΟΥΛΙΔΗΣ</t>
  </si>
  <si>
    <t>ΑΕ623340</t>
  </si>
  <si>
    <t>915,7</t>
  </si>
  <si>
    <t>ΣΑΚΑΡΟΓΛΟΥ</t>
  </si>
  <si>
    <t>ΑΗ688873</t>
  </si>
  <si>
    <t>915,5</t>
  </si>
  <si>
    <t>ΜΑΡΓΑΡΙΤΗ</t>
  </si>
  <si>
    <t>ΑΑ458140</t>
  </si>
  <si>
    <t>731,5</t>
  </si>
  <si>
    <t>913,5</t>
  </si>
  <si>
    <t>ΧΡΙΣΤΟΠΟΥΛΟΥ</t>
  </si>
  <si>
    <t>ΘΩΜΑΗ</t>
  </si>
  <si>
    <t>ΑΑ409226</t>
  </si>
  <si>
    <t>Φ150996</t>
  </si>
  <si>
    <t xml:space="preserve">Τσιρογιάννη </t>
  </si>
  <si>
    <t xml:space="preserve">Χριστίνα </t>
  </si>
  <si>
    <t xml:space="preserve">Αλέξανδρος </t>
  </si>
  <si>
    <t>ΑΗ244409</t>
  </si>
  <si>
    <t>ΦΟΥΦΛΙΑ</t>
  </si>
  <si>
    <t>Χ482777</t>
  </si>
  <si>
    <t>ΤΣΑΚΙΡΗ</t>
  </si>
  <si>
    <t>ΑΜ691477</t>
  </si>
  <si>
    <t>ΣΑΚΚΑ</t>
  </si>
  <si>
    <t>ΛΟΥΚΙΑ</t>
  </si>
  <si>
    <t>ΑΖ660855</t>
  </si>
  <si>
    <t>ΣΤΕΡΓΙΟΥΔΑ</t>
  </si>
  <si>
    <t>ΑΒ684485</t>
  </si>
  <si>
    <t>522,5</t>
  </si>
  <si>
    <t>903,5</t>
  </si>
  <si>
    <t>ΒΕΛΛΙΔΟΥ</t>
  </si>
  <si>
    <t>ΔΙΟΝΥΣΙΑ</t>
  </si>
  <si>
    <t>ΑΖ796400</t>
  </si>
  <si>
    <t>ΑΗ686648</t>
  </si>
  <si>
    <t>ΘΩΜΟΠΟΥΛΟΣ</t>
  </si>
  <si>
    <t>ΑΙ870933</t>
  </si>
  <si>
    <t>ΔΙΒΑΝΟΠΟΥΛΟΥ-ΚΑΡΑΓΙΑΝΝΑΚΗ</t>
  </si>
  <si>
    <t>ΑΖ666191</t>
  </si>
  <si>
    <t>ΠΑΠΑΖΩΗ</t>
  </si>
  <si>
    <t>ΤΡΙΑΝΤΑΦΥΛΛΟΣ</t>
  </si>
  <si>
    <t>ΑΗ180079</t>
  </si>
  <si>
    <t>ΚΑΜΠΑΤΑΓΗ</t>
  </si>
  <si>
    <t>ΜΑΓΔΑΛΙΝΗ</t>
  </si>
  <si>
    <t>ΑΜ037169</t>
  </si>
  <si>
    <t>ΚΟΥΤΣΟΠΟΔΙΩΤΗΣ</t>
  </si>
  <si>
    <t>Χ576096</t>
  </si>
  <si>
    <t>ΠΕΙΜΑΝΙΔΟΥ</t>
  </si>
  <si>
    <t>ΕΜΟΡΦΙΛΗ</t>
  </si>
  <si>
    <t>Χ245908</t>
  </si>
  <si>
    <t>ΠΑΣΧΑΛΙΔΟΥ</t>
  </si>
  <si>
    <t>ΑΝ393106</t>
  </si>
  <si>
    <t>871,5</t>
  </si>
  <si>
    <t>ΑΗ892751</t>
  </si>
  <si>
    <t>720,5</t>
  </si>
  <si>
    <t>870,5</t>
  </si>
  <si>
    <t>ΜΠΙΤΖΙΛΗ</t>
  </si>
  <si>
    <t>ΑΒ683790</t>
  </si>
  <si>
    <t>ΚΟΥΝΔΟΥΡΑΚΗΣ</t>
  </si>
  <si>
    <t>ΑΜ475166</t>
  </si>
  <si>
    <t>ΑΙ197544</t>
  </si>
  <si>
    <t>ΘΑΣΙΤΗΣ</t>
  </si>
  <si>
    <t>ΑΗ379465</t>
  </si>
  <si>
    <t>ΤΣΑΠΑΚΙΔΗΣ</t>
  </si>
  <si>
    <t>Χ817715</t>
  </si>
  <si>
    <t>ΤΣΑΛΠΑΡΑ</t>
  </si>
  <si>
    <t>ΑΝ202259</t>
  </si>
  <si>
    <t>ΓΑΝΩΤΗ</t>
  </si>
  <si>
    <t>ΔΙΟΝΥΣΙΟΣ</t>
  </si>
  <si>
    <t>ΑΖ322434</t>
  </si>
  <si>
    <t>ΑΕ745222</t>
  </si>
  <si>
    <t>ΑΝΤΩΝΙΑΔΟΥ</t>
  </si>
  <si>
    <t>Χ762068</t>
  </si>
  <si>
    <t>ΔΕΜΕΡΤΖΗΣ</t>
  </si>
  <si>
    <t>Χ734991</t>
  </si>
  <si>
    <t>689,7</t>
  </si>
  <si>
    <t>843,7</t>
  </si>
  <si>
    <t>ΡΑΜΜΟΥ</t>
  </si>
  <si>
    <t>ΑΕ337897</t>
  </si>
  <si>
    <t>ΜΟΥΜΙΝ ΟΥΣΤΑ</t>
  </si>
  <si>
    <t>ΓΚΙΟΥΛΣΕΝ</t>
  </si>
  <si>
    <t>ΣΑΜΗ</t>
  </si>
  <si>
    <t>ΑΜ696043</t>
  </si>
  <si>
    <t>ΒΕΡΝΑΔΑΚΗ</t>
  </si>
  <si>
    <t>ΟΥΡΑΝΙΑ</t>
  </si>
  <si>
    <t>ΑΗ834734</t>
  </si>
  <si>
    <t>ΜΟΝΑΣΤΗΡΙΔΗΣ</t>
  </si>
  <si>
    <t>ΑΚ908345</t>
  </si>
  <si>
    <t>ΧΑΤΖΗΝΑ</t>
  </si>
  <si>
    <t>ΑΗ814957</t>
  </si>
  <si>
    <t>Χ988558</t>
  </si>
  <si>
    <t>753,5</t>
  </si>
  <si>
    <t>823,5</t>
  </si>
  <si>
    <t>ΧΡΙΣΤΟΔΟΥΛΑΚΗ</t>
  </si>
  <si>
    <t>ΑΜ669753</t>
  </si>
  <si>
    <t>821,5</t>
  </si>
  <si>
    <t>ΤΟΛΙΚΑΣ</t>
  </si>
  <si>
    <t>ΤΑΞΙΑΡΧΗΣ</t>
  </si>
  <si>
    <t>ΑΜ419658</t>
  </si>
  <si>
    <t>813,5</t>
  </si>
  <si>
    <t>ΘΕΙΑΚΟΓΕΩΡΓΟΥ</t>
  </si>
  <si>
    <t>Χ778128</t>
  </si>
  <si>
    <t>ΝΙΚΟΛΑΙΔΗΣ</t>
  </si>
  <si>
    <t>ΑΙ749018</t>
  </si>
  <si>
    <t>ΠΑΠΑΧΑΡΑΛΑΜΠΟΥ</t>
  </si>
  <si>
    <t>ΑΑ969083</t>
  </si>
  <si>
    <t>ΤΣΙΑΝΟΠΟΥΛΟΥ</t>
  </si>
  <si>
    <t>Ξ870051</t>
  </si>
  <si>
    <t>ΑΛΤΖΕΡΙΝΗ</t>
  </si>
  <si>
    <t>ΑΒ773797</t>
  </si>
  <si>
    <t>ΤΕΤΡΑΔΗ</t>
  </si>
  <si>
    <t>ΑΖ145759</t>
  </si>
  <si>
    <t>ΚΩΝΣΤΑΝΤΟΥΛΑ</t>
  </si>
  <si>
    <t>ΑΕ242326</t>
  </si>
  <si>
    <t>ΦΟΥΡΛΑΤΑΡΑ</t>
  </si>
  <si>
    <t>ΕΥΘΥΜΙΟΣ</t>
  </si>
  <si>
    <t>ΑΒ109850</t>
  </si>
  <si>
    <t>Φ423017</t>
  </si>
  <si>
    <t>ΜΑΡΟΣ</t>
  </si>
  <si>
    <t>ΕΠΑΜΕΙΝΩΝΔΑΣ</t>
  </si>
  <si>
    <t>ΑΚ865905</t>
  </si>
  <si>
    <t>ΚΟΤΖΑΦΙΛΙΟΣ</t>
  </si>
  <si>
    <t>Χ891519</t>
  </si>
  <si>
    <t>ZHSH</t>
  </si>
  <si>
    <t>ANDRIANA</t>
  </si>
  <si>
    <t>EYAGGELOS</t>
  </si>
  <si>
    <t>ΑΒ998985</t>
  </si>
  <si>
    <t>ΜΗΤΟΛΙΔΟΥ</t>
  </si>
  <si>
    <t>ΑΖ394860</t>
  </si>
  <si>
    <t>ΚΡΕΜΕΤΗΣ</t>
  </si>
  <si>
    <t>ΑΖ322729</t>
  </si>
  <si>
    <t>ΜΠΑΛΤΑΤΖΗ</t>
  </si>
  <si>
    <t>ΑΖ322876</t>
  </si>
  <si>
    <t xml:space="preserve">ΠΑΠΑΔΟΠΟΥΛΟΥ </t>
  </si>
  <si>
    <t>ΣΥΜΕΛΑ</t>
  </si>
  <si>
    <t xml:space="preserve">ΧΡΗΣΤΟΣ </t>
  </si>
  <si>
    <t>ΑΑ281786</t>
  </si>
  <si>
    <t>ΑΛΕΞΟΠΟΥΛΟΣ</t>
  </si>
  <si>
    <t>ΑΑ967281</t>
  </si>
  <si>
    <t>ΔΟΜΝΟΓΛΟΥ</t>
  </si>
  <si>
    <t>ΑΒ715339</t>
  </si>
  <si>
    <t>ΑΔΑΜΟΠΟΥΛΟΣ</t>
  </si>
  <si>
    <t>ΑΖ319269</t>
  </si>
  <si>
    <t>643,5</t>
  </si>
  <si>
    <t>685,5</t>
  </si>
  <si>
    <t>ΠΑΠΑΒΑΣΙΛΕΙΟΥ</t>
  </si>
  <si>
    <t>ΑΜ858451</t>
  </si>
  <si>
    <t>ΑΚΑΣΗ</t>
  </si>
  <si>
    <t>ΑΜ612433</t>
  </si>
  <si>
    <t>KOLA</t>
  </si>
  <si>
    <t>DELINA</t>
  </si>
  <si>
    <t>DED</t>
  </si>
  <si>
    <t>BJ2011327</t>
  </si>
  <si>
    <t>665,5</t>
  </si>
  <si>
    <t>ΛΑΠΟΥΡΙΔΗΣ</t>
  </si>
  <si>
    <t>ΚΩΣΤΑΣ</t>
  </si>
  <si>
    <t>ΑΖ359929</t>
  </si>
  <si>
    <t>ΖΩΡΑ</t>
  </si>
  <si>
    <t>ΑΒ901489</t>
  </si>
  <si>
    <t>ΕΞΑΡΧΟΥ</t>
  </si>
  <si>
    <t>ΑΜ784403</t>
  </si>
  <si>
    <t>588,5</t>
  </si>
  <si>
    <t>658,5</t>
  </si>
  <si>
    <t>ΚΑΨΙΩΤΗ</t>
  </si>
  <si>
    <t>ΑΒ386703</t>
  </si>
  <si>
    <t>ΓΡΑΜΜΕΝΙΔΟΥ</t>
  </si>
  <si>
    <t>ΑΙ709096</t>
  </si>
  <si>
    <t>ΜΩΥΣΙΔΟΥ</t>
  </si>
  <si>
    <t>ΙΝΓΚΑ</t>
  </si>
  <si>
    <t>ΤΖΟΝΙΚ</t>
  </si>
  <si>
    <t>ΑΜ253218</t>
  </si>
  <si>
    <t>ΤΑΣΣΗΣ</t>
  </si>
  <si>
    <t>ΒΑΣΙΛΗΣ</t>
  </si>
  <si>
    <t>ΑΕ293401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</si>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</sst>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73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129</v>
      </c>
      <c r="C8" t="s">
        <v>13</v>
      </c>
      <c r="D8" t="s">
        <v>14</v>
      </c>
      <c r="E8" t="s">
        <v>15</v>
      </c>
      <c r="F8" t="s">
        <v>16</v>
      </c>
      <c r="G8" t="str">
        <f>"200802004974"</f>
        <v>200802004974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0</v>
      </c>
      <c r="W8" t="s">
        <v>18</v>
      </c>
    </row>
    <row r="9" spans="1:23" x14ac:dyDescent="0.25">
      <c r="H9">
        <v>704</v>
      </c>
    </row>
    <row r="10" spans="1:23" x14ac:dyDescent="0.25">
      <c r="A10">
        <v>2</v>
      </c>
      <c r="B10">
        <v>2222</v>
      </c>
      <c r="C10" t="s">
        <v>19</v>
      </c>
      <c r="D10" t="s">
        <v>20</v>
      </c>
      <c r="E10" t="s">
        <v>21</v>
      </c>
      <c r="F10" t="s">
        <v>22</v>
      </c>
      <c r="G10" t="str">
        <f>"201511040026"</f>
        <v>201511040026</v>
      </c>
      <c r="H10" t="s">
        <v>23</v>
      </c>
      <c r="I10">
        <v>150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84</v>
      </c>
      <c r="S10">
        <v>588</v>
      </c>
      <c r="T10">
        <v>0</v>
      </c>
      <c r="V10">
        <v>0</v>
      </c>
      <c r="W10" t="s">
        <v>24</v>
      </c>
    </row>
    <row r="11" spans="1:23" x14ac:dyDescent="0.25">
      <c r="H11">
        <v>704</v>
      </c>
    </row>
    <row r="12" spans="1:23" x14ac:dyDescent="0.25">
      <c r="A12">
        <v>3</v>
      </c>
      <c r="B12">
        <v>1183</v>
      </c>
      <c r="C12" t="s">
        <v>25</v>
      </c>
      <c r="D12" t="s">
        <v>26</v>
      </c>
      <c r="E12" t="s">
        <v>27</v>
      </c>
      <c r="F12" t="s">
        <v>28</v>
      </c>
      <c r="G12" t="str">
        <f>"00093700"</f>
        <v>00093700</v>
      </c>
      <c r="H12" t="s">
        <v>29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84</v>
      </c>
      <c r="S12">
        <v>588</v>
      </c>
      <c r="T12">
        <v>0</v>
      </c>
      <c r="V12">
        <v>0</v>
      </c>
      <c r="W12" t="s">
        <v>30</v>
      </c>
    </row>
    <row r="13" spans="1:23" x14ac:dyDescent="0.25">
      <c r="H13">
        <v>704</v>
      </c>
    </row>
    <row r="14" spans="1:23" x14ac:dyDescent="0.25">
      <c r="A14">
        <v>4</v>
      </c>
      <c r="B14">
        <v>602</v>
      </c>
      <c r="C14" t="s">
        <v>31</v>
      </c>
      <c r="D14" t="s">
        <v>32</v>
      </c>
      <c r="E14" t="s">
        <v>33</v>
      </c>
      <c r="F14" t="s">
        <v>34</v>
      </c>
      <c r="G14" t="str">
        <f>"201511034876"</f>
        <v>201511034876</v>
      </c>
      <c r="H14">
        <v>1100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81</v>
      </c>
      <c r="S14">
        <v>567</v>
      </c>
      <c r="T14">
        <v>0</v>
      </c>
      <c r="V14">
        <v>0</v>
      </c>
      <c r="W14">
        <v>1817</v>
      </c>
    </row>
    <row r="15" spans="1:23" x14ac:dyDescent="0.25">
      <c r="H15">
        <v>704</v>
      </c>
    </row>
    <row r="16" spans="1:23" x14ac:dyDescent="0.25">
      <c r="A16">
        <v>5</v>
      </c>
      <c r="B16">
        <v>661</v>
      </c>
      <c r="C16" t="s">
        <v>35</v>
      </c>
      <c r="D16" t="s">
        <v>36</v>
      </c>
      <c r="E16" t="s">
        <v>37</v>
      </c>
      <c r="F16" t="s">
        <v>38</v>
      </c>
      <c r="G16" t="str">
        <f>"200712000486"</f>
        <v>200712000486</v>
      </c>
      <c r="H16">
        <v>1078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84</v>
      </c>
      <c r="S16">
        <v>588</v>
      </c>
      <c r="T16">
        <v>0</v>
      </c>
      <c r="V16">
        <v>0</v>
      </c>
      <c r="W16">
        <v>1816</v>
      </c>
    </row>
    <row r="17" spans="1:23" x14ac:dyDescent="0.25">
      <c r="H17">
        <v>704</v>
      </c>
    </row>
    <row r="18" spans="1:23" x14ac:dyDescent="0.25">
      <c r="A18">
        <v>6</v>
      </c>
      <c r="B18">
        <v>1713</v>
      </c>
      <c r="C18" t="s">
        <v>39</v>
      </c>
      <c r="D18" t="s">
        <v>33</v>
      </c>
      <c r="E18" t="s">
        <v>40</v>
      </c>
      <c r="F18" t="s">
        <v>41</v>
      </c>
      <c r="G18" t="str">
        <f>"201511023469"</f>
        <v>201511023469</v>
      </c>
      <c r="H18">
        <v>1045</v>
      </c>
      <c r="I18">
        <v>150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84</v>
      </c>
      <c r="S18">
        <v>588</v>
      </c>
      <c r="T18">
        <v>0</v>
      </c>
      <c r="V18">
        <v>0</v>
      </c>
      <c r="W18">
        <v>1813</v>
      </c>
    </row>
    <row r="19" spans="1:23" x14ac:dyDescent="0.25">
      <c r="H19">
        <v>704</v>
      </c>
    </row>
    <row r="20" spans="1:23" x14ac:dyDescent="0.25">
      <c r="A20">
        <v>7</v>
      </c>
      <c r="B20">
        <v>209</v>
      </c>
      <c r="C20" t="s">
        <v>42</v>
      </c>
      <c r="D20" t="s">
        <v>43</v>
      </c>
      <c r="E20" t="s">
        <v>44</v>
      </c>
      <c r="F20" t="s">
        <v>45</v>
      </c>
      <c r="G20" t="str">
        <f>"201102000764"</f>
        <v>201102000764</v>
      </c>
      <c r="H20">
        <v>1045</v>
      </c>
      <c r="I20">
        <v>150</v>
      </c>
      <c r="J20">
        <v>30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84</v>
      </c>
      <c r="S20">
        <v>588</v>
      </c>
      <c r="T20">
        <v>0</v>
      </c>
      <c r="V20">
        <v>0</v>
      </c>
      <c r="W20">
        <v>1813</v>
      </c>
    </row>
    <row r="21" spans="1:23" x14ac:dyDescent="0.25">
      <c r="H21">
        <v>704</v>
      </c>
    </row>
    <row r="22" spans="1:23" x14ac:dyDescent="0.25">
      <c r="A22">
        <v>8</v>
      </c>
      <c r="B22">
        <v>737</v>
      </c>
      <c r="C22" t="s">
        <v>46</v>
      </c>
      <c r="D22" t="s">
        <v>47</v>
      </c>
      <c r="E22" t="s">
        <v>44</v>
      </c>
      <c r="F22" t="s">
        <v>48</v>
      </c>
      <c r="G22" t="str">
        <f>"00030239"</f>
        <v>00030239</v>
      </c>
      <c r="H22">
        <v>1089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81</v>
      </c>
      <c r="S22">
        <v>567</v>
      </c>
      <c r="T22">
        <v>0</v>
      </c>
      <c r="V22">
        <v>0</v>
      </c>
      <c r="W22">
        <v>1806</v>
      </c>
    </row>
    <row r="23" spans="1:23" x14ac:dyDescent="0.25">
      <c r="H23">
        <v>704</v>
      </c>
    </row>
    <row r="24" spans="1:23" x14ac:dyDescent="0.25">
      <c r="A24">
        <v>9</v>
      </c>
      <c r="B24">
        <v>1062</v>
      </c>
      <c r="C24" t="s">
        <v>49</v>
      </c>
      <c r="D24" t="s">
        <v>47</v>
      </c>
      <c r="E24" t="s">
        <v>15</v>
      </c>
      <c r="F24" t="s">
        <v>50</v>
      </c>
      <c r="G24" t="str">
        <f>"00042570"</f>
        <v>00042570</v>
      </c>
      <c r="H24">
        <v>1100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77</v>
      </c>
      <c r="S24">
        <v>539</v>
      </c>
      <c r="T24">
        <v>0</v>
      </c>
      <c r="V24">
        <v>0</v>
      </c>
      <c r="W24">
        <v>1789</v>
      </c>
    </row>
    <row r="25" spans="1:23" x14ac:dyDescent="0.25">
      <c r="H25">
        <v>704</v>
      </c>
    </row>
    <row r="26" spans="1:23" x14ac:dyDescent="0.25">
      <c r="A26">
        <v>10</v>
      </c>
      <c r="B26">
        <v>1668</v>
      </c>
      <c r="C26" t="s">
        <v>51</v>
      </c>
      <c r="D26" t="s">
        <v>52</v>
      </c>
      <c r="E26" t="s">
        <v>53</v>
      </c>
      <c r="F26" t="s">
        <v>54</v>
      </c>
      <c r="G26" t="str">
        <f>"201510000714"</f>
        <v>201510000714</v>
      </c>
      <c r="H26">
        <v>990</v>
      </c>
      <c r="I26">
        <v>150</v>
      </c>
      <c r="J26">
        <v>30</v>
      </c>
      <c r="K26">
        <v>0</v>
      </c>
      <c r="L26">
        <v>0</v>
      </c>
      <c r="M26">
        <v>30</v>
      </c>
      <c r="N26">
        <v>0</v>
      </c>
      <c r="O26">
        <v>0</v>
      </c>
      <c r="P26">
        <v>0</v>
      </c>
      <c r="Q26">
        <v>0</v>
      </c>
      <c r="R26">
        <v>84</v>
      </c>
      <c r="S26">
        <v>588</v>
      </c>
      <c r="T26">
        <v>0</v>
      </c>
      <c r="V26">
        <v>0</v>
      </c>
      <c r="W26">
        <v>1788</v>
      </c>
    </row>
    <row r="27" spans="1:23" x14ac:dyDescent="0.25">
      <c r="H27">
        <v>704</v>
      </c>
    </row>
    <row r="28" spans="1:23" x14ac:dyDescent="0.25">
      <c r="A28">
        <v>11</v>
      </c>
      <c r="B28">
        <v>3201</v>
      </c>
      <c r="C28" t="s">
        <v>55</v>
      </c>
      <c r="D28" t="s">
        <v>32</v>
      </c>
      <c r="E28" t="s">
        <v>56</v>
      </c>
      <c r="F28" t="s">
        <v>57</v>
      </c>
      <c r="G28" t="str">
        <f>"201511025092"</f>
        <v>201511025092</v>
      </c>
      <c r="H28">
        <v>1045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84</v>
      </c>
      <c r="S28">
        <v>588</v>
      </c>
      <c r="T28">
        <v>0</v>
      </c>
      <c r="V28">
        <v>0</v>
      </c>
      <c r="W28">
        <v>1783</v>
      </c>
    </row>
    <row r="29" spans="1:23" x14ac:dyDescent="0.25">
      <c r="H29">
        <v>704</v>
      </c>
    </row>
    <row r="30" spans="1:23" x14ac:dyDescent="0.25">
      <c r="A30">
        <v>12</v>
      </c>
      <c r="B30">
        <v>534</v>
      </c>
      <c r="C30" t="s">
        <v>58</v>
      </c>
      <c r="D30" t="s">
        <v>59</v>
      </c>
      <c r="E30" t="s">
        <v>60</v>
      </c>
      <c r="F30" t="s">
        <v>61</v>
      </c>
      <c r="G30" t="str">
        <f>"201510001668"</f>
        <v>201510001668</v>
      </c>
      <c r="H30">
        <v>1045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84</v>
      </c>
      <c r="S30">
        <v>588</v>
      </c>
      <c r="T30">
        <v>0</v>
      </c>
      <c r="V30">
        <v>0</v>
      </c>
      <c r="W30">
        <v>1783</v>
      </c>
    </row>
    <row r="31" spans="1:23" x14ac:dyDescent="0.25">
      <c r="H31">
        <v>704</v>
      </c>
    </row>
    <row r="32" spans="1:23" x14ac:dyDescent="0.25">
      <c r="A32">
        <v>13</v>
      </c>
      <c r="B32">
        <v>925</v>
      </c>
      <c r="C32" t="s">
        <v>62</v>
      </c>
      <c r="D32" t="s">
        <v>44</v>
      </c>
      <c r="E32" t="s">
        <v>63</v>
      </c>
      <c r="F32" t="s">
        <v>64</v>
      </c>
      <c r="G32" t="str">
        <f>"200802010341"</f>
        <v>200802010341</v>
      </c>
      <c r="H32" t="s">
        <v>65</v>
      </c>
      <c r="I32">
        <v>150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84</v>
      </c>
      <c r="S32">
        <v>588</v>
      </c>
      <c r="T32">
        <v>0</v>
      </c>
      <c r="V32">
        <v>0</v>
      </c>
      <c r="W32" t="s">
        <v>66</v>
      </c>
    </row>
    <row r="33" spans="1:23" x14ac:dyDescent="0.25">
      <c r="H33">
        <v>704</v>
      </c>
    </row>
    <row r="34" spans="1:23" x14ac:dyDescent="0.25">
      <c r="A34">
        <v>14</v>
      </c>
      <c r="B34">
        <v>1464</v>
      </c>
      <c r="C34" t="s">
        <v>67</v>
      </c>
      <c r="D34" t="s">
        <v>68</v>
      </c>
      <c r="E34" t="s">
        <v>60</v>
      </c>
      <c r="F34" t="s">
        <v>69</v>
      </c>
      <c r="G34" t="str">
        <f>"201511006715"</f>
        <v>201511006715</v>
      </c>
      <c r="H34" t="s">
        <v>70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84</v>
      </c>
      <c r="S34">
        <v>588</v>
      </c>
      <c r="T34">
        <v>0</v>
      </c>
      <c r="V34">
        <v>0</v>
      </c>
      <c r="W34" t="s">
        <v>71</v>
      </c>
    </row>
    <row r="35" spans="1:23" x14ac:dyDescent="0.25">
      <c r="H35">
        <v>704</v>
      </c>
    </row>
    <row r="36" spans="1:23" x14ac:dyDescent="0.25">
      <c r="A36">
        <v>15</v>
      </c>
      <c r="B36">
        <v>985</v>
      </c>
      <c r="C36" t="s">
        <v>72</v>
      </c>
      <c r="D36" t="s">
        <v>32</v>
      </c>
      <c r="E36" t="s">
        <v>73</v>
      </c>
      <c r="F36" t="s">
        <v>74</v>
      </c>
      <c r="G36" t="str">
        <f>"201511026811"</f>
        <v>201511026811</v>
      </c>
      <c r="H36">
        <v>1100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74</v>
      </c>
      <c r="S36">
        <v>518</v>
      </c>
      <c r="T36">
        <v>0</v>
      </c>
      <c r="V36">
        <v>0</v>
      </c>
      <c r="W36">
        <v>1768</v>
      </c>
    </row>
    <row r="37" spans="1:23" x14ac:dyDescent="0.25">
      <c r="H37">
        <v>704</v>
      </c>
    </row>
    <row r="38" spans="1:23" x14ac:dyDescent="0.25">
      <c r="A38">
        <v>16</v>
      </c>
      <c r="B38">
        <v>1422</v>
      </c>
      <c r="C38" t="s">
        <v>75</v>
      </c>
      <c r="D38" t="s">
        <v>76</v>
      </c>
      <c r="E38" t="s">
        <v>77</v>
      </c>
      <c r="F38" t="s">
        <v>78</v>
      </c>
      <c r="G38" t="str">
        <f>"201511033995"</f>
        <v>201511033995</v>
      </c>
      <c r="H38" t="s">
        <v>79</v>
      </c>
      <c r="I38">
        <v>150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84</v>
      </c>
      <c r="S38">
        <v>588</v>
      </c>
      <c r="T38">
        <v>0</v>
      </c>
      <c r="V38">
        <v>0</v>
      </c>
      <c r="W38" t="s">
        <v>80</v>
      </c>
    </row>
    <row r="39" spans="1:23" x14ac:dyDescent="0.25">
      <c r="H39">
        <v>704</v>
      </c>
    </row>
    <row r="40" spans="1:23" x14ac:dyDescent="0.25">
      <c r="A40">
        <v>17</v>
      </c>
      <c r="B40">
        <v>183</v>
      </c>
      <c r="C40" t="s">
        <v>81</v>
      </c>
      <c r="D40" t="s">
        <v>82</v>
      </c>
      <c r="E40" t="s">
        <v>83</v>
      </c>
      <c r="F40" t="s">
        <v>84</v>
      </c>
      <c r="G40" t="str">
        <f>"201510003935"</f>
        <v>201510003935</v>
      </c>
      <c r="H40" t="s">
        <v>85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70</v>
      </c>
      <c r="R40">
        <v>75</v>
      </c>
      <c r="S40">
        <v>525</v>
      </c>
      <c r="T40">
        <v>0</v>
      </c>
      <c r="V40">
        <v>0</v>
      </c>
      <c r="W40" t="s">
        <v>86</v>
      </c>
    </row>
    <row r="41" spans="1:23" x14ac:dyDescent="0.25">
      <c r="H41">
        <v>704</v>
      </c>
    </row>
    <row r="42" spans="1:23" x14ac:dyDescent="0.25">
      <c r="A42">
        <v>18</v>
      </c>
      <c r="B42">
        <v>2434</v>
      </c>
      <c r="C42" t="s">
        <v>87</v>
      </c>
      <c r="D42" t="s">
        <v>47</v>
      </c>
      <c r="E42" t="s">
        <v>88</v>
      </c>
      <c r="F42" t="s">
        <v>89</v>
      </c>
      <c r="G42" t="str">
        <f>"201511022228"</f>
        <v>201511022228</v>
      </c>
      <c r="H42">
        <v>1023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83</v>
      </c>
      <c r="S42">
        <v>581</v>
      </c>
      <c r="T42">
        <v>0</v>
      </c>
      <c r="V42">
        <v>0</v>
      </c>
      <c r="W42">
        <v>1754</v>
      </c>
    </row>
    <row r="43" spans="1:23" x14ac:dyDescent="0.25">
      <c r="H43">
        <v>704</v>
      </c>
    </row>
    <row r="44" spans="1:23" x14ac:dyDescent="0.25">
      <c r="A44">
        <v>19</v>
      </c>
      <c r="B44">
        <v>2299</v>
      </c>
      <c r="C44" t="s">
        <v>90</v>
      </c>
      <c r="D44" t="s">
        <v>91</v>
      </c>
      <c r="E44" t="s">
        <v>92</v>
      </c>
      <c r="F44" t="s">
        <v>93</v>
      </c>
      <c r="G44" t="str">
        <f>"201102000683"</f>
        <v>201102000683</v>
      </c>
      <c r="H44">
        <v>1012</v>
      </c>
      <c r="I44">
        <v>150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84</v>
      </c>
      <c r="S44">
        <v>588</v>
      </c>
      <c r="T44">
        <v>0</v>
      </c>
      <c r="V44">
        <v>0</v>
      </c>
      <c r="W44">
        <v>1750</v>
      </c>
    </row>
    <row r="45" spans="1:23" x14ac:dyDescent="0.25">
      <c r="H45">
        <v>704</v>
      </c>
    </row>
    <row r="46" spans="1:23" x14ac:dyDescent="0.25">
      <c r="A46">
        <v>20</v>
      </c>
      <c r="B46">
        <v>21</v>
      </c>
      <c r="C46" t="s">
        <v>94</v>
      </c>
      <c r="D46" t="s">
        <v>95</v>
      </c>
      <c r="E46" t="s">
        <v>44</v>
      </c>
      <c r="F46" t="s">
        <v>96</v>
      </c>
      <c r="G46" t="str">
        <f>"201410012658"</f>
        <v>201410012658</v>
      </c>
      <c r="H46">
        <v>1045</v>
      </c>
      <c r="I46">
        <v>150</v>
      </c>
      <c r="J46">
        <v>50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72</v>
      </c>
      <c r="S46">
        <v>504</v>
      </c>
      <c r="T46">
        <v>0</v>
      </c>
      <c r="V46">
        <v>0</v>
      </c>
      <c r="W46">
        <v>1749</v>
      </c>
    </row>
    <row r="47" spans="1:23" x14ac:dyDescent="0.25">
      <c r="H47">
        <v>704</v>
      </c>
    </row>
    <row r="48" spans="1:23" x14ac:dyDescent="0.25">
      <c r="A48">
        <v>21</v>
      </c>
      <c r="B48">
        <v>68</v>
      </c>
      <c r="C48" t="s">
        <v>97</v>
      </c>
      <c r="D48" t="s">
        <v>98</v>
      </c>
      <c r="E48" t="s">
        <v>99</v>
      </c>
      <c r="F48" t="s">
        <v>100</v>
      </c>
      <c r="G48" t="str">
        <f>"201510002602"</f>
        <v>201510002602</v>
      </c>
      <c r="H48">
        <v>1056</v>
      </c>
      <c r="I48">
        <v>150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75</v>
      </c>
      <c r="S48">
        <v>525</v>
      </c>
      <c r="T48">
        <v>0</v>
      </c>
      <c r="V48">
        <v>0</v>
      </c>
      <c r="W48">
        <v>1731</v>
      </c>
    </row>
    <row r="49" spans="1:23" x14ac:dyDescent="0.25">
      <c r="H49">
        <v>704</v>
      </c>
    </row>
    <row r="50" spans="1:23" x14ac:dyDescent="0.25">
      <c r="A50">
        <v>22</v>
      </c>
      <c r="B50">
        <v>3188</v>
      </c>
      <c r="C50" t="s">
        <v>101</v>
      </c>
      <c r="D50" t="s">
        <v>102</v>
      </c>
      <c r="E50" t="s">
        <v>99</v>
      </c>
      <c r="F50" t="s">
        <v>103</v>
      </c>
      <c r="G50" t="str">
        <f>"201511022236"</f>
        <v>201511022236</v>
      </c>
      <c r="H50">
        <v>990</v>
      </c>
      <c r="I50">
        <v>150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84</v>
      </c>
      <c r="S50">
        <v>588</v>
      </c>
      <c r="T50">
        <v>0</v>
      </c>
      <c r="V50">
        <v>0</v>
      </c>
      <c r="W50">
        <v>1728</v>
      </c>
    </row>
    <row r="51" spans="1:23" x14ac:dyDescent="0.25">
      <c r="H51">
        <v>704</v>
      </c>
    </row>
    <row r="52" spans="1:23" x14ac:dyDescent="0.25">
      <c r="A52">
        <v>23</v>
      </c>
      <c r="B52">
        <v>989</v>
      </c>
      <c r="C52" t="s">
        <v>104</v>
      </c>
      <c r="D52" t="s">
        <v>105</v>
      </c>
      <c r="E52" t="s">
        <v>92</v>
      </c>
      <c r="F52" t="s">
        <v>106</v>
      </c>
      <c r="G52" t="str">
        <f>"201511005186"</f>
        <v>201511005186</v>
      </c>
      <c r="H52">
        <v>990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84</v>
      </c>
      <c r="S52">
        <v>588</v>
      </c>
      <c r="T52">
        <v>0</v>
      </c>
      <c r="V52">
        <v>0</v>
      </c>
      <c r="W52">
        <v>1728</v>
      </c>
    </row>
    <row r="53" spans="1:23" x14ac:dyDescent="0.25">
      <c r="H53">
        <v>704</v>
      </c>
    </row>
    <row r="54" spans="1:23" x14ac:dyDescent="0.25">
      <c r="A54">
        <v>24</v>
      </c>
      <c r="B54">
        <v>1363</v>
      </c>
      <c r="C54" t="s">
        <v>107</v>
      </c>
      <c r="D54" t="s">
        <v>27</v>
      </c>
      <c r="E54" t="s">
        <v>108</v>
      </c>
      <c r="F54" t="s">
        <v>109</v>
      </c>
      <c r="G54" t="str">
        <f>"201510000680"</f>
        <v>201510000680</v>
      </c>
      <c r="H54">
        <v>990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83</v>
      </c>
      <c r="S54">
        <v>581</v>
      </c>
      <c r="T54">
        <v>0</v>
      </c>
      <c r="V54">
        <v>0</v>
      </c>
      <c r="W54">
        <v>1721</v>
      </c>
    </row>
    <row r="55" spans="1:23" x14ac:dyDescent="0.25">
      <c r="H55">
        <v>704</v>
      </c>
    </row>
    <row r="56" spans="1:23" x14ac:dyDescent="0.25">
      <c r="A56">
        <v>25</v>
      </c>
      <c r="B56">
        <v>2652</v>
      </c>
      <c r="C56" t="s">
        <v>110</v>
      </c>
      <c r="D56" t="s">
        <v>111</v>
      </c>
      <c r="E56" t="s">
        <v>112</v>
      </c>
      <c r="F56" t="s">
        <v>113</v>
      </c>
      <c r="G56" t="str">
        <f>"00039853"</f>
        <v>00039853</v>
      </c>
      <c r="H56" t="s">
        <v>114</v>
      </c>
      <c r="I56">
        <v>150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84</v>
      </c>
      <c r="S56">
        <v>588</v>
      </c>
      <c r="T56">
        <v>0</v>
      </c>
      <c r="V56">
        <v>0</v>
      </c>
      <c r="W56" t="s">
        <v>115</v>
      </c>
    </row>
    <row r="57" spans="1:23" x14ac:dyDescent="0.25">
      <c r="H57">
        <v>704</v>
      </c>
    </row>
    <row r="58" spans="1:23" x14ac:dyDescent="0.25">
      <c r="A58">
        <v>26</v>
      </c>
      <c r="B58">
        <v>2755</v>
      </c>
      <c r="C58" t="s">
        <v>116</v>
      </c>
      <c r="D58" t="s">
        <v>33</v>
      </c>
      <c r="E58" t="s">
        <v>117</v>
      </c>
      <c r="F58" t="s">
        <v>118</v>
      </c>
      <c r="G58" t="str">
        <f>"201604005395"</f>
        <v>201604005395</v>
      </c>
      <c r="H58">
        <v>902</v>
      </c>
      <c r="I58">
        <v>150</v>
      </c>
      <c r="J58">
        <v>70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84</v>
      </c>
      <c r="S58">
        <v>588</v>
      </c>
      <c r="T58">
        <v>0</v>
      </c>
      <c r="V58">
        <v>0</v>
      </c>
      <c r="W58">
        <v>1710</v>
      </c>
    </row>
    <row r="59" spans="1:23" x14ac:dyDescent="0.25">
      <c r="H59" t="s">
        <v>119</v>
      </c>
    </row>
    <row r="60" spans="1:23" x14ac:dyDescent="0.25">
      <c r="A60">
        <v>27</v>
      </c>
      <c r="B60">
        <v>2842</v>
      </c>
      <c r="C60" t="s">
        <v>120</v>
      </c>
      <c r="D60" t="s">
        <v>121</v>
      </c>
      <c r="E60" t="s">
        <v>37</v>
      </c>
      <c r="F60" t="s">
        <v>122</v>
      </c>
      <c r="G60" t="str">
        <f>"201510002798"</f>
        <v>201510002798</v>
      </c>
      <c r="H60">
        <v>968</v>
      </c>
      <c r="I60">
        <v>150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84</v>
      </c>
      <c r="S60">
        <v>588</v>
      </c>
      <c r="T60">
        <v>0</v>
      </c>
      <c r="V60">
        <v>0</v>
      </c>
      <c r="W60">
        <v>1706</v>
      </c>
    </row>
    <row r="61" spans="1:23" x14ac:dyDescent="0.25">
      <c r="H61">
        <v>704</v>
      </c>
    </row>
    <row r="62" spans="1:23" x14ac:dyDescent="0.25">
      <c r="A62">
        <v>28</v>
      </c>
      <c r="B62">
        <v>2651</v>
      </c>
      <c r="C62" t="s">
        <v>123</v>
      </c>
      <c r="D62" t="s">
        <v>124</v>
      </c>
      <c r="E62" t="s">
        <v>125</v>
      </c>
      <c r="F62" t="s">
        <v>126</v>
      </c>
      <c r="G62" t="str">
        <f>"201510000186"</f>
        <v>201510000186</v>
      </c>
      <c r="H62">
        <v>1100</v>
      </c>
      <c r="I62">
        <v>150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65</v>
      </c>
      <c r="S62">
        <v>455</v>
      </c>
      <c r="T62">
        <v>0</v>
      </c>
      <c r="V62">
        <v>0</v>
      </c>
      <c r="W62">
        <v>1705</v>
      </c>
    </row>
    <row r="63" spans="1:23" x14ac:dyDescent="0.25">
      <c r="H63">
        <v>704</v>
      </c>
    </row>
    <row r="64" spans="1:23" x14ac:dyDescent="0.25">
      <c r="A64">
        <v>29</v>
      </c>
      <c r="B64">
        <v>228</v>
      </c>
      <c r="C64" t="s">
        <v>127</v>
      </c>
      <c r="D64" t="s">
        <v>128</v>
      </c>
      <c r="E64" t="s">
        <v>129</v>
      </c>
      <c r="F64" t="s">
        <v>130</v>
      </c>
      <c r="G64" t="str">
        <f>"201511029938"</f>
        <v>201511029938</v>
      </c>
      <c r="H64" t="s">
        <v>131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70</v>
      </c>
      <c r="Q64">
        <v>0</v>
      </c>
      <c r="R64">
        <v>79</v>
      </c>
      <c r="S64">
        <v>553</v>
      </c>
      <c r="T64">
        <v>0</v>
      </c>
      <c r="V64">
        <v>0</v>
      </c>
      <c r="W64" t="s">
        <v>132</v>
      </c>
    </row>
    <row r="65" spans="1:23" x14ac:dyDescent="0.25">
      <c r="H65">
        <v>704</v>
      </c>
    </row>
    <row r="66" spans="1:23" x14ac:dyDescent="0.25">
      <c r="A66">
        <v>30</v>
      </c>
      <c r="B66">
        <v>308</v>
      </c>
      <c r="C66" t="s">
        <v>133</v>
      </c>
      <c r="D66" t="s">
        <v>14</v>
      </c>
      <c r="E66" t="s">
        <v>134</v>
      </c>
      <c r="F66" t="s">
        <v>135</v>
      </c>
      <c r="G66" t="str">
        <f>"201511034864"</f>
        <v>201511034864</v>
      </c>
      <c r="H66">
        <v>1045</v>
      </c>
      <c r="I66">
        <v>0</v>
      </c>
      <c r="J66">
        <v>70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83</v>
      </c>
      <c r="S66">
        <v>581</v>
      </c>
      <c r="T66">
        <v>0</v>
      </c>
      <c r="V66">
        <v>0</v>
      </c>
      <c r="W66">
        <v>1696</v>
      </c>
    </row>
    <row r="67" spans="1:23" x14ac:dyDescent="0.25">
      <c r="H67">
        <v>704</v>
      </c>
    </row>
    <row r="68" spans="1:23" x14ac:dyDescent="0.25">
      <c r="A68">
        <v>31</v>
      </c>
      <c r="B68">
        <v>1209</v>
      </c>
      <c r="C68" t="s">
        <v>136</v>
      </c>
      <c r="D68" t="s">
        <v>137</v>
      </c>
      <c r="E68" t="s">
        <v>92</v>
      </c>
      <c r="F68" t="s">
        <v>138</v>
      </c>
      <c r="G68" t="str">
        <f>"201511033907"</f>
        <v>201511033907</v>
      </c>
      <c r="H68">
        <v>1045</v>
      </c>
      <c r="I68">
        <v>0</v>
      </c>
      <c r="J68">
        <v>30</v>
      </c>
      <c r="K68">
        <v>0</v>
      </c>
      <c r="L68">
        <v>30</v>
      </c>
      <c r="M68">
        <v>0</v>
      </c>
      <c r="N68">
        <v>0</v>
      </c>
      <c r="O68">
        <v>0</v>
      </c>
      <c r="P68">
        <v>0</v>
      </c>
      <c r="Q68">
        <v>0</v>
      </c>
      <c r="R68">
        <v>84</v>
      </c>
      <c r="S68">
        <v>588</v>
      </c>
      <c r="T68">
        <v>0</v>
      </c>
      <c r="V68">
        <v>0</v>
      </c>
      <c r="W68">
        <v>1693</v>
      </c>
    </row>
    <row r="69" spans="1:23" x14ac:dyDescent="0.25">
      <c r="H69">
        <v>704</v>
      </c>
    </row>
    <row r="70" spans="1:23" x14ac:dyDescent="0.25">
      <c r="A70">
        <v>32</v>
      </c>
      <c r="B70">
        <v>3056</v>
      </c>
      <c r="C70" t="s">
        <v>139</v>
      </c>
      <c r="D70" t="s">
        <v>140</v>
      </c>
      <c r="E70" t="s">
        <v>37</v>
      </c>
      <c r="F70" t="s">
        <v>141</v>
      </c>
      <c r="G70" t="str">
        <f>"201511030798"</f>
        <v>201511030798</v>
      </c>
      <c r="H70">
        <v>990</v>
      </c>
      <c r="I70">
        <v>150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79</v>
      </c>
      <c r="S70">
        <v>553</v>
      </c>
      <c r="T70">
        <v>0</v>
      </c>
      <c r="V70">
        <v>0</v>
      </c>
      <c r="W70">
        <v>1693</v>
      </c>
    </row>
    <row r="71" spans="1:23" x14ac:dyDescent="0.25">
      <c r="H71">
        <v>704</v>
      </c>
    </row>
    <row r="72" spans="1:23" x14ac:dyDescent="0.25">
      <c r="A72">
        <v>33</v>
      </c>
      <c r="B72">
        <v>777</v>
      </c>
      <c r="C72" t="s">
        <v>142</v>
      </c>
      <c r="D72" t="s">
        <v>143</v>
      </c>
      <c r="E72" t="s">
        <v>44</v>
      </c>
      <c r="F72" t="s">
        <v>144</v>
      </c>
      <c r="G72" t="str">
        <f>"00226904"</f>
        <v>00226904</v>
      </c>
      <c r="H72" t="s">
        <v>145</v>
      </c>
      <c r="I72">
        <v>150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84</v>
      </c>
      <c r="S72">
        <v>588</v>
      </c>
      <c r="T72">
        <v>0</v>
      </c>
      <c r="V72">
        <v>0</v>
      </c>
      <c r="W72" t="s">
        <v>146</v>
      </c>
    </row>
    <row r="73" spans="1:23" x14ac:dyDescent="0.25">
      <c r="H73">
        <v>704</v>
      </c>
    </row>
    <row r="74" spans="1:23" x14ac:dyDescent="0.25">
      <c r="A74">
        <v>34</v>
      </c>
      <c r="B74">
        <v>1694</v>
      </c>
      <c r="C74" t="s">
        <v>147</v>
      </c>
      <c r="D74" t="s">
        <v>148</v>
      </c>
      <c r="E74" t="s">
        <v>63</v>
      </c>
      <c r="F74" t="s">
        <v>149</v>
      </c>
      <c r="G74" t="str">
        <f>"201501000031"</f>
        <v>201501000031</v>
      </c>
      <c r="H74">
        <v>1100</v>
      </c>
      <c r="I74">
        <v>150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62</v>
      </c>
      <c r="S74">
        <v>434</v>
      </c>
      <c r="T74">
        <v>0</v>
      </c>
      <c r="V74">
        <v>0</v>
      </c>
      <c r="W74">
        <v>1684</v>
      </c>
    </row>
    <row r="75" spans="1:23" x14ac:dyDescent="0.25">
      <c r="H75">
        <v>704</v>
      </c>
    </row>
    <row r="76" spans="1:23" x14ac:dyDescent="0.25">
      <c r="A76">
        <v>35</v>
      </c>
      <c r="B76">
        <v>1739</v>
      </c>
      <c r="C76" t="s">
        <v>150</v>
      </c>
      <c r="D76" t="s">
        <v>47</v>
      </c>
      <c r="E76" t="s">
        <v>151</v>
      </c>
      <c r="F76" t="s">
        <v>152</v>
      </c>
      <c r="G76" t="str">
        <f>"00224803"</f>
        <v>00224803</v>
      </c>
      <c r="H76" t="s">
        <v>153</v>
      </c>
      <c r="I76">
        <v>0</v>
      </c>
      <c r="J76">
        <v>30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82</v>
      </c>
      <c r="S76">
        <v>574</v>
      </c>
      <c r="T76">
        <v>0</v>
      </c>
      <c r="V76">
        <v>0</v>
      </c>
      <c r="W76" t="s">
        <v>154</v>
      </c>
    </row>
    <row r="77" spans="1:23" x14ac:dyDescent="0.25">
      <c r="H77">
        <v>704</v>
      </c>
    </row>
    <row r="78" spans="1:23" x14ac:dyDescent="0.25">
      <c r="A78">
        <v>36</v>
      </c>
      <c r="B78">
        <v>2474</v>
      </c>
      <c r="C78" t="s">
        <v>155</v>
      </c>
      <c r="D78" t="s">
        <v>108</v>
      </c>
      <c r="E78" t="s">
        <v>156</v>
      </c>
      <c r="F78" t="s">
        <v>157</v>
      </c>
      <c r="G78" t="str">
        <f>"201512000618"</f>
        <v>201512000618</v>
      </c>
      <c r="H78" t="s">
        <v>158</v>
      </c>
      <c r="I78">
        <v>150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84</v>
      </c>
      <c r="S78">
        <v>588</v>
      </c>
      <c r="T78">
        <v>0</v>
      </c>
      <c r="V78">
        <v>0</v>
      </c>
      <c r="W78" t="s">
        <v>159</v>
      </c>
    </row>
    <row r="79" spans="1:23" x14ac:dyDescent="0.25">
      <c r="H79">
        <v>704</v>
      </c>
    </row>
    <row r="80" spans="1:23" x14ac:dyDescent="0.25">
      <c r="A80">
        <v>37</v>
      </c>
      <c r="B80">
        <v>471</v>
      </c>
      <c r="C80" t="s">
        <v>160</v>
      </c>
      <c r="D80" t="s">
        <v>161</v>
      </c>
      <c r="E80" t="s">
        <v>33</v>
      </c>
      <c r="F80" t="s">
        <v>162</v>
      </c>
      <c r="G80" t="str">
        <f>"201502002517"</f>
        <v>201502002517</v>
      </c>
      <c r="H80" t="s">
        <v>29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84</v>
      </c>
      <c r="S80">
        <v>588</v>
      </c>
      <c r="T80">
        <v>0</v>
      </c>
      <c r="V80">
        <v>0</v>
      </c>
      <c r="W80" t="s">
        <v>163</v>
      </c>
    </row>
    <row r="81" spans="1:23" x14ac:dyDescent="0.25">
      <c r="H81">
        <v>704</v>
      </c>
    </row>
    <row r="82" spans="1:23" x14ac:dyDescent="0.25">
      <c r="A82">
        <v>38</v>
      </c>
      <c r="B82">
        <v>2754</v>
      </c>
      <c r="C82" t="s">
        <v>164</v>
      </c>
      <c r="D82" t="s">
        <v>165</v>
      </c>
      <c r="E82" t="s">
        <v>125</v>
      </c>
      <c r="F82" t="s">
        <v>166</v>
      </c>
      <c r="G82" t="str">
        <f>"201511036594"</f>
        <v>201511036594</v>
      </c>
      <c r="H82" t="s">
        <v>167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84</v>
      </c>
      <c r="S82">
        <v>588</v>
      </c>
      <c r="T82">
        <v>0</v>
      </c>
      <c r="V82">
        <v>0</v>
      </c>
      <c r="W82" t="s">
        <v>168</v>
      </c>
    </row>
    <row r="83" spans="1:23" x14ac:dyDescent="0.25">
      <c r="H83">
        <v>704</v>
      </c>
    </row>
    <row r="84" spans="1:23" x14ac:dyDescent="0.25">
      <c r="A84">
        <v>39</v>
      </c>
      <c r="B84">
        <v>2708</v>
      </c>
      <c r="C84" t="s">
        <v>169</v>
      </c>
      <c r="D84" t="s">
        <v>170</v>
      </c>
      <c r="E84" t="s">
        <v>171</v>
      </c>
      <c r="F84" t="s">
        <v>172</v>
      </c>
      <c r="G84" t="str">
        <f>"201511037007"</f>
        <v>201511037007</v>
      </c>
      <c r="H84" t="s">
        <v>173</v>
      </c>
      <c r="I84">
        <v>150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84</v>
      </c>
      <c r="S84">
        <v>588</v>
      </c>
      <c r="T84">
        <v>0</v>
      </c>
      <c r="V84">
        <v>0</v>
      </c>
      <c r="W84" t="s">
        <v>174</v>
      </c>
    </row>
    <row r="85" spans="1:23" x14ac:dyDescent="0.25">
      <c r="H85">
        <v>704</v>
      </c>
    </row>
    <row r="86" spans="1:23" x14ac:dyDescent="0.25">
      <c r="A86">
        <v>40</v>
      </c>
      <c r="B86">
        <v>699</v>
      </c>
      <c r="C86" t="s">
        <v>175</v>
      </c>
      <c r="D86" t="s">
        <v>176</v>
      </c>
      <c r="E86" t="s">
        <v>177</v>
      </c>
      <c r="F86" t="s">
        <v>178</v>
      </c>
      <c r="G86" t="str">
        <f>"201511040154"</f>
        <v>201511040154</v>
      </c>
      <c r="H86">
        <v>1045</v>
      </c>
      <c r="I86">
        <v>0</v>
      </c>
      <c r="J86">
        <v>30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84</v>
      </c>
      <c r="S86">
        <v>588</v>
      </c>
      <c r="T86">
        <v>0</v>
      </c>
      <c r="V86">
        <v>0</v>
      </c>
      <c r="W86">
        <v>1663</v>
      </c>
    </row>
    <row r="87" spans="1:23" x14ac:dyDescent="0.25">
      <c r="H87">
        <v>704</v>
      </c>
    </row>
    <row r="88" spans="1:23" x14ac:dyDescent="0.25">
      <c r="A88">
        <v>41</v>
      </c>
      <c r="B88">
        <v>1418</v>
      </c>
      <c r="C88" t="s">
        <v>179</v>
      </c>
      <c r="D88" t="s">
        <v>180</v>
      </c>
      <c r="E88" t="s">
        <v>181</v>
      </c>
      <c r="F88" t="s">
        <v>182</v>
      </c>
      <c r="G88" t="str">
        <f>"00025416"</f>
        <v>00025416</v>
      </c>
      <c r="H88" t="s">
        <v>153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84</v>
      </c>
      <c r="S88">
        <v>588</v>
      </c>
      <c r="T88">
        <v>0</v>
      </c>
      <c r="V88">
        <v>0</v>
      </c>
      <c r="W88" t="s">
        <v>183</v>
      </c>
    </row>
    <row r="89" spans="1:23" x14ac:dyDescent="0.25">
      <c r="H89">
        <v>704</v>
      </c>
    </row>
    <row r="90" spans="1:23" x14ac:dyDescent="0.25">
      <c r="A90">
        <v>42</v>
      </c>
      <c r="B90">
        <v>2411</v>
      </c>
      <c r="C90" t="s">
        <v>184</v>
      </c>
      <c r="D90" t="s">
        <v>47</v>
      </c>
      <c r="E90" t="s">
        <v>37</v>
      </c>
      <c r="F90" t="s">
        <v>185</v>
      </c>
      <c r="G90" t="str">
        <f>"00017398"</f>
        <v>00017398</v>
      </c>
      <c r="H90" t="s">
        <v>186</v>
      </c>
      <c r="I90">
        <v>150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84</v>
      </c>
      <c r="S90">
        <v>588</v>
      </c>
      <c r="T90">
        <v>0</v>
      </c>
      <c r="V90">
        <v>0</v>
      </c>
      <c r="W90" t="s">
        <v>187</v>
      </c>
    </row>
    <row r="91" spans="1:23" x14ac:dyDescent="0.25">
      <c r="H91">
        <v>704</v>
      </c>
    </row>
    <row r="92" spans="1:23" x14ac:dyDescent="0.25">
      <c r="A92">
        <v>43</v>
      </c>
      <c r="B92">
        <v>774</v>
      </c>
      <c r="C92" t="s">
        <v>188</v>
      </c>
      <c r="D92" t="s">
        <v>189</v>
      </c>
      <c r="E92" t="s">
        <v>37</v>
      </c>
      <c r="F92" t="s">
        <v>190</v>
      </c>
      <c r="G92" t="str">
        <f>"201511014943"</f>
        <v>201511014943</v>
      </c>
      <c r="H92" t="s">
        <v>191</v>
      </c>
      <c r="I92">
        <v>150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82</v>
      </c>
      <c r="S92">
        <v>574</v>
      </c>
      <c r="T92">
        <v>0</v>
      </c>
      <c r="V92">
        <v>0</v>
      </c>
      <c r="W92" t="s">
        <v>192</v>
      </c>
    </row>
    <row r="93" spans="1:23" x14ac:dyDescent="0.25">
      <c r="H93">
        <v>704</v>
      </c>
    </row>
    <row r="94" spans="1:23" x14ac:dyDescent="0.25">
      <c r="A94">
        <v>44</v>
      </c>
      <c r="B94">
        <v>572</v>
      </c>
      <c r="C94" t="s">
        <v>193</v>
      </c>
      <c r="D94" t="s">
        <v>26</v>
      </c>
      <c r="E94" t="s">
        <v>40</v>
      </c>
      <c r="F94" t="s">
        <v>194</v>
      </c>
      <c r="G94" t="str">
        <f>"00047818"</f>
        <v>00047818</v>
      </c>
      <c r="H94">
        <v>825</v>
      </c>
      <c r="I94">
        <v>150</v>
      </c>
      <c r="J94">
        <v>70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84</v>
      </c>
      <c r="S94">
        <v>588</v>
      </c>
      <c r="T94">
        <v>0</v>
      </c>
      <c r="V94">
        <v>0</v>
      </c>
      <c r="W94">
        <v>1633</v>
      </c>
    </row>
    <row r="95" spans="1:23" x14ac:dyDescent="0.25">
      <c r="H95">
        <v>704</v>
      </c>
    </row>
    <row r="96" spans="1:23" x14ac:dyDescent="0.25">
      <c r="A96">
        <v>45</v>
      </c>
      <c r="B96">
        <v>2443</v>
      </c>
      <c r="C96" t="s">
        <v>195</v>
      </c>
      <c r="D96" t="s">
        <v>196</v>
      </c>
      <c r="E96" t="s">
        <v>197</v>
      </c>
      <c r="F96" t="s">
        <v>198</v>
      </c>
      <c r="G96" t="str">
        <f>"00015905"</f>
        <v>00015905</v>
      </c>
      <c r="H96">
        <v>891</v>
      </c>
      <c r="I96">
        <v>150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84</v>
      </c>
      <c r="S96">
        <v>588</v>
      </c>
      <c r="T96">
        <v>0</v>
      </c>
      <c r="V96">
        <v>2</v>
      </c>
      <c r="W96">
        <v>1629</v>
      </c>
    </row>
    <row r="97" spans="1:23" x14ac:dyDescent="0.25">
      <c r="H97">
        <v>704</v>
      </c>
    </row>
    <row r="98" spans="1:23" x14ac:dyDescent="0.25">
      <c r="A98">
        <v>46</v>
      </c>
      <c r="B98">
        <v>2146</v>
      </c>
      <c r="C98" t="s">
        <v>199</v>
      </c>
      <c r="D98" t="s">
        <v>44</v>
      </c>
      <c r="E98" t="s">
        <v>92</v>
      </c>
      <c r="F98" t="s">
        <v>200</v>
      </c>
      <c r="G98" t="str">
        <f>"201103000123"</f>
        <v>201103000123</v>
      </c>
      <c r="H98">
        <v>990</v>
      </c>
      <c r="I98">
        <v>0</v>
      </c>
      <c r="J98">
        <v>50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84</v>
      </c>
      <c r="S98">
        <v>588</v>
      </c>
      <c r="T98">
        <v>0</v>
      </c>
      <c r="V98">
        <v>0</v>
      </c>
      <c r="W98">
        <v>1628</v>
      </c>
    </row>
    <row r="99" spans="1:23" x14ac:dyDescent="0.25">
      <c r="H99">
        <v>704</v>
      </c>
    </row>
    <row r="100" spans="1:23" x14ac:dyDescent="0.25">
      <c r="A100">
        <v>47</v>
      </c>
      <c r="B100">
        <v>221</v>
      </c>
      <c r="C100" t="s">
        <v>201</v>
      </c>
      <c r="D100" t="s">
        <v>32</v>
      </c>
      <c r="E100" t="s">
        <v>99</v>
      </c>
      <c r="F100" t="s">
        <v>202</v>
      </c>
      <c r="G100" t="str">
        <f>"201511004641"</f>
        <v>201511004641</v>
      </c>
      <c r="H100">
        <v>880</v>
      </c>
      <c r="I100">
        <v>150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84</v>
      </c>
      <c r="S100">
        <v>588</v>
      </c>
      <c r="T100">
        <v>0</v>
      </c>
      <c r="V100">
        <v>0</v>
      </c>
      <c r="W100">
        <v>1618</v>
      </c>
    </row>
    <row r="101" spans="1:23" x14ac:dyDescent="0.25">
      <c r="H101">
        <v>704</v>
      </c>
    </row>
    <row r="102" spans="1:23" x14ac:dyDescent="0.25">
      <c r="A102">
        <v>48</v>
      </c>
      <c r="B102">
        <v>2765</v>
      </c>
      <c r="C102" t="s">
        <v>203</v>
      </c>
      <c r="D102" t="s">
        <v>204</v>
      </c>
      <c r="E102" t="s">
        <v>205</v>
      </c>
      <c r="F102" t="s">
        <v>206</v>
      </c>
      <c r="G102" t="str">
        <f>"201511017299"</f>
        <v>201511017299</v>
      </c>
      <c r="H102">
        <v>935</v>
      </c>
      <c r="I102">
        <v>150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76</v>
      </c>
      <c r="S102">
        <v>532</v>
      </c>
      <c r="T102">
        <v>0</v>
      </c>
      <c r="V102">
        <v>0</v>
      </c>
      <c r="W102">
        <v>1617</v>
      </c>
    </row>
    <row r="103" spans="1:23" x14ac:dyDescent="0.25">
      <c r="H103">
        <v>704</v>
      </c>
    </row>
    <row r="104" spans="1:23" x14ac:dyDescent="0.25">
      <c r="A104">
        <v>49</v>
      </c>
      <c r="B104">
        <v>2745</v>
      </c>
      <c r="C104" t="s">
        <v>116</v>
      </c>
      <c r="D104" t="s">
        <v>63</v>
      </c>
      <c r="E104" t="s">
        <v>207</v>
      </c>
      <c r="F104" t="s">
        <v>208</v>
      </c>
      <c r="G104" t="str">
        <f>"201511032597"</f>
        <v>201511032597</v>
      </c>
      <c r="H104" t="s">
        <v>209</v>
      </c>
      <c r="I104">
        <v>150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67</v>
      </c>
      <c r="S104">
        <v>469</v>
      </c>
      <c r="T104">
        <v>0</v>
      </c>
      <c r="V104">
        <v>0</v>
      </c>
      <c r="W104" t="s">
        <v>210</v>
      </c>
    </row>
    <row r="105" spans="1:23" x14ac:dyDescent="0.25">
      <c r="H105">
        <v>704</v>
      </c>
    </row>
    <row r="106" spans="1:23" x14ac:dyDescent="0.25">
      <c r="A106">
        <v>50</v>
      </c>
      <c r="B106">
        <v>290</v>
      </c>
      <c r="C106" t="s">
        <v>211</v>
      </c>
      <c r="D106" t="s">
        <v>98</v>
      </c>
      <c r="E106" t="s">
        <v>212</v>
      </c>
      <c r="F106" t="s">
        <v>213</v>
      </c>
      <c r="G106" t="str">
        <f>"00229441"</f>
        <v>00229441</v>
      </c>
      <c r="H106">
        <v>1023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84</v>
      </c>
      <c r="S106">
        <v>588</v>
      </c>
      <c r="T106">
        <v>0</v>
      </c>
      <c r="V106">
        <v>0</v>
      </c>
      <c r="W106">
        <v>1611</v>
      </c>
    </row>
    <row r="107" spans="1:23" x14ac:dyDescent="0.25">
      <c r="H107">
        <v>704</v>
      </c>
    </row>
    <row r="108" spans="1:23" x14ac:dyDescent="0.25">
      <c r="A108">
        <v>51</v>
      </c>
      <c r="B108">
        <v>2431</v>
      </c>
      <c r="C108" t="s">
        <v>214</v>
      </c>
      <c r="D108" t="s">
        <v>215</v>
      </c>
      <c r="E108" t="s">
        <v>92</v>
      </c>
      <c r="F108" t="s">
        <v>216</v>
      </c>
      <c r="G108" t="str">
        <f>"00070192"</f>
        <v>00070192</v>
      </c>
      <c r="H108">
        <v>990</v>
      </c>
      <c r="I108">
        <v>0</v>
      </c>
      <c r="J108">
        <v>30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84</v>
      </c>
      <c r="S108">
        <v>588</v>
      </c>
      <c r="T108">
        <v>0</v>
      </c>
      <c r="V108">
        <v>0</v>
      </c>
      <c r="W108">
        <v>1608</v>
      </c>
    </row>
    <row r="109" spans="1:23" x14ac:dyDescent="0.25">
      <c r="H109" t="s">
        <v>217</v>
      </c>
    </row>
    <row r="110" spans="1:23" x14ac:dyDescent="0.25">
      <c r="A110">
        <v>52</v>
      </c>
      <c r="B110">
        <v>386</v>
      </c>
      <c r="C110" t="s">
        <v>218</v>
      </c>
      <c r="D110" t="s">
        <v>44</v>
      </c>
      <c r="E110" t="s">
        <v>27</v>
      </c>
      <c r="F110" t="s">
        <v>219</v>
      </c>
      <c r="G110" t="str">
        <f>"00028434"</f>
        <v>00028434</v>
      </c>
      <c r="H110" t="s">
        <v>29</v>
      </c>
      <c r="I110">
        <v>150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53</v>
      </c>
      <c r="S110">
        <v>371</v>
      </c>
      <c r="T110">
        <v>0</v>
      </c>
      <c r="V110">
        <v>0</v>
      </c>
      <c r="W110" t="s">
        <v>220</v>
      </c>
    </row>
    <row r="111" spans="1:23" x14ac:dyDescent="0.25">
      <c r="H111">
        <v>704</v>
      </c>
    </row>
    <row r="112" spans="1:23" x14ac:dyDescent="0.25">
      <c r="A112">
        <v>53</v>
      </c>
      <c r="B112">
        <v>2268</v>
      </c>
      <c r="C112" t="s">
        <v>221</v>
      </c>
      <c r="D112" t="s">
        <v>222</v>
      </c>
      <c r="E112" t="s">
        <v>92</v>
      </c>
      <c r="F112" t="s">
        <v>223</v>
      </c>
      <c r="G112" t="str">
        <f>"00058910"</f>
        <v>00058910</v>
      </c>
      <c r="H112" t="s">
        <v>224</v>
      </c>
      <c r="I112">
        <v>150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84</v>
      </c>
      <c r="S112">
        <v>588</v>
      </c>
      <c r="T112">
        <v>0</v>
      </c>
      <c r="V112">
        <v>0</v>
      </c>
      <c r="W112" t="s">
        <v>225</v>
      </c>
    </row>
    <row r="113" spans="1:23" x14ac:dyDescent="0.25">
      <c r="H113">
        <v>704</v>
      </c>
    </row>
    <row r="114" spans="1:23" x14ac:dyDescent="0.25">
      <c r="A114">
        <v>54</v>
      </c>
      <c r="B114">
        <v>3000</v>
      </c>
      <c r="C114" t="s">
        <v>226</v>
      </c>
      <c r="D114" t="s">
        <v>124</v>
      </c>
      <c r="E114" t="s">
        <v>227</v>
      </c>
      <c r="F114" t="s">
        <v>228</v>
      </c>
      <c r="G114" t="str">
        <f>"201510004749"</f>
        <v>201510004749</v>
      </c>
      <c r="H114" t="s">
        <v>229</v>
      </c>
      <c r="I114">
        <v>150</v>
      </c>
      <c r="J114">
        <v>30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54</v>
      </c>
      <c r="S114">
        <v>378</v>
      </c>
      <c r="T114">
        <v>0</v>
      </c>
      <c r="V114">
        <v>0</v>
      </c>
      <c r="W114" t="s">
        <v>230</v>
      </c>
    </row>
    <row r="115" spans="1:23" x14ac:dyDescent="0.25">
      <c r="H115">
        <v>704</v>
      </c>
    </row>
    <row r="116" spans="1:23" x14ac:dyDescent="0.25">
      <c r="A116">
        <v>55</v>
      </c>
      <c r="B116">
        <v>613</v>
      </c>
      <c r="C116" t="s">
        <v>231</v>
      </c>
      <c r="D116" t="s">
        <v>232</v>
      </c>
      <c r="E116" t="s">
        <v>233</v>
      </c>
      <c r="F116" t="s">
        <v>234</v>
      </c>
      <c r="G116" t="str">
        <f>"00044910"</f>
        <v>00044910</v>
      </c>
      <c r="H116">
        <v>1089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72</v>
      </c>
      <c r="S116">
        <v>504</v>
      </c>
      <c r="T116">
        <v>0</v>
      </c>
      <c r="V116">
        <v>0</v>
      </c>
      <c r="W116">
        <v>1593</v>
      </c>
    </row>
    <row r="117" spans="1:23" x14ac:dyDescent="0.25">
      <c r="H117">
        <v>704</v>
      </c>
    </row>
    <row r="118" spans="1:23" x14ac:dyDescent="0.25">
      <c r="A118">
        <v>56</v>
      </c>
      <c r="B118">
        <v>786</v>
      </c>
      <c r="C118" t="s">
        <v>235</v>
      </c>
      <c r="D118" t="s">
        <v>236</v>
      </c>
      <c r="E118" t="s">
        <v>237</v>
      </c>
      <c r="F118" t="s">
        <v>238</v>
      </c>
      <c r="G118" t="str">
        <f>"201510004594"</f>
        <v>201510004594</v>
      </c>
      <c r="H118" t="s">
        <v>239</v>
      </c>
      <c r="I118">
        <v>150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55</v>
      </c>
      <c r="S118">
        <v>385</v>
      </c>
      <c r="T118">
        <v>0</v>
      </c>
      <c r="V118">
        <v>0</v>
      </c>
      <c r="W118" t="s">
        <v>240</v>
      </c>
    </row>
    <row r="119" spans="1:23" x14ac:dyDescent="0.25">
      <c r="H119">
        <v>704</v>
      </c>
    </row>
    <row r="120" spans="1:23" x14ac:dyDescent="0.25">
      <c r="A120">
        <v>57</v>
      </c>
      <c r="B120">
        <v>3004</v>
      </c>
      <c r="C120" t="s">
        <v>241</v>
      </c>
      <c r="D120" t="s">
        <v>242</v>
      </c>
      <c r="E120" t="s">
        <v>125</v>
      </c>
      <c r="F120" t="s">
        <v>243</v>
      </c>
      <c r="G120" t="str">
        <f>"201502004091"</f>
        <v>201502004091</v>
      </c>
      <c r="H120">
        <v>1045</v>
      </c>
      <c r="I120">
        <v>150</v>
      </c>
      <c r="J120">
        <v>30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52</v>
      </c>
      <c r="S120">
        <v>364</v>
      </c>
      <c r="T120">
        <v>0</v>
      </c>
      <c r="V120">
        <v>0</v>
      </c>
      <c r="W120">
        <v>1589</v>
      </c>
    </row>
    <row r="121" spans="1:23" x14ac:dyDescent="0.25">
      <c r="H121">
        <v>704</v>
      </c>
    </row>
    <row r="122" spans="1:23" x14ac:dyDescent="0.25">
      <c r="A122">
        <v>58</v>
      </c>
      <c r="B122">
        <v>1719</v>
      </c>
      <c r="C122" t="s">
        <v>244</v>
      </c>
      <c r="D122" t="s">
        <v>245</v>
      </c>
      <c r="E122" t="s">
        <v>227</v>
      </c>
      <c r="F122" t="s">
        <v>246</v>
      </c>
      <c r="G122" t="str">
        <f>"201511008402"</f>
        <v>201511008402</v>
      </c>
      <c r="H122" t="s">
        <v>247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84</v>
      </c>
      <c r="S122">
        <v>588</v>
      </c>
      <c r="T122">
        <v>0</v>
      </c>
      <c r="V122">
        <v>0</v>
      </c>
      <c r="W122" t="s">
        <v>248</v>
      </c>
    </row>
    <row r="123" spans="1:23" x14ac:dyDescent="0.25">
      <c r="H123">
        <v>704</v>
      </c>
    </row>
    <row r="124" spans="1:23" x14ac:dyDescent="0.25">
      <c r="A124">
        <v>59</v>
      </c>
      <c r="B124">
        <v>2898</v>
      </c>
      <c r="C124" t="s">
        <v>249</v>
      </c>
      <c r="D124" t="s">
        <v>68</v>
      </c>
      <c r="E124" t="s">
        <v>92</v>
      </c>
      <c r="F124" t="s">
        <v>250</v>
      </c>
      <c r="G124" t="str">
        <f>"201511014770"</f>
        <v>201511014770</v>
      </c>
      <c r="H124" t="s">
        <v>251</v>
      </c>
      <c r="I124">
        <v>150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84</v>
      </c>
      <c r="S124">
        <v>588</v>
      </c>
      <c r="T124">
        <v>0</v>
      </c>
      <c r="V124">
        <v>2</v>
      </c>
      <c r="W124" t="s">
        <v>252</v>
      </c>
    </row>
    <row r="125" spans="1:23" x14ac:dyDescent="0.25">
      <c r="H125">
        <v>704</v>
      </c>
    </row>
    <row r="126" spans="1:23" x14ac:dyDescent="0.25">
      <c r="A126">
        <v>60</v>
      </c>
      <c r="B126">
        <v>1456</v>
      </c>
      <c r="C126" t="s">
        <v>253</v>
      </c>
      <c r="D126" t="s">
        <v>32</v>
      </c>
      <c r="E126" t="s">
        <v>37</v>
      </c>
      <c r="F126" t="s">
        <v>254</v>
      </c>
      <c r="G126" t="str">
        <f>"201511021336"</f>
        <v>201511021336</v>
      </c>
      <c r="H126" t="s">
        <v>255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79</v>
      </c>
      <c r="S126">
        <v>553</v>
      </c>
      <c r="T126">
        <v>0</v>
      </c>
      <c r="V126">
        <v>0</v>
      </c>
      <c r="W126" t="s">
        <v>256</v>
      </c>
    </row>
    <row r="127" spans="1:23" x14ac:dyDescent="0.25">
      <c r="H127">
        <v>704</v>
      </c>
    </row>
    <row r="128" spans="1:23" x14ac:dyDescent="0.25">
      <c r="A128">
        <v>61</v>
      </c>
      <c r="B128">
        <v>867</v>
      </c>
      <c r="C128" t="s">
        <v>257</v>
      </c>
      <c r="D128" t="s">
        <v>258</v>
      </c>
      <c r="E128" t="s">
        <v>99</v>
      </c>
      <c r="F128" t="s">
        <v>259</v>
      </c>
      <c r="G128" t="str">
        <f>"00224451"</f>
        <v>00224451</v>
      </c>
      <c r="H128">
        <v>990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84</v>
      </c>
      <c r="S128">
        <v>588</v>
      </c>
      <c r="T128">
        <v>0</v>
      </c>
      <c r="V128">
        <v>0</v>
      </c>
      <c r="W128">
        <v>1578</v>
      </c>
    </row>
    <row r="129" spans="1:23" x14ac:dyDescent="0.25">
      <c r="H129">
        <v>704</v>
      </c>
    </row>
    <row r="130" spans="1:23" x14ac:dyDescent="0.25">
      <c r="A130">
        <v>62</v>
      </c>
      <c r="B130">
        <v>353</v>
      </c>
      <c r="C130" t="s">
        <v>260</v>
      </c>
      <c r="D130" t="s">
        <v>261</v>
      </c>
      <c r="E130" t="s">
        <v>262</v>
      </c>
      <c r="F130" t="s">
        <v>263</v>
      </c>
      <c r="G130" t="str">
        <f>"201511015116"</f>
        <v>201511015116</v>
      </c>
      <c r="H130">
        <v>990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84</v>
      </c>
      <c r="S130">
        <v>588</v>
      </c>
      <c r="T130">
        <v>0</v>
      </c>
      <c r="V130">
        <v>0</v>
      </c>
      <c r="W130">
        <v>1578</v>
      </c>
    </row>
    <row r="131" spans="1:23" x14ac:dyDescent="0.25">
      <c r="H131">
        <v>704</v>
      </c>
    </row>
    <row r="132" spans="1:23" x14ac:dyDescent="0.25">
      <c r="A132">
        <v>63</v>
      </c>
      <c r="B132">
        <v>1556</v>
      </c>
      <c r="C132" t="s">
        <v>264</v>
      </c>
      <c r="D132" t="s">
        <v>92</v>
      </c>
      <c r="E132" t="s">
        <v>33</v>
      </c>
      <c r="F132" t="s">
        <v>265</v>
      </c>
      <c r="G132" t="str">
        <f>"201303000240"</f>
        <v>201303000240</v>
      </c>
      <c r="H132" t="s">
        <v>29</v>
      </c>
      <c r="I132">
        <v>150</v>
      </c>
      <c r="J132">
        <v>30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43</v>
      </c>
      <c r="S132">
        <v>301</v>
      </c>
      <c r="T132">
        <v>0</v>
      </c>
      <c r="V132">
        <v>0</v>
      </c>
      <c r="W132" t="s">
        <v>266</v>
      </c>
    </row>
    <row r="133" spans="1:23" x14ac:dyDescent="0.25">
      <c r="H133">
        <v>704</v>
      </c>
    </row>
    <row r="134" spans="1:23" x14ac:dyDescent="0.25">
      <c r="A134">
        <v>64</v>
      </c>
      <c r="B134">
        <v>1644</v>
      </c>
      <c r="C134" t="s">
        <v>267</v>
      </c>
      <c r="D134" t="s">
        <v>124</v>
      </c>
      <c r="E134" t="s">
        <v>268</v>
      </c>
      <c r="F134" t="s">
        <v>269</v>
      </c>
      <c r="G134" t="str">
        <f>"00224219"</f>
        <v>00224219</v>
      </c>
      <c r="H134" t="s">
        <v>270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72</v>
      </c>
      <c r="S134">
        <v>504</v>
      </c>
      <c r="T134">
        <v>0</v>
      </c>
      <c r="V134">
        <v>0</v>
      </c>
      <c r="W134" t="s">
        <v>271</v>
      </c>
    </row>
    <row r="135" spans="1:23" x14ac:dyDescent="0.25">
      <c r="H135" t="s">
        <v>119</v>
      </c>
    </row>
    <row r="136" spans="1:23" x14ac:dyDescent="0.25">
      <c r="A136">
        <v>65</v>
      </c>
      <c r="B136">
        <v>2903</v>
      </c>
      <c r="C136" t="s">
        <v>272</v>
      </c>
      <c r="D136" t="s">
        <v>148</v>
      </c>
      <c r="E136" t="s">
        <v>20</v>
      </c>
      <c r="F136" t="s">
        <v>273</v>
      </c>
      <c r="G136" t="str">
        <f>"201511042099"</f>
        <v>201511042099</v>
      </c>
      <c r="H136" t="s">
        <v>274</v>
      </c>
      <c r="I136">
        <v>0</v>
      </c>
      <c r="J136">
        <v>50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84</v>
      </c>
      <c r="S136">
        <v>588</v>
      </c>
      <c r="T136">
        <v>0</v>
      </c>
      <c r="V136">
        <v>0</v>
      </c>
      <c r="W136" t="s">
        <v>275</v>
      </c>
    </row>
    <row r="137" spans="1:23" x14ac:dyDescent="0.25">
      <c r="H137">
        <v>704</v>
      </c>
    </row>
    <row r="138" spans="1:23" x14ac:dyDescent="0.25">
      <c r="A138">
        <v>66</v>
      </c>
      <c r="B138">
        <v>2164</v>
      </c>
      <c r="C138" t="s">
        <v>276</v>
      </c>
      <c r="D138" t="s">
        <v>277</v>
      </c>
      <c r="E138" t="s">
        <v>99</v>
      </c>
      <c r="F138" t="s">
        <v>278</v>
      </c>
      <c r="G138" t="str">
        <f>"201511022471"</f>
        <v>201511022471</v>
      </c>
      <c r="H138">
        <v>1100</v>
      </c>
      <c r="I138">
        <v>150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44</v>
      </c>
      <c r="S138">
        <v>308</v>
      </c>
      <c r="T138">
        <v>0</v>
      </c>
      <c r="V138">
        <v>0</v>
      </c>
      <c r="W138">
        <v>1558</v>
      </c>
    </row>
    <row r="139" spans="1:23" x14ac:dyDescent="0.25">
      <c r="H139">
        <v>704</v>
      </c>
    </row>
    <row r="140" spans="1:23" x14ac:dyDescent="0.25">
      <c r="A140">
        <v>67</v>
      </c>
      <c r="B140">
        <v>3204</v>
      </c>
      <c r="C140" t="s">
        <v>279</v>
      </c>
      <c r="D140" t="s">
        <v>280</v>
      </c>
      <c r="E140" t="s">
        <v>151</v>
      </c>
      <c r="F140" t="s">
        <v>281</v>
      </c>
      <c r="G140" t="str">
        <f>"00028052"</f>
        <v>00028052</v>
      </c>
      <c r="H140">
        <v>968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84</v>
      </c>
      <c r="S140">
        <v>588</v>
      </c>
      <c r="T140">
        <v>0</v>
      </c>
      <c r="V140">
        <v>0</v>
      </c>
      <c r="W140">
        <v>1556</v>
      </c>
    </row>
    <row r="141" spans="1:23" x14ac:dyDescent="0.25">
      <c r="H141">
        <v>704</v>
      </c>
    </row>
    <row r="142" spans="1:23" x14ac:dyDescent="0.25">
      <c r="A142">
        <v>68</v>
      </c>
      <c r="B142">
        <v>1228</v>
      </c>
      <c r="C142" t="s">
        <v>282</v>
      </c>
      <c r="D142" t="s">
        <v>165</v>
      </c>
      <c r="E142" t="s">
        <v>37</v>
      </c>
      <c r="F142" t="s">
        <v>283</v>
      </c>
      <c r="G142" t="str">
        <f>"00223894"</f>
        <v>00223894</v>
      </c>
      <c r="H142" t="s">
        <v>284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84</v>
      </c>
      <c r="S142">
        <v>588</v>
      </c>
      <c r="T142">
        <v>0</v>
      </c>
      <c r="V142">
        <v>0</v>
      </c>
      <c r="W142" t="s">
        <v>285</v>
      </c>
    </row>
    <row r="143" spans="1:23" x14ac:dyDescent="0.25">
      <c r="H143">
        <v>704</v>
      </c>
    </row>
    <row r="144" spans="1:23" x14ac:dyDescent="0.25">
      <c r="A144">
        <v>69</v>
      </c>
      <c r="B144">
        <v>1730</v>
      </c>
      <c r="C144" t="s">
        <v>286</v>
      </c>
      <c r="D144" t="s">
        <v>14</v>
      </c>
      <c r="E144" t="s">
        <v>33</v>
      </c>
      <c r="F144" t="s">
        <v>287</v>
      </c>
      <c r="G144" t="str">
        <f>"200802008523"</f>
        <v>200802008523</v>
      </c>
      <c r="H144" t="s">
        <v>288</v>
      </c>
      <c r="I144">
        <v>150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72</v>
      </c>
      <c r="S144">
        <v>504</v>
      </c>
      <c r="T144">
        <v>0</v>
      </c>
      <c r="V144">
        <v>2</v>
      </c>
      <c r="W144" t="s">
        <v>285</v>
      </c>
    </row>
    <row r="145" spans="1:23" x14ac:dyDescent="0.25">
      <c r="H145">
        <v>704</v>
      </c>
    </row>
    <row r="146" spans="1:23" x14ac:dyDescent="0.25">
      <c r="A146">
        <v>70</v>
      </c>
      <c r="B146">
        <v>522</v>
      </c>
      <c r="C146" t="s">
        <v>289</v>
      </c>
      <c r="D146" t="s">
        <v>290</v>
      </c>
      <c r="E146" t="s">
        <v>99</v>
      </c>
      <c r="F146" t="s">
        <v>291</v>
      </c>
      <c r="G146" t="str">
        <f>"00023288"</f>
        <v>00023288</v>
      </c>
      <c r="H146">
        <v>1045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71</v>
      </c>
      <c r="S146">
        <v>497</v>
      </c>
      <c r="T146">
        <v>0</v>
      </c>
      <c r="V146">
        <v>0</v>
      </c>
      <c r="W146">
        <v>1542</v>
      </c>
    </row>
    <row r="147" spans="1:23" x14ac:dyDescent="0.25">
      <c r="H147">
        <v>704</v>
      </c>
    </row>
    <row r="148" spans="1:23" x14ac:dyDescent="0.25">
      <c r="A148">
        <v>71</v>
      </c>
      <c r="B148">
        <v>771</v>
      </c>
      <c r="C148" t="s">
        <v>292</v>
      </c>
      <c r="D148" t="s">
        <v>245</v>
      </c>
      <c r="E148" t="s">
        <v>181</v>
      </c>
      <c r="F148" t="s">
        <v>293</v>
      </c>
      <c r="G148" t="str">
        <f>"201510001363"</f>
        <v>201510001363</v>
      </c>
      <c r="H148">
        <v>924</v>
      </c>
      <c r="I148">
        <v>0</v>
      </c>
      <c r="J148">
        <v>30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84</v>
      </c>
      <c r="S148">
        <v>588</v>
      </c>
      <c r="T148">
        <v>0</v>
      </c>
      <c r="V148">
        <v>0</v>
      </c>
      <c r="W148">
        <v>1542</v>
      </c>
    </row>
    <row r="149" spans="1:23" x14ac:dyDescent="0.25">
      <c r="H149">
        <v>704</v>
      </c>
    </row>
    <row r="150" spans="1:23" x14ac:dyDescent="0.25">
      <c r="A150">
        <v>72</v>
      </c>
      <c r="B150">
        <v>1514</v>
      </c>
      <c r="C150" t="s">
        <v>294</v>
      </c>
      <c r="D150" t="s">
        <v>295</v>
      </c>
      <c r="E150" t="s">
        <v>296</v>
      </c>
      <c r="F150" t="s">
        <v>297</v>
      </c>
      <c r="G150" t="str">
        <f>"201511031038"</f>
        <v>201511031038</v>
      </c>
      <c r="H150">
        <v>968</v>
      </c>
      <c r="I150">
        <v>150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60</v>
      </c>
      <c r="S150">
        <v>420</v>
      </c>
      <c r="T150">
        <v>0</v>
      </c>
      <c r="V150">
        <v>2</v>
      </c>
      <c r="W150">
        <v>1538</v>
      </c>
    </row>
    <row r="151" spans="1:23" x14ac:dyDescent="0.25">
      <c r="H151">
        <v>704</v>
      </c>
    </row>
    <row r="152" spans="1:23" x14ac:dyDescent="0.25">
      <c r="A152">
        <v>73</v>
      </c>
      <c r="B152">
        <v>1895</v>
      </c>
      <c r="C152" t="s">
        <v>298</v>
      </c>
      <c r="D152" t="s">
        <v>299</v>
      </c>
      <c r="E152" t="s">
        <v>300</v>
      </c>
      <c r="F152" t="s">
        <v>301</v>
      </c>
      <c r="G152" t="str">
        <f>"201510004802"</f>
        <v>201510004802</v>
      </c>
      <c r="H152" t="s">
        <v>302</v>
      </c>
      <c r="I152">
        <v>0</v>
      </c>
      <c r="J152">
        <v>30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70</v>
      </c>
      <c r="S152">
        <v>490</v>
      </c>
      <c r="T152">
        <v>0</v>
      </c>
      <c r="V152">
        <v>0</v>
      </c>
      <c r="W152" t="s">
        <v>303</v>
      </c>
    </row>
    <row r="153" spans="1:23" x14ac:dyDescent="0.25">
      <c r="H153">
        <v>704</v>
      </c>
    </row>
    <row r="154" spans="1:23" x14ac:dyDescent="0.25">
      <c r="A154">
        <v>74</v>
      </c>
      <c r="B154">
        <v>10</v>
      </c>
      <c r="C154" t="s">
        <v>304</v>
      </c>
      <c r="D154" t="s">
        <v>305</v>
      </c>
      <c r="E154" t="s">
        <v>306</v>
      </c>
      <c r="F154" t="s">
        <v>307</v>
      </c>
      <c r="G154" t="str">
        <f>"201511040537"</f>
        <v>201511040537</v>
      </c>
      <c r="H154" t="s">
        <v>191</v>
      </c>
      <c r="I154">
        <v>0</v>
      </c>
      <c r="J154">
        <v>30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84</v>
      </c>
      <c r="S154">
        <v>588</v>
      </c>
      <c r="T154">
        <v>0</v>
      </c>
      <c r="V154">
        <v>0</v>
      </c>
      <c r="W154" t="s">
        <v>308</v>
      </c>
    </row>
    <row r="155" spans="1:23" x14ac:dyDescent="0.25">
      <c r="H155">
        <v>704</v>
      </c>
    </row>
    <row r="156" spans="1:23" x14ac:dyDescent="0.25">
      <c r="A156">
        <v>75</v>
      </c>
      <c r="B156">
        <v>62</v>
      </c>
      <c r="C156" t="s">
        <v>309</v>
      </c>
      <c r="D156" t="s">
        <v>47</v>
      </c>
      <c r="E156" t="s">
        <v>27</v>
      </c>
      <c r="F156" t="s">
        <v>310</v>
      </c>
      <c r="G156" t="str">
        <f>"00224869"</f>
        <v>00224869</v>
      </c>
      <c r="H156" t="s">
        <v>311</v>
      </c>
      <c r="I156">
        <v>150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84</v>
      </c>
      <c r="S156">
        <v>588</v>
      </c>
      <c r="T156">
        <v>0</v>
      </c>
      <c r="V156">
        <v>0</v>
      </c>
      <c r="W156" t="s">
        <v>312</v>
      </c>
    </row>
    <row r="157" spans="1:23" x14ac:dyDescent="0.25">
      <c r="H157">
        <v>704</v>
      </c>
    </row>
    <row r="158" spans="1:23" x14ac:dyDescent="0.25">
      <c r="A158">
        <v>76</v>
      </c>
      <c r="B158">
        <v>2803</v>
      </c>
      <c r="C158" t="s">
        <v>313</v>
      </c>
      <c r="D158" t="s">
        <v>143</v>
      </c>
      <c r="E158" t="s">
        <v>44</v>
      </c>
      <c r="F158" t="s">
        <v>314</v>
      </c>
      <c r="G158" t="str">
        <f>"201511006785"</f>
        <v>201511006785</v>
      </c>
      <c r="H158">
        <v>990</v>
      </c>
      <c r="I158">
        <v>150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56</v>
      </c>
      <c r="S158">
        <v>392</v>
      </c>
      <c r="T158">
        <v>0</v>
      </c>
      <c r="V158">
        <v>0</v>
      </c>
      <c r="W158">
        <v>1532</v>
      </c>
    </row>
    <row r="159" spans="1:23" x14ac:dyDescent="0.25">
      <c r="H159">
        <v>704</v>
      </c>
    </row>
    <row r="160" spans="1:23" x14ac:dyDescent="0.25">
      <c r="A160">
        <v>77</v>
      </c>
      <c r="B160">
        <v>323</v>
      </c>
      <c r="C160" t="s">
        <v>315</v>
      </c>
      <c r="D160" t="s">
        <v>316</v>
      </c>
      <c r="E160" t="s">
        <v>212</v>
      </c>
      <c r="F160" t="s">
        <v>317</v>
      </c>
      <c r="G160" t="str">
        <f>"201511032481"</f>
        <v>201511032481</v>
      </c>
      <c r="H160" t="s">
        <v>318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75</v>
      </c>
      <c r="S160">
        <v>525</v>
      </c>
      <c r="T160">
        <v>0</v>
      </c>
      <c r="V160">
        <v>0</v>
      </c>
      <c r="W160" t="s">
        <v>319</v>
      </c>
    </row>
    <row r="161" spans="1:23" x14ac:dyDescent="0.25">
      <c r="H161">
        <v>704</v>
      </c>
    </row>
    <row r="162" spans="1:23" x14ac:dyDescent="0.25">
      <c r="A162">
        <v>78</v>
      </c>
      <c r="B162">
        <v>826</v>
      </c>
      <c r="C162" t="s">
        <v>320</v>
      </c>
      <c r="D162" t="s">
        <v>321</v>
      </c>
      <c r="E162" t="s">
        <v>56</v>
      </c>
      <c r="F162" t="s">
        <v>322</v>
      </c>
      <c r="G162" t="str">
        <f>"201511027467"</f>
        <v>201511027467</v>
      </c>
      <c r="H162">
        <v>935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84</v>
      </c>
      <c r="S162">
        <v>588</v>
      </c>
      <c r="T162">
        <v>0</v>
      </c>
      <c r="V162">
        <v>0</v>
      </c>
      <c r="W162">
        <v>1523</v>
      </c>
    </row>
    <row r="163" spans="1:23" x14ac:dyDescent="0.25">
      <c r="H163">
        <v>704</v>
      </c>
    </row>
    <row r="164" spans="1:23" x14ac:dyDescent="0.25">
      <c r="A164">
        <v>79</v>
      </c>
      <c r="B164">
        <v>2592</v>
      </c>
      <c r="C164" t="s">
        <v>323</v>
      </c>
      <c r="D164" t="s">
        <v>44</v>
      </c>
      <c r="E164" t="s">
        <v>27</v>
      </c>
      <c r="F164" t="s">
        <v>324</v>
      </c>
      <c r="G164" t="str">
        <f>"201511017641"</f>
        <v>201511017641</v>
      </c>
      <c r="H164">
        <v>935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84</v>
      </c>
      <c r="S164">
        <v>588</v>
      </c>
      <c r="T164">
        <v>0</v>
      </c>
      <c r="V164">
        <v>0</v>
      </c>
      <c r="W164">
        <v>1523</v>
      </c>
    </row>
    <row r="165" spans="1:23" x14ac:dyDescent="0.25">
      <c r="H165">
        <v>704</v>
      </c>
    </row>
    <row r="166" spans="1:23" x14ac:dyDescent="0.25">
      <c r="A166">
        <v>80</v>
      </c>
      <c r="B166">
        <v>1755</v>
      </c>
      <c r="C166" t="s">
        <v>325</v>
      </c>
      <c r="D166" t="s">
        <v>59</v>
      </c>
      <c r="E166" t="s">
        <v>156</v>
      </c>
      <c r="F166" t="s">
        <v>326</v>
      </c>
      <c r="G166" t="str">
        <f>"00226586"</f>
        <v>00226586</v>
      </c>
      <c r="H166">
        <v>913</v>
      </c>
      <c r="I166">
        <v>150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65</v>
      </c>
      <c r="S166">
        <v>455</v>
      </c>
      <c r="T166">
        <v>0</v>
      </c>
      <c r="V166">
        <v>0</v>
      </c>
      <c r="W166">
        <v>1518</v>
      </c>
    </row>
    <row r="167" spans="1:23" x14ac:dyDescent="0.25">
      <c r="H167">
        <v>704</v>
      </c>
    </row>
    <row r="168" spans="1:23" x14ac:dyDescent="0.25">
      <c r="A168">
        <v>81</v>
      </c>
      <c r="B168">
        <v>1245</v>
      </c>
      <c r="C168" t="s">
        <v>327</v>
      </c>
      <c r="D168" t="s">
        <v>328</v>
      </c>
      <c r="E168" t="s">
        <v>212</v>
      </c>
      <c r="F168" t="s">
        <v>329</v>
      </c>
      <c r="G168" t="str">
        <f>"201511036540"</f>
        <v>201511036540</v>
      </c>
      <c r="H168">
        <v>1100</v>
      </c>
      <c r="I168">
        <v>150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38</v>
      </c>
      <c r="S168">
        <v>266</v>
      </c>
      <c r="T168">
        <v>0</v>
      </c>
      <c r="V168">
        <v>0</v>
      </c>
      <c r="W168">
        <v>1516</v>
      </c>
    </row>
    <row r="169" spans="1:23" x14ac:dyDescent="0.25">
      <c r="H169">
        <v>704</v>
      </c>
    </row>
    <row r="170" spans="1:23" x14ac:dyDescent="0.25">
      <c r="A170">
        <v>82</v>
      </c>
      <c r="B170">
        <v>2427</v>
      </c>
      <c r="C170" t="s">
        <v>330</v>
      </c>
      <c r="D170" t="s">
        <v>27</v>
      </c>
      <c r="E170" t="s">
        <v>233</v>
      </c>
      <c r="F170" t="s">
        <v>331</v>
      </c>
      <c r="G170" t="str">
        <f>"201406017673"</f>
        <v>201406017673</v>
      </c>
      <c r="H170">
        <v>1089</v>
      </c>
      <c r="I170">
        <v>150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39</v>
      </c>
      <c r="S170">
        <v>273</v>
      </c>
      <c r="T170">
        <v>0</v>
      </c>
      <c r="V170">
        <v>0</v>
      </c>
      <c r="W170">
        <v>1512</v>
      </c>
    </row>
    <row r="171" spans="1:23" x14ac:dyDescent="0.25">
      <c r="H171">
        <v>704</v>
      </c>
    </row>
    <row r="172" spans="1:23" x14ac:dyDescent="0.25">
      <c r="A172">
        <v>83</v>
      </c>
      <c r="B172">
        <v>422</v>
      </c>
      <c r="C172" t="s">
        <v>332</v>
      </c>
      <c r="D172" t="s">
        <v>102</v>
      </c>
      <c r="E172" t="s">
        <v>27</v>
      </c>
      <c r="F172" t="s">
        <v>333</v>
      </c>
      <c r="G172" t="str">
        <f>"201511033169"</f>
        <v>201511033169</v>
      </c>
      <c r="H172" t="s">
        <v>17</v>
      </c>
      <c r="I172">
        <v>150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38</v>
      </c>
      <c r="S172">
        <v>266</v>
      </c>
      <c r="T172">
        <v>0</v>
      </c>
      <c r="V172">
        <v>0</v>
      </c>
      <c r="W172" t="s">
        <v>334</v>
      </c>
    </row>
    <row r="173" spans="1:23" x14ac:dyDescent="0.25">
      <c r="H173">
        <v>704</v>
      </c>
    </row>
    <row r="174" spans="1:23" x14ac:dyDescent="0.25">
      <c r="A174">
        <v>84</v>
      </c>
      <c r="B174">
        <v>2128</v>
      </c>
      <c r="C174" t="s">
        <v>335</v>
      </c>
      <c r="D174" t="s">
        <v>336</v>
      </c>
      <c r="E174" t="s">
        <v>37</v>
      </c>
      <c r="F174" t="s">
        <v>337</v>
      </c>
      <c r="G174" t="str">
        <f>"201511026571"</f>
        <v>201511026571</v>
      </c>
      <c r="H174" t="s">
        <v>158</v>
      </c>
      <c r="I174">
        <v>150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59</v>
      </c>
      <c r="S174">
        <v>413</v>
      </c>
      <c r="T174">
        <v>0</v>
      </c>
      <c r="V174">
        <v>0</v>
      </c>
      <c r="W174" t="s">
        <v>338</v>
      </c>
    </row>
    <row r="175" spans="1:23" x14ac:dyDescent="0.25">
      <c r="H175" t="s">
        <v>339</v>
      </c>
    </row>
    <row r="176" spans="1:23" x14ac:dyDescent="0.25">
      <c r="A176">
        <v>85</v>
      </c>
      <c r="B176">
        <v>2332</v>
      </c>
      <c r="C176" t="s">
        <v>340</v>
      </c>
      <c r="D176" t="s">
        <v>47</v>
      </c>
      <c r="E176" t="s">
        <v>341</v>
      </c>
      <c r="F176" t="s">
        <v>342</v>
      </c>
      <c r="G176" t="str">
        <f>"00027647"</f>
        <v>00027647</v>
      </c>
      <c r="H176">
        <v>880</v>
      </c>
      <c r="I176">
        <v>0</v>
      </c>
      <c r="J176">
        <v>30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84</v>
      </c>
      <c r="S176">
        <v>588</v>
      </c>
      <c r="T176">
        <v>0</v>
      </c>
      <c r="V176">
        <v>0</v>
      </c>
      <c r="W176">
        <v>1498</v>
      </c>
    </row>
    <row r="177" spans="1:23" x14ac:dyDescent="0.25">
      <c r="H177">
        <v>704</v>
      </c>
    </row>
    <row r="178" spans="1:23" x14ac:dyDescent="0.25">
      <c r="A178">
        <v>86</v>
      </c>
      <c r="B178">
        <v>466</v>
      </c>
      <c r="C178" t="s">
        <v>343</v>
      </c>
      <c r="D178" t="s">
        <v>344</v>
      </c>
      <c r="E178" t="s">
        <v>44</v>
      </c>
      <c r="F178" t="s">
        <v>345</v>
      </c>
      <c r="G178" t="str">
        <f>"201511012393"</f>
        <v>201511012393</v>
      </c>
      <c r="H178">
        <v>880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84</v>
      </c>
      <c r="S178">
        <v>588</v>
      </c>
      <c r="T178">
        <v>0</v>
      </c>
      <c r="V178">
        <v>0</v>
      </c>
      <c r="W178">
        <v>1498</v>
      </c>
    </row>
    <row r="179" spans="1:23" x14ac:dyDescent="0.25">
      <c r="H179">
        <v>704</v>
      </c>
    </row>
    <row r="180" spans="1:23" x14ac:dyDescent="0.25">
      <c r="A180">
        <v>87</v>
      </c>
      <c r="B180">
        <v>311</v>
      </c>
      <c r="C180" t="s">
        <v>346</v>
      </c>
      <c r="D180" t="s">
        <v>111</v>
      </c>
      <c r="E180" t="s">
        <v>63</v>
      </c>
      <c r="F180" t="s">
        <v>347</v>
      </c>
      <c r="G180" t="str">
        <f>"00085091"</f>
        <v>00085091</v>
      </c>
      <c r="H180" t="s">
        <v>348</v>
      </c>
      <c r="I180">
        <v>150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42</v>
      </c>
      <c r="S180">
        <v>294</v>
      </c>
      <c r="T180">
        <v>0</v>
      </c>
      <c r="V180">
        <v>0</v>
      </c>
      <c r="W180" t="s">
        <v>349</v>
      </c>
    </row>
    <row r="181" spans="1:23" x14ac:dyDescent="0.25">
      <c r="H181">
        <v>704</v>
      </c>
    </row>
    <row r="182" spans="1:23" x14ac:dyDescent="0.25">
      <c r="A182">
        <v>88</v>
      </c>
      <c r="B182">
        <v>137</v>
      </c>
      <c r="C182" t="s">
        <v>350</v>
      </c>
      <c r="D182" t="s">
        <v>351</v>
      </c>
      <c r="E182" t="s">
        <v>99</v>
      </c>
      <c r="F182" t="s">
        <v>352</v>
      </c>
      <c r="G182" t="str">
        <f>"00226908"</f>
        <v>00226908</v>
      </c>
      <c r="H182">
        <v>1100</v>
      </c>
      <c r="I182">
        <v>150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35</v>
      </c>
      <c r="S182">
        <v>245</v>
      </c>
      <c r="T182">
        <v>0</v>
      </c>
      <c r="V182">
        <v>0</v>
      </c>
      <c r="W182">
        <v>1495</v>
      </c>
    </row>
    <row r="183" spans="1:23" x14ac:dyDescent="0.25">
      <c r="H183">
        <v>704</v>
      </c>
    </row>
    <row r="184" spans="1:23" x14ac:dyDescent="0.25">
      <c r="A184">
        <v>89</v>
      </c>
      <c r="B184">
        <v>2862</v>
      </c>
      <c r="C184" t="s">
        <v>353</v>
      </c>
      <c r="D184" t="s">
        <v>148</v>
      </c>
      <c r="E184" t="s">
        <v>92</v>
      </c>
      <c r="F184" t="s">
        <v>354</v>
      </c>
      <c r="G184" t="str">
        <f>"201004000140"</f>
        <v>201004000140</v>
      </c>
      <c r="H184">
        <v>1100</v>
      </c>
      <c r="I184">
        <v>150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34</v>
      </c>
      <c r="S184">
        <v>238</v>
      </c>
      <c r="T184">
        <v>0</v>
      </c>
      <c r="V184">
        <v>0</v>
      </c>
      <c r="W184">
        <v>1488</v>
      </c>
    </row>
    <row r="185" spans="1:23" x14ac:dyDescent="0.25">
      <c r="H185">
        <v>704</v>
      </c>
    </row>
    <row r="186" spans="1:23" x14ac:dyDescent="0.25">
      <c r="A186">
        <v>90</v>
      </c>
      <c r="B186">
        <v>2808</v>
      </c>
      <c r="C186" t="s">
        <v>355</v>
      </c>
      <c r="D186" t="s">
        <v>356</v>
      </c>
      <c r="E186" t="s">
        <v>108</v>
      </c>
      <c r="F186" t="s">
        <v>357</v>
      </c>
      <c r="G186" t="str">
        <f>"00229325"</f>
        <v>00229325</v>
      </c>
      <c r="H186" t="s">
        <v>29</v>
      </c>
      <c r="I186">
        <v>150</v>
      </c>
      <c r="J186">
        <v>30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32</v>
      </c>
      <c r="S186">
        <v>224</v>
      </c>
      <c r="T186">
        <v>0</v>
      </c>
      <c r="V186">
        <v>0</v>
      </c>
      <c r="W186" t="s">
        <v>358</v>
      </c>
    </row>
    <row r="187" spans="1:23" x14ac:dyDescent="0.25">
      <c r="H187">
        <v>704</v>
      </c>
    </row>
    <row r="188" spans="1:23" x14ac:dyDescent="0.25">
      <c r="A188">
        <v>91</v>
      </c>
      <c r="B188">
        <v>796</v>
      </c>
      <c r="C188" t="s">
        <v>120</v>
      </c>
      <c r="D188" t="s">
        <v>47</v>
      </c>
      <c r="E188" t="s">
        <v>60</v>
      </c>
      <c r="F188" t="s">
        <v>359</v>
      </c>
      <c r="G188" t="str">
        <f>"201511038199"</f>
        <v>201511038199</v>
      </c>
      <c r="H188" t="s">
        <v>17</v>
      </c>
      <c r="I188">
        <v>150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34</v>
      </c>
      <c r="S188">
        <v>238</v>
      </c>
      <c r="T188">
        <v>0</v>
      </c>
      <c r="V188">
        <v>0</v>
      </c>
      <c r="W188" t="s">
        <v>360</v>
      </c>
    </row>
    <row r="189" spans="1:23" x14ac:dyDescent="0.25">
      <c r="H189">
        <v>704</v>
      </c>
    </row>
    <row r="190" spans="1:23" x14ac:dyDescent="0.25">
      <c r="A190">
        <v>92</v>
      </c>
      <c r="B190">
        <v>375</v>
      </c>
      <c r="C190" t="s">
        <v>361</v>
      </c>
      <c r="D190" t="s">
        <v>362</v>
      </c>
      <c r="E190" t="s">
        <v>20</v>
      </c>
      <c r="F190" t="s">
        <v>363</v>
      </c>
      <c r="G190" t="str">
        <f>"201511027065"</f>
        <v>201511027065</v>
      </c>
      <c r="H190" t="s">
        <v>364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84</v>
      </c>
      <c r="S190">
        <v>588</v>
      </c>
      <c r="T190">
        <v>0</v>
      </c>
      <c r="V190">
        <v>2</v>
      </c>
      <c r="W190" t="s">
        <v>365</v>
      </c>
    </row>
    <row r="191" spans="1:23" x14ac:dyDescent="0.25">
      <c r="H191">
        <v>704</v>
      </c>
    </row>
    <row r="192" spans="1:23" x14ac:dyDescent="0.25">
      <c r="A192">
        <v>93</v>
      </c>
      <c r="B192">
        <v>1937</v>
      </c>
      <c r="C192" t="s">
        <v>366</v>
      </c>
      <c r="D192" t="s">
        <v>26</v>
      </c>
      <c r="E192" t="s">
        <v>44</v>
      </c>
      <c r="F192" t="s">
        <v>367</v>
      </c>
      <c r="G192" t="str">
        <f>"00227694"</f>
        <v>00227694</v>
      </c>
      <c r="H192">
        <v>1045</v>
      </c>
      <c r="I192">
        <v>150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40</v>
      </c>
      <c r="S192">
        <v>280</v>
      </c>
      <c r="T192">
        <v>0</v>
      </c>
      <c r="V192">
        <v>0</v>
      </c>
      <c r="W192">
        <v>1475</v>
      </c>
    </row>
    <row r="193" spans="1:23" x14ac:dyDescent="0.25">
      <c r="H193">
        <v>704</v>
      </c>
    </row>
    <row r="194" spans="1:23" x14ac:dyDescent="0.25">
      <c r="A194">
        <v>94</v>
      </c>
      <c r="B194">
        <v>2348</v>
      </c>
      <c r="C194" t="s">
        <v>368</v>
      </c>
      <c r="D194" t="s">
        <v>336</v>
      </c>
      <c r="E194" t="s">
        <v>20</v>
      </c>
      <c r="F194" t="s">
        <v>369</v>
      </c>
      <c r="G194" t="str">
        <f>"201511039360"</f>
        <v>201511039360</v>
      </c>
      <c r="H194">
        <v>1100</v>
      </c>
      <c r="I194">
        <v>150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32</v>
      </c>
      <c r="S194">
        <v>224</v>
      </c>
      <c r="T194">
        <v>0</v>
      </c>
      <c r="V194">
        <v>0</v>
      </c>
      <c r="W194">
        <v>1474</v>
      </c>
    </row>
    <row r="195" spans="1:23" x14ac:dyDescent="0.25">
      <c r="H195">
        <v>704</v>
      </c>
    </row>
    <row r="196" spans="1:23" x14ac:dyDescent="0.25">
      <c r="A196">
        <v>95</v>
      </c>
      <c r="B196">
        <v>2195</v>
      </c>
      <c r="C196" t="s">
        <v>370</v>
      </c>
      <c r="D196" t="s">
        <v>371</v>
      </c>
      <c r="E196" t="s">
        <v>92</v>
      </c>
      <c r="F196" t="s">
        <v>372</v>
      </c>
      <c r="G196" t="str">
        <f>"201511034088"</f>
        <v>201511034088</v>
      </c>
      <c r="H196">
        <v>1078</v>
      </c>
      <c r="I196">
        <v>150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35</v>
      </c>
      <c r="S196">
        <v>245</v>
      </c>
      <c r="T196">
        <v>0</v>
      </c>
      <c r="V196">
        <v>0</v>
      </c>
      <c r="W196">
        <v>1473</v>
      </c>
    </row>
    <row r="197" spans="1:23" x14ac:dyDescent="0.25">
      <c r="H197">
        <v>704</v>
      </c>
    </row>
    <row r="198" spans="1:23" x14ac:dyDescent="0.25">
      <c r="A198">
        <v>96</v>
      </c>
      <c r="B198">
        <v>2470</v>
      </c>
      <c r="C198" t="s">
        <v>373</v>
      </c>
      <c r="D198" t="s">
        <v>111</v>
      </c>
      <c r="E198" t="s">
        <v>15</v>
      </c>
      <c r="F198" t="s">
        <v>374</v>
      </c>
      <c r="G198" t="str">
        <f>"00225983"</f>
        <v>00225983</v>
      </c>
      <c r="H198">
        <v>880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84</v>
      </c>
      <c r="S198">
        <v>588</v>
      </c>
      <c r="T198">
        <v>0</v>
      </c>
      <c r="V198">
        <v>0</v>
      </c>
      <c r="W198">
        <v>1468</v>
      </c>
    </row>
    <row r="199" spans="1:23" x14ac:dyDescent="0.25">
      <c r="H199">
        <v>704</v>
      </c>
    </row>
    <row r="200" spans="1:23" x14ac:dyDescent="0.25">
      <c r="A200">
        <v>97</v>
      </c>
      <c r="B200">
        <v>695</v>
      </c>
      <c r="C200" t="s">
        <v>375</v>
      </c>
      <c r="D200" t="s">
        <v>376</v>
      </c>
      <c r="E200" t="s">
        <v>99</v>
      </c>
      <c r="F200" t="s">
        <v>377</v>
      </c>
      <c r="G200" t="str">
        <f>"201511021498"</f>
        <v>201511021498</v>
      </c>
      <c r="H200">
        <v>880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84</v>
      </c>
      <c r="S200">
        <v>588</v>
      </c>
      <c r="T200">
        <v>0</v>
      </c>
      <c r="V200">
        <v>0</v>
      </c>
      <c r="W200">
        <v>1468</v>
      </c>
    </row>
    <row r="201" spans="1:23" x14ac:dyDescent="0.25">
      <c r="H201">
        <v>704</v>
      </c>
    </row>
    <row r="202" spans="1:23" x14ac:dyDescent="0.25">
      <c r="A202">
        <v>98</v>
      </c>
      <c r="B202">
        <v>2943</v>
      </c>
      <c r="C202" t="s">
        <v>378</v>
      </c>
      <c r="D202" t="s">
        <v>379</v>
      </c>
      <c r="E202" t="s">
        <v>27</v>
      </c>
      <c r="F202" t="s">
        <v>380</v>
      </c>
      <c r="G202" t="str">
        <f>"201511040334"</f>
        <v>201511040334</v>
      </c>
      <c r="H202">
        <v>1100</v>
      </c>
      <c r="I202">
        <v>150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30</v>
      </c>
      <c r="S202">
        <v>210</v>
      </c>
      <c r="T202">
        <v>0</v>
      </c>
      <c r="V202">
        <v>0</v>
      </c>
      <c r="W202">
        <v>1460</v>
      </c>
    </row>
    <row r="203" spans="1:23" x14ac:dyDescent="0.25">
      <c r="H203">
        <v>704</v>
      </c>
    </row>
    <row r="204" spans="1:23" x14ac:dyDescent="0.25">
      <c r="A204">
        <v>99</v>
      </c>
      <c r="B204">
        <v>256</v>
      </c>
      <c r="C204" t="s">
        <v>381</v>
      </c>
      <c r="D204" t="s">
        <v>382</v>
      </c>
      <c r="E204" t="s">
        <v>383</v>
      </c>
      <c r="F204">
        <v>14965180</v>
      </c>
      <c r="G204" t="str">
        <f>"00020312"</f>
        <v>00020312</v>
      </c>
      <c r="H204" t="s">
        <v>384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70</v>
      </c>
      <c r="Q204">
        <v>30</v>
      </c>
      <c r="R204">
        <v>84</v>
      </c>
      <c r="S204">
        <v>588</v>
      </c>
      <c r="T204">
        <v>0</v>
      </c>
      <c r="V204">
        <v>0</v>
      </c>
      <c r="W204" t="s">
        <v>385</v>
      </c>
    </row>
    <row r="205" spans="1:23" x14ac:dyDescent="0.25">
      <c r="H205">
        <v>704</v>
      </c>
    </row>
    <row r="206" spans="1:23" x14ac:dyDescent="0.25">
      <c r="A206">
        <v>100</v>
      </c>
      <c r="B206">
        <v>1383</v>
      </c>
      <c r="C206" t="s">
        <v>386</v>
      </c>
      <c r="D206" t="s">
        <v>14</v>
      </c>
      <c r="E206" t="s">
        <v>125</v>
      </c>
      <c r="F206" t="s">
        <v>387</v>
      </c>
      <c r="G206" t="str">
        <f>"201103000133"</f>
        <v>201103000133</v>
      </c>
      <c r="H206">
        <v>990</v>
      </c>
      <c r="I206">
        <v>150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45</v>
      </c>
      <c r="S206">
        <v>315</v>
      </c>
      <c r="T206">
        <v>0</v>
      </c>
      <c r="V206">
        <v>1</v>
      </c>
      <c r="W206">
        <v>1455</v>
      </c>
    </row>
    <row r="207" spans="1:23" x14ac:dyDescent="0.25">
      <c r="H207">
        <v>704</v>
      </c>
    </row>
    <row r="208" spans="1:23" x14ac:dyDescent="0.25">
      <c r="A208">
        <v>101</v>
      </c>
      <c r="B208">
        <v>2942</v>
      </c>
      <c r="C208" t="s">
        <v>388</v>
      </c>
      <c r="D208" t="s">
        <v>63</v>
      </c>
      <c r="E208" t="s">
        <v>92</v>
      </c>
      <c r="F208" t="s">
        <v>389</v>
      </c>
      <c r="G208" t="str">
        <f>"00030479"</f>
        <v>00030479</v>
      </c>
      <c r="H208" t="s">
        <v>390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84</v>
      </c>
      <c r="S208">
        <v>588</v>
      </c>
      <c r="T208">
        <v>0</v>
      </c>
      <c r="V208">
        <v>2</v>
      </c>
      <c r="W208" t="s">
        <v>391</v>
      </c>
    </row>
    <row r="209" spans="1:23" x14ac:dyDescent="0.25">
      <c r="H209">
        <v>704</v>
      </c>
    </row>
    <row r="210" spans="1:23" x14ac:dyDescent="0.25">
      <c r="A210">
        <v>102</v>
      </c>
      <c r="B210">
        <v>75</v>
      </c>
      <c r="C210" t="s">
        <v>392</v>
      </c>
      <c r="D210" t="s">
        <v>26</v>
      </c>
      <c r="E210" t="s">
        <v>108</v>
      </c>
      <c r="F210" t="s">
        <v>393</v>
      </c>
      <c r="G210" t="str">
        <f>"201511012642"</f>
        <v>201511012642</v>
      </c>
      <c r="H210" t="s">
        <v>23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55</v>
      </c>
      <c r="S210">
        <v>385</v>
      </c>
      <c r="T210">
        <v>0</v>
      </c>
      <c r="V210">
        <v>0</v>
      </c>
      <c r="W210" t="s">
        <v>394</v>
      </c>
    </row>
    <row r="211" spans="1:23" x14ac:dyDescent="0.25">
      <c r="H211">
        <v>704</v>
      </c>
    </row>
    <row r="212" spans="1:23" x14ac:dyDescent="0.25">
      <c r="A212">
        <v>103</v>
      </c>
      <c r="B212">
        <v>1925</v>
      </c>
      <c r="C212" t="s">
        <v>395</v>
      </c>
      <c r="D212" t="s">
        <v>37</v>
      </c>
      <c r="E212" t="s">
        <v>108</v>
      </c>
      <c r="F212" t="s">
        <v>396</v>
      </c>
      <c r="G212" t="str">
        <f>"201008000163"</f>
        <v>201008000163</v>
      </c>
      <c r="H212" t="s">
        <v>397</v>
      </c>
      <c r="I212">
        <v>0</v>
      </c>
      <c r="J212">
        <v>30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84</v>
      </c>
      <c r="S212">
        <v>588</v>
      </c>
      <c r="T212">
        <v>0</v>
      </c>
      <c r="V212">
        <v>0</v>
      </c>
      <c r="W212" t="s">
        <v>398</v>
      </c>
    </row>
    <row r="213" spans="1:23" x14ac:dyDescent="0.25">
      <c r="H213">
        <v>704</v>
      </c>
    </row>
    <row r="214" spans="1:23" x14ac:dyDescent="0.25">
      <c r="A214">
        <v>104</v>
      </c>
      <c r="B214">
        <v>829</v>
      </c>
      <c r="C214" t="s">
        <v>399</v>
      </c>
      <c r="D214" t="s">
        <v>148</v>
      </c>
      <c r="E214" t="s">
        <v>400</v>
      </c>
      <c r="F214" t="s">
        <v>401</v>
      </c>
      <c r="G214" t="str">
        <f>"201511036604"</f>
        <v>201511036604</v>
      </c>
      <c r="H214">
        <v>990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65</v>
      </c>
      <c r="S214">
        <v>455</v>
      </c>
      <c r="T214">
        <v>0</v>
      </c>
      <c r="V214">
        <v>0</v>
      </c>
      <c r="W214">
        <v>1445</v>
      </c>
    </row>
    <row r="215" spans="1:23" x14ac:dyDescent="0.25">
      <c r="H215">
        <v>704</v>
      </c>
    </row>
    <row r="216" spans="1:23" x14ac:dyDescent="0.25">
      <c r="A216">
        <v>105</v>
      </c>
      <c r="B216">
        <v>2098</v>
      </c>
      <c r="C216" t="s">
        <v>402</v>
      </c>
      <c r="D216" t="s">
        <v>403</v>
      </c>
      <c r="E216" t="s">
        <v>212</v>
      </c>
      <c r="F216" t="s">
        <v>404</v>
      </c>
      <c r="G216" t="str">
        <f>"201209000052"</f>
        <v>201209000052</v>
      </c>
      <c r="H216">
        <v>880</v>
      </c>
      <c r="I216">
        <v>150</v>
      </c>
      <c r="J216">
        <v>30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54</v>
      </c>
      <c r="S216">
        <v>378</v>
      </c>
      <c r="T216">
        <v>0</v>
      </c>
      <c r="V216">
        <v>0</v>
      </c>
      <c r="W216">
        <v>1438</v>
      </c>
    </row>
    <row r="217" spans="1:23" x14ac:dyDescent="0.25">
      <c r="H217">
        <v>704</v>
      </c>
    </row>
    <row r="218" spans="1:23" x14ac:dyDescent="0.25">
      <c r="A218">
        <v>106</v>
      </c>
      <c r="B218">
        <v>184</v>
      </c>
      <c r="C218" t="s">
        <v>405</v>
      </c>
      <c r="D218" t="s">
        <v>406</v>
      </c>
      <c r="E218" t="s">
        <v>99</v>
      </c>
      <c r="F218" t="s">
        <v>407</v>
      </c>
      <c r="G218" t="str">
        <f>"201511042887"</f>
        <v>201511042887</v>
      </c>
      <c r="H218">
        <v>1045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56</v>
      </c>
      <c r="S218">
        <v>392</v>
      </c>
      <c r="T218">
        <v>0</v>
      </c>
      <c r="V218">
        <v>0</v>
      </c>
      <c r="W218">
        <v>1437</v>
      </c>
    </row>
    <row r="219" spans="1:23" x14ac:dyDescent="0.25">
      <c r="H219">
        <v>704</v>
      </c>
    </row>
    <row r="220" spans="1:23" x14ac:dyDescent="0.25">
      <c r="A220">
        <v>107</v>
      </c>
      <c r="B220">
        <v>2676</v>
      </c>
      <c r="C220" t="s">
        <v>408</v>
      </c>
      <c r="D220" t="s">
        <v>409</v>
      </c>
      <c r="E220" t="s">
        <v>63</v>
      </c>
      <c r="F220" t="s">
        <v>410</v>
      </c>
      <c r="G220" t="str">
        <f>"201511023628"</f>
        <v>201511023628</v>
      </c>
      <c r="H220">
        <v>935</v>
      </c>
      <c r="I220">
        <v>150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50</v>
      </c>
      <c r="S220">
        <v>350</v>
      </c>
      <c r="T220">
        <v>0</v>
      </c>
      <c r="V220">
        <v>2</v>
      </c>
      <c r="W220">
        <v>1435</v>
      </c>
    </row>
    <row r="221" spans="1:23" x14ac:dyDescent="0.25">
      <c r="H221" t="s">
        <v>411</v>
      </c>
    </row>
    <row r="222" spans="1:23" x14ac:dyDescent="0.25">
      <c r="A222">
        <v>108</v>
      </c>
      <c r="B222">
        <v>1130</v>
      </c>
      <c r="C222" t="s">
        <v>412</v>
      </c>
      <c r="D222" t="s">
        <v>47</v>
      </c>
      <c r="E222" t="s">
        <v>181</v>
      </c>
      <c r="F222" t="s">
        <v>413</v>
      </c>
      <c r="G222" t="str">
        <f>"201511030943"</f>
        <v>201511030943</v>
      </c>
      <c r="H222" t="s">
        <v>414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49</v>
      </c>
      <c r="S222">
        <v>343</v>
      </c>
      <c r="T222">
        <v>0</v>
      </c>
      <c r="V222">
        <v>0</v>
      </c>
      <c r="W222" t="s">
        <v>415</v>
      </c>
    </row>
    <row r="223" spans="1:23" x14ac:dyDescent="0.25">
      <c r="H223">
        <v>704</v>
      </c>
    </row>
    <row r="224" spans="1:23" x14ac:dyDescent="0.25">
      <c r="A224">
        <v>109</v>
      </c>
      <c r="B224">
        <v>2320</v>
      </c>
      <c r="C224" t="s">
        <v>416</v>
      </c>
      <c r="D224" t="s">
        <v>43</v>
      </c>
      <c r="E224" t="s">
        <v>37</v>
      </c>
      <c r="F224" t="s">
        <v>417</v>
      </c>
      <c r="G224" t="str">
        <f>"201511033563"</f>
        <v>201511033563</v>
      </c>
      <c r="H224">
        <v>1045</v>
      </c>
      <c r="I224">
        <v>150</v>
      </c>
      <c r="J224">
        <v>30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27</v>
      </c>
      <c r="S224">
        <v>189</v>
      </c>
      <c r="T224">
        <v>0</v>
      </c>
      <c r="V224">
        <v>0</v>
      </c>
      <c r="W224">
        <v>1414</v>
      </c>
    </row>
    <row r="225" spans="1:23" x14ac:dyDescent="0.25">
      <c r="H225">
        <v>704</v>
      </c>
    </row>
    <row r="226" spans="1:23" x14ac:dyDescent="0.25">
      <c r="A226">
        <v>110</v>
      </c>
      <c r="B226">
        <v>1269</v>
      </c>
      <c r="C226" t="s">
        <v>418</v>
      </c>
      <c r="D226" t="s">
        <v>419</v>
      </c>
      <c r="E226" t="s">
        <v>37</v>
      </c>
      <c r="F226" t="s">
        <v>420</v>
      </c>
      <c r="G226" t="str">
        <f>"201511009266"</f>
        <v>201511009266</v>
      </c>
      <c r="H226">
        <v>825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84</v>
      </c>
      <c r="S226">
        <v>588</v>
      </c>
      <c r="T226">
        <v>0</v>
      </c>
      <c r="V226">
        <v>0</v>
      </c>
      <c r="W226">
        <v>1413</v>
      </c>
    </row>
    <row r="227" spans="1:23" x14ac:dyDescent="0.25">
      <c r="H227">
        <v>704</v>
      </c>
    </row>
    <row r="228" spans="1:23" x14ac:dyDescent="0.25">
      <c r="A228">
        <v>111</v>
      </c>
      <c r="B228">
        <v>3028</v>
      </c>
      <c r="C228" t="s">
        <v>421</v>
      </c>
      <c r="D228" t="s">
        <v>422</v>
      </c>
      <c r="E228" t="s">
        <v>212</v>
      </c>
      <c r="F228" t="s">
        <v>423</v>
      </c>
      <c r="G228" t="str">
        <f>"201511016306"</f>
        <v>201511016306</v>
      </c>
      <c r="H228">
        <v>825</v>
      </c>
      <c r="I228">
        <v>150</v>
      </c>
      <c r="J228">
        <v>50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54</v>
      </c>
      <c r="S228">
        <v>378</v>
      </c>
      <c r="T228">
        <v>0</v>
      </c>
      <c r="V228">
        <v>0</v>
      </c>
      <c r="W228">
        <v>1403</v>
      </c>
    </row>
    <row r="229" spans="1:23" x14ac:dyDescent="0.25">
      <c r="H229">
        <v>704</v>
      </c>
    </row>
    <row r="230" spans="1:23" x14ac:dyDescent="0.25">
      <c r="A230">
        <v>112</v>
      </c>
      <c r="B230">
        <v>2380</v>
      </c>
      <c r="C230" t="s">
        <v>424</v>
      </c>
      <c r="D230" t="s">
        <v>425</v>
      </c>
      <c r="E230" t="s">
        <v>125</v>
      </c>
      <c r="F230" t="s">
        <v>426</v>
      </c>
      <c r="G230" t="str">
        <f>"201511008620"</f>
        <v>201511008620</v>
      </c>
      <c r="H230">
        <v>1100</v>
      </c>
      <c r="I230">
        <v>150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21</v>
      </c>
      <c r="S230">
        <v>147</v>
      </c>
      <c r="T230">
        <v>0</v>
      </c>
      <c r="V230">
        <v>0</v>
      </c>
      <c r="W230">
        <v>1397</v>
      </c>
    </row>
    <row r="231" spans="1:23" x14ac:dyDescent="0.25">
      <c r="H231">
        <v>704</v>
      </c>
    </row>
    <row r="232" spans="1:23" x14ac:dyDescent="0.25">
      <c r="A232">
        <v>113</v>
      </c>
      <c r="B232">
        <v>1241</v>
      </c>
      <c r="C232" t="s">
        <v>427</v>
      </c>
      <c r="D232" t="s">
        <v>47</v>
      </c>
      <c r="E232" t="s">
        <v>151</v>
      </c>
      <c r="F232" t="s">
        <v>428</v>
      </c>
      <c r="G232" t="str">
        <f>"201511008988"</f>
        <v>201511008988</v>
      </c>
      <c r="H232">
        <v>1012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55</v>
      </c>
      <c r="S232">
        <v>385</v>
      </c>
      <c r="T232">
        <v>0</v>
      </c>
      <c r="V232">
        <v>0</v>
      </c>
      <c r="W232">
        <v>1397</v>
      </c>
    </row>
    <row r="233" spans="1:23" x14ac:dyDescent="0.25">
      <c r="H233">
        <v>704</v>
      </c>
    </row>
    <row r="234" spans="1:23" x14ac:dyDescent="0.25">
      <c r="A234">
        <v>114</v>
      </c>
      <c r="B234">
        <v>320</v>
      </c>
      <c r="C234" t="s">
        <v>429</v>
      </c>
      <c r="D234" t="s">
        <v>236</v>
      </c>
      <c r="E234" t="s">
        <v>44</v>
      </c>
      <c r="F234" t="s">
        <v>430</v>
      </c>
      <c r="G234" t="str">
        <f>"00084003"</f>
        <v>00084003</v>
      </c>
      <c r="H234" t="s">
        <v>431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84</v>
      </c>
      <c r="S234">
        <v>588</v>
      </c>
      <c r="T234">
        <v>0</v>
      </c>
      <c r="V234">
        <v>0</v>
      </c>
      <c r="W234" t="s">
        <v>432</v>
      </c>
    </row>
    <row r="235" spans="1:23" x14ac:dyDescent="0.25">
      <c r="H235">
        <v>704</v>
      </c>
    </row>
    <row r="236" spans="1:23" x14ac:dyDescent="0.25">
      <c r="A236">
        <v>115</v>
      </c>
      <c r="B236">
        <v>2886</v>
      </c>
      <c r="C236" t="s">
        <v>433</v>
      </c>
      <c r="D236" t="s">
        <v>148</v>
      </c>
      <c r="E236" t="s">
        <v>151</v>
      </c>
      <c r="F236" t="s">
        <v>434</v>
      </c>
      <c r="G236" t="str">
        <f>"201511012502"</f>
        <v>201511012502</v>
      </c>
      <c r="H236">
        <v>880</v>
      </c>
      <c r="I236">
        <v>150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30</v>
      </c>
      <c r="P236">
        <v>0</v>
      </c>
      <c r="Q236">
        <v>0</v>
      </c>
      <c r="R236">
        <v>48</v>
      </c>
      <c r="S236">
        <v>336</v>
      </c>
      <c r="T236">
        <v>0</v>
      </c>
      <c r="V236">
        <v>0</v>
      </c>
      <c r="W236">
        <v>1396</v>
      </c>
    </row>
    <row r="237" spans="1:23" x14ac:dyDescent="0.25">
      <c r="H237">
        <v>704</v>
      </c>
    </row>
    <row r="238" spans="1:23" x14ac:dyDescent="0.25">
      <c r="A238">
        <v>116</v>
      </c>
      <c r="B238">
        <v>237</v>
      </c>
      <c r="C238" t="s">
        <v>435</v>
      </c>
      <c r="D238" t="s">
        <v>98</v>
      </c>
      <c r="E238" t="s">
        <v>27</v>
      </c>
      <c r="F238" t="s">
        <v>436</v>
      </c>
      <c r="G238" t="str">
        <f>"00031524"</f>
        <v>00031524</v>
      </c>
      <c r="H238" t="s">
        <v>437</v>
      </c>
      <c r="I238">
        <v>150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21</v>
      </c>
      <c r="S238">
        <v>147</v>
      </c>
      <c r="T238">
        <v>0</v>
      </c>
      <c r="V238">
        <v>0</v>
      </c>
      <c r="W238" t="s">
        <v>438</v>
      </c>
    </row>
    <row r="239" spans="1:23" x14ac:dyDescent="0.25">
      <c r="H239">
        <v>704</v>
      </c>
    </row>
    <row r="240" spans="1:23" x14ac:dyDescent="0.25">
      <c r="A240">
        <v>117</v>
      </c>
      <c r="B240">
        <v>1476</v>
      </c>
      <c r="C240" t="s">
        <v>439</v>
      </c>
      <c r="D240" t="s">
        <v>108</v>
      </c>
      <c r="E240" t="s">
        <v>92</v>
      </c>
      <c r="F240" t="s">
        <v>440</v>
      </c>
      <c r="G240" t="str">
        <f>"201406001019"</f>
        <v>201406001019</v>
      </c>
      <c r="H240" t="s">
        <v>441</v>
      </c>
      <c r="I240">
        <v>150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53</v>
      </c>
      <c r="S240">
        <v>371</v>
      </c>
      <c r="T240">
        <v>0</v>
      </c>
      <c r="V240">
        <v>0</v>
      </c>
      <c r="W240" t="s">
        <v>442</v>
      </c>
    </row>
    <row r="241" spans="1:23" x14ac:dyDescent="0.25">
      <c r="H241">
        <v>704</v>
      </c>
    </row>
    <row r="242" spans="1:23" x14ac:dyDescent="0.25">
      <c r="A242">
        <v>118</v>
      </c>
      <c r="B242">
        <v>2573</v>
      </c>
      <c r="C242" t="s">
        <v>443</v>
      </c>
      <c r="D242" t="s">
        <v>44</v>
      </c>
      <c r="E242" t="s">
        <v>125</v>
      </c>
      <c r="F242" t="s">
        <v>444</v>
      </c>
      <c r="G242" t="str">
        <f>"201511040753"</f>
        <v>201511040753</v>
      </c>
      <c r="H242">
        <v>990</v>
      </c>
      <c r="I242">
        <v>150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35</v>
      </c>
      <c r="S242">
        <v>245</v>
      </c>
      <c r="T242">
        <v>0</v>
      </c>
      <c r="V242">
        <v>0</v>
      </c>
      <c r="W242">
        <v>1385</v>
      </c>
    </row>
    <row r="243" spans="1:23" x14ac:dyDescent="0.25">
      <c r="H243">
        <v>704</v>
      </c>
    </row>
    <row r="244" spans="1:23" x14ac:dyDescent="0.25">
      <c r="A244">
        <v>119</v>
      </c>
      <c r="B244">
        <v>1732</v>
      </c>
      <c r="C244" t="s">
        <v>445</v>
      </c>
      <c r="D244" t="s">
        <v>204</v>
      </c>
      <c r="E244" t="s">
        <v>125</v>
      </c>
      <c r="F244" t="s">
        <v>446</v>
      </c>
      <c r="G244" t="str">
        <f>"201211000046"</f>
        <v>201211000046</v>
      </c>
      <c r="H244" t="s">
        <v>447</v>
      </c>
      <c r="I244">
        <v>0</v>
      </c>
      <c r="J244">
        <v>30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66</v>
      </c>
      <c r="S244">
        <v>462</v>
      </c>
      <c r="T244">
        <v>0</v>
      </c>
      <c r="V244">
        <v>0</v>
      </c>
      <c r="W244" t="s">
        <v>448</v>
      </c>
    </row>
    <row r="245" spans="1:23" x14ac:dyDescent="0.25">
      <c r="H245" t="s">
        <v>411</v>
      </c>
    </row>
    <row r="246" spans="1:23" x14ac:dyDescent="0.25">
      <c r="A246">
        <v>120</v>
      </c>
      <c r="B246">
        <v>197</v>
      </c>
      <c r="C246" t="s">
        <v>449</v>
      </c>
      <c r="D246" t="s">
        <v>280</v>
      </c>
      <c r="E246" t="s">
        <v>27</v>
      </c>
      <c r="F246" t="s">
        <v>450</v>
      </c>
      <c r="G246" t="str">
        <f>"201510002500"</f>
        <v>201510002500</v>
      </c>
      <c r="H246">
        <v>1089</v>
      </c>
      <c r="I246">
        <v>150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20</v>
      </c>
      <c r="S246">
        <v>140</v>
      </c>
      <c r="T246">
        <v>0</v>
      </c>
      <c r="V246">
        <v>0</v>
      </c>
      <c r="W246">
        <v>1379</v>
      </c>
    </row>
    <row r="247" spans="1:23" x14ac:dyDescent="0.25">
      <c r="H247">
        <v>704</v>
      </c>
    </row>
    <row r="248" spans="1:23" x14ac:dyDescent="0.25">
      <c r="A248">
        <v>121</v>
      </c>
      <c r="B248">
        <v>1927</v>
      </c>
      <c r="C248" t="s">
        <v>451</v>
      </c>
      <c r="D248" t="s">
        <v>452</v>
      </c>
      <c r="E248" t="s">
        <v>306</v>
      </c>
      <c r="F248" t="s">
        <v>453</v>
      </c>
      <c r="G248" t="str">
        <f>"201511032577"</f>
        <v>201511032577</v>
      </c>
      <c r="H248">
        <v>935</v>
      </c>
      <c r="I248">
        <v>150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70</v>
      </c>
      <c r="P248">
        <v>0</v>
      </c>
      <c r="Q248">
        <v>0</v>
      </c>
      <c r="R248">
        <v>32</v>
      </c>
      <c r="S248">
        <v>224</v>
      </c>
      <c r="T248">
        <v>0</v>
      </c>
      <c r="V248">
        <v>0</v>
      </c>
      <c r="W248">
        <v>1379</v>
      </c>
    </row>
    <row r="249" spans="1:23" x14ac:dyDescent="0.25">
      <c r="H249">
        <v>704</v>
      </c>
    </row>
    <row r="250" spans="1:23" x14ac:dyDescent="0.25">
      <c r="A250">
        <v>122</v>
      </c>
      <c r="B250">
        <v>1722</v>
      </c>
      <c r="C250" t="s">
        <v>454</v>
      </c>
      <c r="D250" t="s">
        <v>59</v>
      </c>
      <c r="E250" t="s">
        <v>92</v>
      </c>
      <c r="F250" t="s">
        <v>455</v>
      </c>
      <c r="G250" t="str">
        <f>"200801004559"</f>
        <v>200801004559</v>
      </c>
      <c r="H250" t="s">
        <v>114</v>
      </c>
      <c r="I250">
        <v>150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36</v>
      </c>
      <c r="S250">
        <v>252</v>
      </c>
      <c r="T250">
        <v>0</v>
      </c>
      <c r="V250">
        <v>0</v>
      </c>
      <c r="W250" t="s">
        <v>456</v>
      </c>
    </row>
    <row r="251" spans="1:23" x14ac:dyDescent="0.25">
      <c r="H251">
        <v>704</v>
      </c>
    </row>
    <row r="252" spans="1:23" x14ac:dyDescent="0.25">
      <c r="A252">
        <v>123</v>
      </c>
      <c r="B252">
        <v>2701</v>
      </c>
      <c r="C252" t="s">
        <v>457</v>
      </c>
      <c r="D252" t="s">
        <v>425</v>
      </c>
      <c r="E252" t="s">
        <v>60</v>
      </c>
      <c r="F252" t="s">
        <v>458</v>
      </c>
      <c r="G252" t="str">
        <f>"00086701"</f>
        <v>00086701</v>
      </c>
      <c r="H252" t="s">
        <v>459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61</v>
      </c>
      <c r="S252">
        <v>427</v>
      </c>
      <c r="T252">
        <v>0</v>
      </c>
      <c r="V252">
        <v>0</v>
      </c>
      <c r="W252" t="s">
        <v>460</v>
      </c>
    </row>
    <row r="253" spans="1:23" x14ac:dyDescent="0.25">
      <c r="H253">
        <v>704</v>
      </c>
    </row>
    <row r="254" spans="1:23" x14ac:dyDescent="0.25">
      <c r="A254">
        <v>124</v>
      </c>
      <c r="B254">
        <v>2683</v>
      </c>
      <c r="C254" t="s">
        <v>461</v>
      </c>
      <c r="D254" t="s">
        <v>102</v>
      </c>
      <c r="E254" t="s">
        <v>233</v>
      </c>
      <c r="F254" t="s">
        <v>462</v>
      </c>
      <c r="G254" t="str">
        <f>"00224522"</f>
        <v>00224522</v>
      </c>
      <c r="H254">
        <v>781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84</v>
      </c>
      <c r="S254">
        <v>588</v>
      </c>
      <c r="T254">
        <v>0</v>
      </c>
      <c r="V254">
        <v>0</v>
      </c>
      <c r="W254">
        <v>1369</v>
      </c>
    </row>
    <row r="255" spans="1:23" x14ac:dyDescent="0.25">
      <c r="H255">
        <v>704</v>
      </c>
    </row>
    <row r="256" spans="1:23" x14ac:dyDescent="0.25">
      <c r="A256">
        <v>125</v>
      </c>
      <c r="B256">
        <v>459</v>
      </c>
      <c r="C256" t="s">
        <v>463</v>
      </c>
      <c r="D256" t="s">
        <v>47</v>
      </c>
      <c r="E256" t="s">
        <v>212</v>
      </c>
      <c r="F256" t="s">
        <v>464</v>
      </c>
      <c r="G256" t="str">
        <f>"201511012077"</f>
        <v>201511012077</v>
      </c>
      <c r="H256">
        <v>1100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38</v>
      </c>
      <c r="S256">
        <v>266</v>
      </c>
      <c r="T256">
        <v>0</v>
      </c>
      <c r="V256">
        <v>0</v>
      </c>
      <c r="W256">
        <v>1366</v>
      </c>
    </row>
    <row r="257" spans="1:23" x14ac:dyDescent="0.25">
      <c r="H257">
        <v>704</v>
      </c>
    </row>
    <row r="258" spans="1:23" x14ac:dyDescent="0.25">
      <c r="A258">
        <v>126</v>
      </c>
      <c r="B258">
        <v>63</v>
      </c>
      <c r="C258" t="s">
        <v>353</v>
      </c>
      <c r="D258" t="s">
        <v>32</v>
      </c>
      <c r="E258" t="s">
        <v>212</v>
      </c>
      <c r="F258" t="s">
        <v>465</v>
      </c>
      <c r="G258" t="str">
        <f>"00230589"</f>
        <v>00230589</v>
      </c>
      <c r="H258" t="s">
        <v>466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75</v>
      </c>
      <c r="S258">
        <v>525</v>
      </c>
      <c r="T258">
        <v>0</v>
      </c>
      <c r="V258">
        <v>1</v>
      </c>
      <c r="W258" t="s">
        <v>467</v>
      </c>
    </row>
    <row r="259" spans="1:23" x14ac:dyDescent="0.25">
      <c r="H259">
        <v>704</v>
      </c>
    </row>
    <row r="260" spans="1:23" x14ac:dyDescent="0.25">
      <c r="A260">
        <v>127</v>
      </c>
      <c r="B260">
        <v>930</v>
      </c>
      <c r="C260" t="s">
        <v>468</v>
      </c>
      <c r="D260" t="s">
        <v>148</v>
      </c>
      <c r="E260" t="s">
        <v>63</v>
      </c>
      <c r="F260" t="s">
        <v>469</v>
      </c>
      <c r="G260" t="str">
        <f>"201510002043"</f>
        <v>201510002043</v>
      </c>
      <c r="H260">
        <v>1045</v>
      </c>
      <c r="I260">
        <v>150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24</v>
      </c>
      <c r="S260">
        <v>168</v>
      </c>
      <c r="T260">
        <v>0</v>
      </c>
      <c r="V260">
        <v>0</v>
      </c>
      <c r="W260">
        <v>1363</v>
      </c>
    </row>
    <row r="261" spans="1:23" x14ac:dyDescent="0.25">
      <c r="H261">
        <v>704</v>
      </c>
    </row>
    <row r="262" spans="1:23" x14ac:dyDescent="0.25">
      <c r="A262">
        <v>128</v>
      </c>
      <c r="B262">
        <v>2682</v>
      </c>
      <c r="C262" t="s">
        <v>470</v>
      </c>
      <c r="D262" t="s">
        <v>471</v>
      </c>
      <c r="E262" t="s">
        <v>181</v>
      </c>
      <c r="F262" t="s">
        <v>472</v>
      </c>
      <c r="G262" t="str">
        <f>"00024164"</f>
        <v>00024164</v>
      </c>
      <c r="H262" t="s">
        <v>17</v>
      </c>
      <c r="I262">
        <v>0</v>
      </c>
      <c r="J262">
        <v>30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34</v>
      </c>
      <c r="S262">
        <v>238</v>
      </c>
      <c r="T262">
        <v>0</v>
      </c>
      <c r="V262">
        <v>0</v>
      </c>
      <c r="W262" t="s">
        <v>473</v>
      </c>
    </row>
    <row r="263" spans="1:23" x14ac:dyDescent="0.25">
      <c r="H263">
        <v>704</v>
      </c>
    </row>
    <row r="264" spans="1:23" x14ac:dyDescent="0.25">
      <c r="A264">
        <v>129</v>
      </c>
      <c r="B264">
        <v>1111</v>
      </c>
      <c r="C264" t="s">
        <v>474</v>
      </c>
      <c r="D264" t="s">
        <v>111</v>
      </c>
      <c r="E264" t="s">
        <v>44</v>
      </c>
      <c r="F264" t="s">
        <v>475</v>
      </c>
      <c r="G264" t="str">
        <f>"201511039226"</f>
        <v>201511039226</v>
      </c>
      <c r="H264" t="s">
        <v>476</v>
      </c>
      <c r="I264">
        <v>150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53</v>
      </c>
      <c r="S264">
        <v>371</v>
      </c>
      <c r="T264">
        <v>0</v>
      </c>
      <c r="V264">
        <v>0</v>
      </c>
      <c r="W264" t="s">
        <v>473</v>
      </c>
    </row>
    <row r="265" spans="1:23" x14ac:dyDescent="0.25">
      <c r="H265" t="s">
        <v>119</v>
      </c>
    </row>
    <row r="266" spans="1:23" x14ac:dyDescent="0.25">
      <c r="A266">
        <v>130</v>
      </c>
      <c r="B266">
        <v>25</v>
      </c>
      <c r="C266" t="s">
        <v>477</v>
      </c>
      <c r="D266" t="s">
        <v>478</v>
      </c>
      <c r="E266" t="s">
        <v>156</v>
      </c>
      <c r="F266" t="s">
        <v>479</v>
      </c>
      <c r="G266" t="str">
        <f>"201511024359"</f>
        <v>201511024359</v>
      </c>
      <c r="H266" t="s">
        <v>131</v>
      </c>
      <c r="I266">
        <v>150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19</v>
      </c>
      <c r="S266">
        <v>133</v>
      </c>
      <c r="T266">
        <v>0</v>
      </c>
      <c r="V266">
        <v>0</v>
      </c>
      <c r="W266" t="s">
        <v>480</v>
      </c>
    </row>
    <row r="267" spans="1:23" x14ac:dyDescent="0.25">
      <c r="H267">
        <v>704</v>
      </c>
    </row>
    <row r="268" spans="1:23" x14ac:dyDescent="0.25">
      <c r="A268">
        <v>131</v>
      </c>
      <c r="B268">
        <v>499</v>
      </c>
      <c r="C268" t="s">
        <v>481</v>
      </c>
      <c r="D268" t="s">
        <v>379</v>
      </c>
      <c r="E268" t="s">
        <v>99</v>
      </c>
      <c r="F268" t="s">
        <v>482</v>
      </c>
      <c r="G268" t="str">
        <f>"201511037035"</f>
        <v>201511037035</v>
      </c>
      <c r="H268" t="s">
        <v>29</v>
      </c>
      <c r="I268">
        <v>150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18</v>
      </c>
      <c r="S268">
        <v>126</v>
      </c>
      <c r="T268">
        <v>0</v>
      </c>
      <c r="V268">
        <v>0</v>
      </c>
      <c r="W268" t="s">
        <v>483</v>
      </c>
    </row>
    <row r="269" spans="1:23" x14ac:dyDescent="0.25">
      <c r="H269">
        <v>704</v>
      </c>
    </row>
    <row r="270" spans="1:23" x14ac:dyDescent="0.25">
      <c r="A270">
        <v>132</v>
      </c>
      <c r="B270">
        <v>2836</v>
      </c>
      <c r="C270" t="s">
        <v>484</v>
      </c>
      <c r="D270" t="s">
        <v>98</v>
      </c>
      <c r="E270" t="s">
        <v>212</v>
      </c>
      <c r="F270" t="s">
        <v>485</v>
      </c>
      <c r="G270" t="str">
        <f>"201511026435"</f>
        <v>201511026435</v>
      </c>
      <c r="H270">
        <v>770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84</v>
      </c>
      <c r="S270">
        <v>588</v>
      </c>
      <c r="T270">
        <v>0</v>
      </c>
      <c r="V270">
        <v>0</v>
      </c>
      <c r="W270">
        <v>1358</v>
      </c>
    </row>
    <row r="271" spans="1:23" x14ac:dyDescent="0.25">
      <c r="H271">
        <v>704</v>
      </c>
    </row>
    <row r="272" spans="1:23" x14ac:dyDescent="0.25">
      <c r="A272">
        <v>133</v>
      </c>
      <c r="B272">
        <v>2847</v>
      </c>
      <c r="C272" t="s">
        <v>486</v>
      </c>
      <c r="D272" t="s">
        <v>56</v>
      </c>
      <c r="E272" t="s">
        <v>487</v>
      </c>
      <c r="F272" t="s">
        <v>488</v>
      </c>
      <c r="G272" t="str">
        <f>"201511027716"</f>
        <v>201511027716</v>
      </c>
      <c r="H272">
        <v>770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84</v>
      </c>
      <c r="S272">
        <v>588</v>
      </c>
      <c r="T272">
        <v>0</v>
      </c>
      <c r="V272">
        <v>0</v>
      </c>
      <c r="W272">
        <v>1358</v>
      </c>
    </row>
    <row r="273" spans="1:23" x14ac:dyDescent="0.25">
      <c r="H273">
        <v>704</v>
      </c>
    </row>
    <row r="274" spans="1:23" x14ac:dyDescent="0.25">
      <c r="A274">
        <v>134</v>
      </c>
      <c r="B274">
        <v>1092</v>
      </c>
      <c r="C274" t="s">
        <v>489</v>
      </c>
      <c r="D274" t="s">
        <v>379</v>
      </c>
      <c r="E274" t="s">
        <v>37</v>
      </c>
      <c r="F274" t="s">
        <v>490</v>
      </c>
      <c r="G274" t="str">
        <f>"00022376"</f>
        <v>00022376</v>
      </c>
      <c r="H274">
        <v>880</v>
      </c>
      <c r="I274">
        <v>150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46</v>
      </c>
      <c r="S274">
        <v>322</v>
      </c>
      <c r="T274">
        <v>0</v>
      </c>
      <c r="V274">
        <v>0</v>
      </c>
      <c r="W274">
        <v>1352</v>
      </c>
    </row>
    <row r="275" spans="1:23" x14ac:dyDescent="0.25">
      <c r="H275">
        <v>704</v>
      </c>
    </row>
    <row r="276" spans="1:23" x14ac:dyDescent="0.25">
      <c r="A276">
        <v>135</v>
      </c>
      <c r="B276">
        <v>2733</v>
      </c>
      <c r="C276" t="s">
        <v>491</v>
      </c>
      <c r="D276" t="s">
        <v>492</v>
      </c>
      <c r="E276" t="s">
        <v>493</v>
      </c>
      <c r="F276" t="s">
        <v>494</v>
      </c>
      <c r="G276" t="str">
        <f>"201511027374"</f>
        <v>201511027374</v>
      </c>
      <c r="H276">
        <v>715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70</v>
      </c>
      <c r="P276">
        <v>0</v>
      </c>
      <c r="Q276">
        <v>0</v>
      </c>
      <c r="R276">
        <v>81</v>
      </c>
      <c r="S276">
        <v>567</v>
      </c>
      <c r="T276">
        <v>0</v>
      </c>
      <c r="V276">
        <v>0</v>
      </c>
      <c r="W276">
        <v>1352</v>
      </c>
    </row>
    <row r="277" spans="1:23" x14ac:dyDescent="0.25">
      <c r="H277">
        <v>704</v>
      </c>
    </row>
    <row r="278" spans="1:23" x14ac:dyDescent="0.25">
      <c r="A278">
        <v>136</v>
      </c>
      <c r="B278">
        <v>3172</v>
      </c>
      <c r="C278" t="s">
        <v>495</v>
      </c>
      <c r="D278" t="s">
        <v>379</v>
      </c>
      <c r="E278" t="s">
        <v>63</v>
      </c>
      <c r="F278" t="s">
        <v>496</v>
      </c>
      <c r="G278" t="str">
        <f>"201511029831"</f>
        <v>201511029831</v>
      </c>
      <c r="H278" t="s">
        <v>497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71</v>
      </c>
      <c r="S278">
        <v>497</v>
      </c>
      <c r="T278">
        <v>0</v>
      </c>
      <c r="V278">
        <v>0</v>
      </c>
      <c r="W278" t="s">
        <v>498</v>
      </c>
    </row>
    <row r="279" spans="1:23" x14ac:dyDescent="0.25">
      <c r="H279">
        <v>704</v>
      </c>
    </row>
    <row r="280" spans="1:23" x14ac:dyDescent="0.25">
      <c r="A280">
        <v>137</v>
      </c>
      <c r="B280">
        <v>1355</v>
      </c>
      <c r="C280" t="s">
        <v>499</v>
      </c>
      <c r="D280" t="s">
        <v>124</v>
      </c>
      <c r="E280" t="s">
        <v>37</v>
      </c>
      <c r="F280" t="s">
        <v>500</v>
      </c>
      <c r="G280" t="str">
        <f>"201511011105"</f>
        <v>201511011105</v>
      </c>
      <c r="H280">
        <v>1100</v>
      </c>
      <c r="I280">
        <v>150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14</v>
      </c>
      <c r="S280">
        <v>98</v>
      </c>
      <c r="T280">
        <v>0</v>
      </c>
      <c r="V280">
        <v>0</v>
      </c>
      <c r="W280">
        <v>1348</v>
      </c>
    </row>
    <row r="281" spans="1:23" x14ac:dyDescent="0.25">
      <c r="H281">
        <v>704</v>
      </c>
    </row>
    <row r="282" spans="1:23" x14ac:dyDescent="0.25">
      <c r="A282">
        <v>138</v>
      </c>
      <c r="B282">
        <v>2861</v>
      </c>
      <c r="C282" t="s">
        <v>501</v>
      </c>
      <c r="D282" t="s">
        <v>280</v>
      </c>
      <c r="E282" t="s">
        <v>63</v>
      </c>
      <c r="F282" t="s">
        <v>502</v>
      </c>
      <c r="G282" t="str">
        <f>"00221036"</f>
        <v>00221036</v>
      </c>
      <c r="H282">
        <v>902</v>
      </c>
      <c r="I282">
        <v>150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42</v>
      </c>
      <c r="S282">
        <v>294</v>
      </c>
      <c r="T282">
        <v>0</v>
      </c>
      <c r="V282">
        <v>0</v>
      </c>
      <c r="W282">
        <v>1346</v>
      </c>
    </row>
    <row r="283" spans="1:23" x14ac:dyDescent="0.25">
      <c r="H283">
        <v>704</v>
      </c>
    </row>
    <row r="284" spans="1:23" x14ac:dyDescent="0.25">
      <c r="A284">
        <v>139</v>
      </c>
      <c r="B284">
        <v>2507</v>
      </c>
      <c r="C284" t="s">
        <v>503</v>
      </c>
      <c r="D284" t="s">
        <v>43</v>
      </c>
      <c r="E284" t="s">
        <v>92</v>
      </c>
      <c r="F284" t="s">
        <v>504</v>
      </c>
      <c r="G284" t="str">
        <f>"201511021580"</f>
        <v>201511021580</v>
      </c>
      <c r="H284" t="s">
        <v>505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53</v>
      </c>
      <c r="S284">
        <v>371</v>
      </c>
      <c r="T284">
        <v>0</v>
      </c>
      <c r="V284">
        <v>0</v>
      </c>
      <c r="W284" t="s">
        <v>506</v>
      </c>
    </row>
    <row r="285" spans="1:23" x14ac:dyDescent="0.25">
      <c r="H285">
        <v>704</v>
      </c>
    </row>
    <row r="286" spans="1:23" x14ac:dyDescent="0.25">
      <c r="A286">
        <v>140</v>
      </c>
      <c r="B286">
        <v>1603</v>
      </c>
      <c r="C286" t="s">
        <v>507</v>
      </c>
      <c r="D286" t="s">
        <v>422</v>
      </c>
      <c r="E286" t="s">
        <v>37</v>
      </c>
      <c r="F286" t="s">
        <v>508</v>
      </c>
      <c r="G286" t="str">
        <f>"201511027258"</f>
        <v>201511027258</v>
      </c>
      <c r="H286" t="s">
        <v>509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65</v>
      </c>
      <c r="S286">
        <v>455</v>
      </c>
      <c r="T286">
        <v>0</v>
      </c>
      <c r="V286">
        <v>0</v>
      </c>
      <c r="W286" t="s">
        <v>510</v>
      </c>
    </row>
    <row r="287" spans="1:23" x14ac:dyDescent="0.25">
      <c r="H287">
        <v>704</v>
      </c>
    </row>
    <row r="288" spans="1:23" x14ac:dyDescent="0.25">
      <c r="A288">
        <v>141</v>
      </c>
      <c r="B288">
        <v>617</v>
      </c>
      <c r="C288" t="s">
        <v>511</v>
      </c>
      <c r="D288" t="s">
        <v>512</v>
      </c>
      <c r="E288" t="s">
        <v>27</v>
      </c>
      <c r="F288" t="s">
        <v>513</v>
      </c>
      <c r="G288" t="str">
        <f>"201511006625"</f>
        <v>201511006625</v>
      </c>
      <c r="H288">
        <v>1100</v>
      </c>
      <c r="I288">
        <v>150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13</v>
      </c>
      <c r="S288">
        <v>91</v>
      </c>
      <c r="T288">
        <v>0</v>
      </c>
      <c r="V288">
        <v>0</v>
      </c>
      <c r="W288">
        <v>1341</v>
      </c>
    </row>
    <row r="289" spans="1:23" x14ac:dyDescent="0.25">
      <c r="H289">
        <v>704</v>
      </c>
    </row>
    <row r="290" spans="1:23" x14ac:dyDescent="0.25">
      <c r="A290">
        <v>142</v>
      </c>
      <c r="B290">
        <v>2979</v>
      </c>
      <c r="C290" t="s">
        <v>514</v>
      </c>
      <c r="D290" t="s">
        <v>245</v>
      </c>
      <c r="E290" t="s">
        <v>99</v>
      </c>
      <c r="F290" t="s">
        <v>515</v>
      </c>
      <c r="G290" t="str">
        <f>"201511021176"</f>
        <v>201511021176</v>
      </c>
      <c r="H290">
        <v>935</v>
      </c>
      <c r="I290">
        <v>150</v>
      </c>
      <c r="J290">
        <v>30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32</v>
      </c>
      <c r="S290">
        <v>224</v>
      </c>
      <c r="T290">
        <v>0</v>
      </c>
      <c r="V290">
        <v>0</v>
      </c>
      <c r="W290">
        <v>1339</v>
      </c>
    </row>
    <row r="291" spans="1:23" x14ac:dyDescent="0.25">
      <c r="H291">
        <v>704</v>
      </c>
    </row>
    <row r="292" spans="1:23" x14ac:dyDescent="0.25">
      <c r="A292">
        <v>143</v>
      </c>
      <c r="B292">
        <v>479</v>
      </c>
      <c r="C292" t="s">
        <v>516</v>
      </c>
      <c r="D292" t="s">
        <v>102</v>
      </c>
      <c r="E292" t="s">
        <v>37</v>
      </c>
      <c r="F292" t="s">
        <v>517</v>
      </c>
      <c r="G292" t="str">
        <f>"201511040944"</f>
        <v>201511040944</v>
      </c>
      <c r="H292">
        <v>869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67</v>
      </c>
      <c r="S292">
        <v>469</v>
      </c>
      <c r="T292">
        <v>0</v>
      </c>
      <c r="V292">
        <v>0</v>
      </c>
      <c r="W292">
        <v>1338</v>
      </c>
    </row>
    <row r="293" spans="1:23" x14ac:dyDescent="0.25">
      <c r="H293">
        <v>704</v>
      </c>
    </row>
    <row r="294" spans="1:23" x14ac:dyDescent="0.25">
      <c r="A294">
        <v>144</v>
      </c>
      <c r="B294">
        <v>136</v>
      </c>
      <c r="C294" t="s">
        <v>518</v>
      </c>
      <c r="D294" t="s">
        <v>519</v>
      </c>
      <c r="E294" t="s">
        <v>37</v>
      </c>
      <c r="F294" t="s">
        <v>520</v>
      </c>
      <c r="G294" t="str">
        <f>"201511031197"</f>
        <v>201511031197</v>
      </c>
      <c r="H294">
        <v>1100</v>
      </c>
      <c r="I294">
        <v>150</v>
      </c>
      <c r="J294">
        <v>30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8</v>
      </c>
      <c r="S294">
        <v>56</v>
      </c>
      <c r="T294">
        <v>0</v>
      </c>
      <c r="V294">
        <v>0</v>
      </c>
      <c r="W294">
        <v>1336</v>
      </c>
    </row>
    <row r="295" spans="1:23" x14ac:dyDescent="0.25">
      <c r="H295">
        <v>704</v>
      </c>
    </row>
    <row r="296" spans="1:23" x14ac:dyDescent="0.25">
      <c r="A296">
        <v>145</v>
      </c>
      <c r="B296">
        <v>1524</v>
      </c>
      <c r="C296" t="s">
        <v>521</v>
      </c>
      <c r="D296" t="s">
        <v>148</v>
      </c>
      <c r="E296" t="s">
        <v>63</v>
      </c>
      <c r="F296" t="s">
        <v>522</v>
      </c>
      <c r="G296" t="str">
        <f>"00059260"</f>
        <v>00059260</v>
      </c>
      <c r="H296" t="s">
        <v>17</v>
      </c>
      <c r="I296">
        <v>0</v>
      </c>
      <c r="J296">
        <v>30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30</v>
      </c>
      <c r="S296">
        <v>210</v>
      </c>
      <c r="T296">
        <v>0</v>
      </c>
      <c r="V296">
        <v>0</v>
      </c>
      <c r="W296" t="s">
        <v>523</v>
      </c>
    </row>
    <row r="297" spans="1:23" x14ac:dyDescent="0.25">
      <c r="H297">
        <v>704</v>
      </c>
    </row>
    <row r="298" spans="1:23" x14ac:dyDescent="0.25">
      <c r="A298">
        <v>146</v>
      </c>
      <c r="B298">
        <v>1911</v>
      </c>
      <c r="C298" t="s">
        <v>524</v>
      </c>
      <c r="D298" t="s">
        <v>379</v>
      </c>
      <c r="E298" t="s">
        <v>108</v>
      </c>
      <c r="F298" t="s">
        <v>525</v>
      </c>
      <c r="G298" t="str">
        <f>"201511041902"</f>
        <v>201511041902</v>
      </c>
      <c r="H298" t="s">
        <v>526</v>
      </c>
      <c r="I298">
        <v>150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16</v>
      </c>
      <c r="S298">
        <v>112</v>
      </c>
      <c r="T298">
        <v>0</v>
      </c>
      <c r="V298">
        <v>2</v>
      </c>
      <c r="W298" t="s">
        <v>523</v>
      </c>
    </row>
    <row r="299" spans="1:23" x14ac:dyDescent="0.25">
      <c r="H299">
        <v>704</v>
      </c>
    </row>
    <row r="300" spans="1:23" x14ac:dyDescent="0.25">
      <c r="A300">
        <v>147</v>
      </c>
      <c r="B300">
        <v>93</v>
      </c>
      <c r="C300" t="s">
        <v>527</v>
      </c>
      <c r="D300" t="s">
        <v>528</v>
      </c>
      <c r="E300" t="s">
        <v>40</v>
      </c>
      <c r="F300" t="s">
        <v>529</v>
      </c>
      <c r="G300" t="str">
        <f>"201510004609"</f>
        <v>201510004609</v>
      </c>
      <c r="H300" t="s">
        <v>29</v>
      </c>
      <c r="I300">
        <v>150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14</v>
      </c>
      <c r="S300">
        <v>98</v>
      </c>
      <c r="T300">
        <v>0</v>
      </c>
      <c r="V300">
        <v>0</v>
      </c>
      <c r="W300" t="s">
        <v>530</v>
      </c>
    </row>
    <row r="301" spans="1:23" x14ac:dyDescent="0.25">
      <c r="H301">
        <v>704</v>
      </c>
    </row>
    <row r="302" spans="1:23" x14ac:dyDescent="0.25">
      <c r="A302">
        <v>148</v>
      </c>
      <c r="B302">
        <v>1551</v>
      </c>
      <c r="C302" t="s">
        <v>531</v>
      </c>
      <c r="D302" t="s">
        <v>532</v>
      </c>
      <c r="E302" t="s">
        <v>44</v>
      </c>
      <c r="F302" t="s">
        <v>533</v>
      </c>
      <c r="G302" t="str">
        <f>"201511030605"</f>
        <v>201511030605</v>
      </c>
      <c r="H302">
        <v>1100</v>
      </c>
      <c r="I302">
        <v>150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11</v>
      </c>
      <c r="S302">
        <v>77</v>
      </c>
      <c r="T302">
        <v>0</v>
      </c>
      <c r="V302">
        <v>0</v>
      </c>
      <c r="W302">
        <v>1327</v>
      </c>
    </row>
    <row r="303" spans="1:23" x14ac:dyDescent="0.25">
      <c r="H303">
        <v>704</v>
      </c>
    </row>
    <row r="304" spans="1:23" x14ac:dyDescent="0.25">
      <c r="A304">
        <v>149</v>
      </c>
      <c r="B304">
        <v>3054</v>
      </c>
      <c r="C304" t="s">
        <v>534</v>
      </c>
      <c r="D304" t="s">
        <v>535</v>
      </c>
      <c r="E304" t="s">
        <v>60</v>
      </c>
      <c r="F304" t="s">
        <v>536</v>
      </c>
      <c r="G304" t="str">
        <f>"00020190"</f>
        <v>00020190</v>
      </c>
      <c r="H304" t="s">
        <v>537</v>
      </c>
      <c r="I304">
        <v>150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21</v>
      </c>
      <c r="S304">
        <v>147</v>
      </c>
      <c r="T304">
        <v>0</v>
      </c>
      <c r="V304">
        <v>0</v>
      </c>
      <c r="W304" t="s">
        <v>538</v>
      </c>
    </row>
    <row r="305" spans="1:23" x14ac:dyDescent="0.25">
      <c r="H305">
        <v>704</v>
      </c>
    </row>
    <row r="306" spans="1:23" x14ac:dyDescent="0.25">
      <c r="A306">
        <v>150</v>
      </c>
      <c r="B306">
        <v>1279</v>
      </c>
      <c r="C306" t="s">
        <v>539</v>
      </c>
      <c r="D306" t="s">
        <v>379</v>
      </c>
      <c r="E306" t="s">
        <v>37</v>
      </c>
      <c r="F306" t="s">
        <v>540</v>
      </c>
      <c r="G306" t="str">
        <f>"201502003768"</f>
        <v>201502003768</v>
      </c>
      <c r="H306" t="s">
        <v>541</v>
      </c>
      <c r="I306">
        <v>150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39</v>
      </c>
      <c r="S306">
        <v>273</v>
      </c>
      <c r="T306">
        <v>0</v>
      </c>
      <c r="V306">
        <v>2</v>
      </c>
      <c r="W306" t="s">
        <v>542</v>
      </c>
    </row>
    <row r="307" spans="1:23" x14ac:dyDescent="0.25">
      <c r="H307">
        <v>704</v>
      </c>
    </row>
    <row r="308" spans="1:23" x14ac:dyDescent="0.25">
      <c r="A308">
        <v>151</v>
      </c>
      <c r="B308">
        <v>1421</v>
      </c>
      <c r="C308" t="s">
        <v>543</v>
      </c>
      <c r="D308" t="s">
        <v>98</v>
      </c>
      <c r="E308" t="s">
        <v>151</v>
      </c>
      <c r="F308" t="s">
        <v>544</v>
      </c>
      <c r="G308" t="str">
        <f>"201502000594"</f>
        <v>201502000594</v>
      </c>
      <c r="H308" t="s">
        <v>229</v>
      </c>
      <c r="I308">
        <v>150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19</v>
      </c>
      <c r="S308">
        <v>133</v>
      </c>
      <c r="T308">
        <v>0</v>
      </c>
      <c r="V308">
        <v>0</v>
      </c>
      <c r="W308" t="s">
        <v>545</v>
      </c>
    </row>
    <row r="309" spans="1:23" x14ac:dyDescent="0.25">
      <c r="H309">
        <v>704</v>
      </c>
    </row>
    <row r="310" spans="1:23" x14ac:dyDescent="0.25">
      <c r="A310">
        <v>152</v>
      </c>
      <c r="B310">
        <v>730</v>
      </c>
      <c r="C310" t="s">
        <v>546</v>
      </c>
      <c r="D310" t="s">
        <v>37</v>
      </c>
      <c r="E310" t="s">
        <v>60</v>
      </c>
      <c r="F310" t="s">
        <v>547</v>
      </c>
      <c r="G310" t="str">
        <f>"201511011805"</f>
        <v>201511011805</v>
      </c>
      <c r="H310" t="s">
        <v>284</v>
      </c>
      <c r="I310">
        <v>0</v>
      </c>
      <c r="J310">
        <v>30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47</v>
      </c>
      <c r="S310">
        <v>329</v>
      </c>
      <c r="T310">
        <v>0</v>
      </c>
      <c r="V310">
        <v>0</v>
      </c>
      <c r="W310" t="s">
        <v>548</v>
      </c>
    </row>
    <row r="311" spans="1:23" x14ac:dyDescent="0.25">
      <c r="H311">
        <v>704</v>
      </c>
    </row>
    <row r="312" spans="1:23" x14ac:dyDescent="0.25">
      <c r="A312">
        <v>153</v>
      </c>
      <c r="B312">
        <v>2779</v>
      </c>
      <c r="C312" t="s">
        <v>549</v>
      </c>
      <c r="D312" t="s">
        <v>550</v>
      </c>
      <c r="E312" t="s">
        <v>20</v>
      </c>
      <c r="F312" t="s">
        <v>551</v>
      </c>
      <c r="G312" t="str">
        <f>"201511012896"</f>
        <v>201511012896</v>
      </c>
      <c r="H312">
        <v>990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47</v>
      </c>
      <c r="S312">
        <v>329</v>
      </c>
      <c r="T312">
        <v>0</v>
      </c>
      <c r="V312">
        <v>0</v>
      </c>
      <c r="W312">
        <v>1319</v>
      </c>
    </row>
    <row r="313" spans="1:23" x14ac:dyDescent="0.25">
      <c r="H313">
        <v>704</v>
      </c>
    </row>
    <row r="314" spans="1:23" x14ac:dyDescent="0.25">
      <c r="A314">
        <v>154</v>
      </c>
      <c r="B314">
        <v>1370</v>
      </c>
      <c r="C314" t="s">
        <v>552</v>
      </c>
      <c r="D314" t="s">
        <v>553</v>
      </c>
      <c r="E314" t="s">
        <v>37</v>
      </c>
      <c r="F314" t="s">
        <v>554</v>
      </c>
      <c r="G314" t="str">
        <f>"201511016475"</f>
        <v>201511016475</v>
      </c>
      <c r="H314" t="s">
        <v>302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43</v>
      </c>
      <c r="S314">
        <v>301</v>
      </c>
      <c r="T314">
        <v>0</v>
      </c>
      <c r="V314">
        <v>0</v>
      </c>
      <c r="W314" t="s">
        <v>555</v>
      </c>
    </row>
    <row r="315" spans="1:23" x14ac:dyDescent="0.25">
      <c r="H315">
        <v>704</v>
      </c>
    </row>
    <row r="316" spans="1:23" x14ac:dyDescent="0.25">
      <c r="A316">
        <v>155</v>
      </c>
      <c r="B316">
        <v>2061</v>
      </c>
      <c r="C316" t="s">
        <v>556</v>
      </c>
      <c r="D316" t="s">
        <v>242</v>
      </c>
      <c r="E316" t="s">
        <v>63</v>
      </c>
      <c r="F316" t="s">
        <v>557</v>
      </c>
      <c r="G316" t="str">
        <f>"00023662"</f>
        <v>00023662</v>
      </c>
      <c r="H316">
        <v>1045</v>
      </c>
      <c r="I316">
        <v>150</v>
      </c>
      <c r="J316">
        <v>30</v>
      </c>
      <c r="K316">
        <v>0</v>
      </c>
      <c r="L316">
        <v>30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9</v>
      </c>
      <c r="S316">
        <v>63</v>
      </c>
      <c r="T316">
        <v>0</v>
      </c>
      <c r="V316">
        <v>0</v>
      </c>
      <c r="W316">
        <v>1318</v>
      </c>
    </row>
    <row r="317" spans="1:23" x14ac:dyDescent="0.25">
      <c r="H317">
        <v>704</v>
      </c>
    </row>
    <row r="318" spans="1:23" x14ac:dyDescent="0.25">
      <c r="A318">
        <v>156</v>
      </c>
      <c r="B318">
        <v>2674</v>
      </c>
      <c r="C318" t="s">
        <v>558</v>
      </c>
      <c r="D318" t="s">
        <v>559</v>
      </c>
      <c r="E318" t="s">
        <v>151</v>
      </c>
      <c r="F318" t="s">
        <v>560</v>
      </c>
      <c r="G318" t="str">
        <f>"201410001399"</f>
        <v>201410001399</v>
      </c>
      <c r="H318" t="s">
        <v>561</v>
      </c>
      <c r="I318">
        <v>150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23</v>
      </c>
      <c r="S318">
        <v>161</v>
      </c>
      <c r="T318">
        <v>0</v>
      </c>
      <c r="V318">
        <v>2</v>
      </c>
      <c r="W318" t="s">
        <v>562</v>
      </c>
    </row>
    <row r="319" spans="1:23" x14ac:dyDescent="0.25">
      <c r="H319" t="s">
        <v>217</v>
      </c>
    </row>
    <row r="320" spans="1:23" x14ac:dyDescent="0.25">
      <c r="A320">
        <v>157</v>
      </c>
      <c r="B320">
        <v>633</v>
      </c>
      <c r="C320" t="s">
        <v>563</v>
      </c>
      <c r="D320" t="s">
        <v>47</v>
      </c>
      <c r="E320" t="s">
        <v>99</v>
      </c>
      <c r="F320" t="s">
        <v>564</v>
      </c>
      <c r="G320" t="str">
        <f>"201511033703"</f>
        <v>201511033703</v>
      </c>
      <c r="H320" t="s">
        <v>284</v>
      </c>
      <c r="I320">
        <v>150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29</v>
      </c>
      <c r="S320">
        <v>203</v>
      </c>
      <c r="T320">
        <v>0</v>
      </c>
      <c r="V320">
        <v>0</v>
      </c>
      <c r="W320" t="s">
        <v>565</v>
      </c>
    </row>
    <row r="321" spans="1:23" x14ac:dyDescent="0.25">
      <c r="H321">
        <v>704</v>
      </c>
    </row>
    <row r="322" spans="1:23" x14ac:dyDescent="0.25">
      <c r="A322">
        <v>158</v>
      </c>
      <c r="B322">
        <v>2426</v>
      </c>
      <c r="C322" t="s">
        <v>566</v>
      </c>
      <c r="D322" t="s">
        <v>27</v>
      </c>
      <c r="E322" t="s">
        <v>99</v>
      </c>
      <c r="F322" t="s">
        <v>567</v>
      </c>
      <c r="G322" t="str">
        <f>"201503000501"</f>
        <v>201503000501</v>
      </c>
      <c r="H322">
        <v>1089</v>
      </c>
      <c r="I322">
        <v>0</v>
      </c>
      <c r="J322">
        <v>30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28</v>
      </c>
      <c r="S322">
        <v>196</v>
      </c>
      <c r="T322">
        <v>0</v>
      </c>
      <c r="V322">
        <v>0</v>
      </c>
      <c r="W322">
        <v>1315</v>
      </c>
    </row>
    <row r="323" spans="1:23" x14ac:dyDescent="0.25">
      <c r="H323">
        <v>704</v>
      </c>
    </row>
    <row r="324" spans="1:23" x14ac:dyDescent="0.25">
      <c r="A324">
        <v>159</v>
      </c>
      <c r="B324">
        <v>1129</v>
      </c>
      <c r="C324" t="s">
        <v>568</v>
      </c>
      <c r="D324" t="s">
        <v>569</v>
      </c>
      <c r="E324" t="s">
        <v>44</v>
      </c>
      <c r="F324" t="s">
        <v>570</v>
      </c>
      <c r="G324" t="str">
        <f>"00049881"</f>
        <v>00049881</v>
      </c>
      <c r="H324" t="s">
        <v>571</v>
      </c>
      <c r="I324">
        <v>150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18</v>
      </c>
      <c r="S324">
        <v>126</v>
      </c>
      <c r="T324">
        <v>0</v>
      </c>
      <c r="V324">
        <v>0</v>
      </c>
      <c r="W324" t="s">
        <v>572</v>
      </c>
    </row>
    <row r="325" spans="1:23" x14ac:dyDescent="0.25">
      <c r="H325">
        <v>704</v>
      </c>
    </row>
    <row r="326" spans="1:23" x14ac:dyDescent="0.25">
      <c r="A326">
        <v>160</v>
      </c>
      <c r="B326">
        <v>2278</v>
      </c>
      <c r="C326" t="s">
        <v>573</v>
      </c>
      <c r="D326" t="s">
        <v>379</v>
      </c>
      <c r="E326" t="s">
        <v>207</v>
      </c>
      <c r="F326" t="s">
        <v>574</v>
      </c>
      <c r="G326" t="str">
        <f>"00016828"</f>
        <v>00016828</v>
      </c>
      <c r="H326" t="s">
        <v>537</v>
      </c>
      <c r="I326">
        <v>0</v>
      </c>
      <c r="J326">
        <v>30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36</v>
      </c>
      <c r="S326">
        <v>252</v>
      </c>
      <c r="T326">
        <v>0</v>
      </c>
      <c r="V326">
        <v>0</v>
      </c>
      <c r="W326" t="s">
        <v>575</v>
      </c>
    </row>
    <row r="327" spans="1:23" x14ac:dyDescent="0.25">
      <c r="H327">
        <v>704</v>
      </c>
    </row>
    <row r="328" spans="1:23" x14ac:dyDescent="0.25">
      <c r="A328">
        <v>161</v>
      </c>
      <c r="B328">
        <v>1740</v>
      </c>
      <c r="C328" t="s">
        <v>576</v>
      </c>
      <c r="D328" t="s">
        <v>277</v>
      </c>
      <c r="E328" t="s">
        <v>63</v>
      </c>
      <c r="F328" t="s">
        <v>577</v>
      </c>
      <c r="G328" t="str">
        <f>"201511030954"</f>
        <v>201511030954</v>
      </c>
      <c r="H328" t="s">
        <v>578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84</v>
      </c>
      <c r="S328">
        <v>588</v>
      </c>
      <c r="T328">
        <v>0</v>
      </c>
      <c r="V328">
        <v>1</v>
      </c>
      <c r="W328" t="s">
        <v>579</v>
      </c>
    </row>
    <row r="329" spans="1:23" x14ac:dyDescent="0.25">
      <c r="H329">
        <v>704</v>
      </c>
    </row>
    <row r="330" spans="1:23" x14ac:dyDescent="0.25">
      <c r="A330">
        <v>162</v>
      </c>
      <c r="B330">
        <v>585</v>
      </c>
      <c r="C330" t="s">
        <v>580</v>
      </c>
      <c r="D330" t="s">
        <v>20</v>
      </c>
      <c r="E330" t="s">
        <v>151</v>
      </c>
      <c r="F330" t="s">
        <v>581</v>
      </c>
      <c r="G330" t="str">
        <f>"201511028912"</f>
        <v>201511028912</v>
      </c>
      <c r="H330">
        <v>1100</v>
      </c>
      <c r="I330">
        <v>150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8</v>
      </c>
      <c r="S330">
        <v>56</v>
      </c>
      <c r="T330">
        <v>0</v>
      </c>
      <c r="V330">
        <v>0</v>
      </c>
      <c r="W330">
        <v>1306</v>
      </c>
    </row>
    <row r="331" spans="1:23" x14ac:dyDescent="0.25">
      <c r="H331">
        <v>704</v>
      </c>
    </row>
    <row r="332" spans="1:23" x14ac:dyDescent="0.25">
      <c r="A332">
        <v>163</v>
      </c>
      <c r="B332">
        <v>1449</v>
      </c>
      <c r="C332" t="s">
        <v>582</v>
      </c>
      <c r="D332" t="s">
        <v>14</v>
      </c>
      <c r="E332" t="s">
        <v>583</v>
      </c>
      <c r="F332" t="s">
        <v>584</v>
      </c>
      <c r="G332" t="str">
        <f>"201510004876"</f>
        <v>201510004876</v>
      </c>
      <c r="H332" t="s">
        <v>585</v>
      </c>
      <c r="I332">
        <v>150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13</v>
      </c>
      <c r="S332">
        <v>91</v>
      </c>
      <c r="T332">
        <v>0</v>
      </c>
      <c r="V332">
        <v>0</v>
      </c>
      <c r="W332" t="s">
        <v>586</v>
      </c>
    </row>
    <row r="333" spans="1:23" x14ac:dyDescent="0.25">
      <c r="H333">
        <v>704</v>
      </c>
    </row>
    <row r="334" spans="1:23" x14ac:dyDescent="0.25">
      <c r="A334">
        <v>164</v>
      </c>
      <c r="B334">
        <v>649</v>
      </c>
      <c r="C334" t="s">
        <v>587</v>
      </c>
      <c r="D334" t="s">
        <v>124</v>
      </c>
      <c r="E334" t="s">
        <v>44</v>
      </c>
      <c r="F334" t="s">
        <v>588</v>
      </c>
      <c r="G334" t="str">
        <f>"201406004809"</f>
        <v>201406004809</v>
      </c>
      <c r="H334">
        <v>990</v>
      </c>
      <c r="I334">
        <v>150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23</v>
      </c>
      <c r="S334">
        <v>161</v>
      </c>
      <c r="T334">
        <v>0</v>
      </c>
      <c r="V334">
        <v>3</v>
      </c>
      <c r="W334">
        <v>1301</v>
      </c>
    </row>
    <row r="335" spans="1:23" x14ac:dyDescent="0.25">
      <c r="H335">
        <v>704</v>
      </c>
    </row>
    <row r="336" spans="1:23" x14ac:dyDescent="0.25">
      <c r="A336">
        <v>165</v>
      </c>
      <c r="B336">
        <v>106</v>
      </c>
      <c r="C336" t="s">
        <v>589</v>
      </c>
      <c r="D336" t="s">
        <v>242</v>
      </c>
      <c r="E336" t="s">
        <v>27</v>
      </c>
      <c r="F336" t="s">
        <v>590</v>
      </c>
      <c r="G336" t="str">
        <f>"201511018259"</f>
        <v>201511018259</v>
      </c>
      <c r="H336">
        <v>1001</v>
      </c>
      <c r="I336">
        <v>150</v>
      </c>
      <c r="J336">
        <v>30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17</v>
      </c>
      <c r="S336">
        <v>119</v>
      </c>
      <c r="T336">
        <v>0</v>
      </c>
      <c r="V336">
        <v>0</v>
      </c>
      <c r="W336">
        <v>1300</v>
      </c>
    </row>
    <row r="337" spans="1:23" x14ac:dyDescent="0.25">
      <c r="H337">
        <v>704</v>
      </c>
    </row>
    <row r="338" spans="1:23" x14ac:dyDescent="0.25">
      <c r="A338">
        <v>166</v>
      </c>
      <c r="B338">
        <v>413</v>
      </c>
      <c r="C338" t="s">
        <v>591</v>
      </c>
      <c r="D338" t="s">
        <v>143</v>
      </c>
      <c r="E338" t="s">
        <v>27</v>
      </c>
      <c r="F338" t="s">
        <v>592</v>
      </c>
      <c r="G338" t="str">
        <f>"201007000083"</f>
        <v>201007000083</v>
      </c>
      <c r="H338" t="s">
        <v>593</v>
      </c>
      <c r="I338">
        <v>150</v>
      </c>
      <c r="J338">
        <v>50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39</v>
      </c>
      <c r="S338">
        <v>273</v>
      </c>
      <c r="T338">
        <v>0</v>
      </c>
      <c r="V338">
        <v>1</v>
      </c>
      <c r="W338" t="s">
        <v>594</v>
      </c>
    </row>
    <row r="339" spans="1:23" x14ac:dyDescent="0.25">
      <c r="H339">
        <v>704</v>
      </c>
    </row>
    <row r="340" spans="1:23" x14ac:dyDescent="0.25">
      <c r="A340">
        <v>167</v>
      </c>
      <c r="B340">
        <v>1359</v>
      </c>
      <c r="C340" t="s">
        <v>87</v>
      </c>
      <c r="D340" t="s">
        <v>595</v>
      </c>
      <c r="E340" t="s">
        <v>596</v>
      </c>
      <c r="F340" t="s">
        <v>597</v>
      </c>
      <c r="G340" t="str">
        <f>"00005645"</f>
        <v>00005645</v>
      </c>
      <c r="H340">
        <v>1078</v>
      </c>
      <c r="I340">
        <v>150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9</v>
      </c>
      <c r="S340">
        <v>63</v>
      </c>
      <c r="T340">
        <v>0</v>
      </c>
      <c r="V340">
        <v>0</v>
      </c>
      <c r="W340">
        <v>1291</v>
      </c>
    </row>
    <row r="341" spans="1:23" x14ac:dyDescent="0.25">
      <c r="H341" t="s">
        <v>411</v>
      </c>
    </row>
    <row r="342" spans="1:23" x14ac:dyDescent="0.25">
      <c r="A342">
        <v>168</v>
      </c>
      <c r="B342">
        <v>1436</v>
      </c>
      <c r="C342" t="s">
        <v>598</v>
      </c>
      <c r="D342" t="s">
        <v>196</v>
      </c>
      <c r="E342" t="s">
        <v>212</v>
      </c>
      <c r="F342" t="s">
        <v>599</v>
      </c>
      <c r="G342" t="str">
        <f>"201502004065"</f>
        <v>201502004065</v>
      </c>
      <c r="H342">
        <v>990</v>
      </c>
      <c r="I342">
        <v>150</v>
      </c>
      <c r="J342">
        <v>30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17</v>
      </c>
      <c r="S342">
        <v>119</v>
      </c>
      <c r="T342">
        <v>0</v>
      </c>
      <c r="V342">
        <v>0</v>
      </c>
      <c r="W342">
        <v>1289</v>
      </c>
    </row>
    <row r="343" spans="1:23" x14ac:dyDescent="0.25">
      <c r="H343" t="s">
        <v>411</v>
      </c>
    </row>
    <row r="344" spans="1:23" x14ac:dyDescent="0.25">
      <c r="A344">
        <v>169</v>
      </c>
      <c r="B344">
        <v>2304</v>
      </c>
      <c r="C344" t="s">
        <v>600</v>
      </c>
      <c r="D344" t="s">
        <v>601</v>
      </c>
      <c r="E344" t="s">
        <v>602</v>
      </c>
      <c r="F344" t="s">
        <v>603</v>
      </c>
      <c r="G344" t="str">
        <f>"00226198"</f>
        <v>00226198</v>
      </c>
      <c r="H344">
        <v>1067</v>
      </c>
      <c r="I344">
        <v>150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10</v>
      </c>
      <c r="S344">
        <v>70</v>
      </c>
      <c r="T344">
        <v>0</v>
      </c>
      <c r="V344">
        <v>0</v>
      </c>
      <c r="W344">
        <v>1287</v>
      </c>
    </row>
    <row r="345" spans="1:23" x14ac:dyDescent="0.25">
      <c r="H345">
        <v>704</v>
      </c>
    </row>
    <row r="346" spans="1:23" x14ac:dyDescent="0.25">
      <c r="A346">
        <v>170</v>
      </c>
      <c r="B346">
        <v>2762</v>
      </c>
      <c r="C346" t="s">
        <v>511</v>
      </c>
      <c r="D346" t="s">
        <v>196</v>
      </c>
      <c r="E346" t="s">
        <v>604</v>
      </c>
      <c r="F346" t="s">
        <v>605</v>
      </c>
      <c r="G346" t="str">
        <f>"200712004685"</f>
        <v>200712004685</v>
      </c>
      <c r="H346">
        <v>1045</v>
      </c>
      <c r="I346">
        <v>150</v>
      </c>
      <c r="J346">
        <v>0</v>
      </c>
      <c r="K346">
        <v>50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6</v>
      </c>
      <c r="S346">
        <v>42</v>
      </c>
      <c r="T346">
        <v>0</v>
      </c>
      <c r="V346">
        <v>0</v>
      </c>
      <c r="W346">
        <v>1287</v>
      </c>
    </row>
    <row r="347" spans="1:23" x14ac:dyDescent="0.25">
      <c r="H347">
        <v>704</v>
      </c>
    </row>
    <row r="348" spans="1:23" x14ac:dyDescent="0.25">
      <c r="A348">
        <v>171</v>
      </c>
      <c r="B348">
        <v>2366</v>
      </c>
      <c r="C348" t="s">
        <v>606</v>
      </c>
      <c r="D348" t="s">
        <v>26</v>
      </c>
      <c r="E348" t="s">
        <v>99</v>
      </c>
      <c r="F348" t="s">
        <v>607</v>
      </c>
      <c r="G348" t="str">
        <f>"201511041141"</f>
        <v>201511041141</v>
      </c>
      <c r="H348" t="s">
        <v>274</v>
      </c>
      <c r="I348">
        <v>150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30</v>
      </c>
      <c r="S348">
        <v>210</v>
      </c>
      <c r="T348">
        <v>0</v>
      </c>
      <c r="V348">
        <v>0</v>
      </c>
      <c r="W348" t="s">
        <v>608</v>
      </c>
    </row>
    <row r="349" spans="1:23" x14ac:dyDescent="0.25">
      <c r="H349">
        <v>704</v>
      </c>
    </row>
    <row r="350" spans="1:23" x14ac:dyDescent="0.25">
      <c r="A350">
        <v>172</v>
      </c>
      <c r="B350">
        <v>419</v>
      </c>
      <c r="C350" t="s">
        <v>609</v>
      </c>
      <c r="D350" t="s">
        <v>242</v>
      </c>
      <c r="E350" t="s">
        <v>27</v>
      </c>
      <c r="F350" t="s">
        <v>610</v>
      </c>
      <c r="G350" t="str">
        <f>"00228003"</f>
        <v>00228003</v>
      </c>
      <c r="H350" t="s">
        <v>284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46</v>
      </c>
      <c r="S350">
        <v>322</v>
      </c>
      <c r="T350">
        <v>0</v>
      </c>
      <c r="V350">
        <v>0</v>
      </c>
      <c r="W350" t="s">
        <v>611</v>
      </c>
    </row>
    <row r="351" spans="1:23" x14ac:dyDescent="0.25">
      <c r="H351">
        <v>704</v>
      </c>
    </row>
    <row r="352" spans="1:23" x14ac:dyDescent="0.25">
      <c r="A352">
        <v>173</v>
      </c>
      <c r="B352">
        <v>811</v>
      </c>
      <c r="C352" t="s">
        <v>612</v>
      </c>
      <c r="D352" t="s">
        <v>613</v>
      </c>
      <c r="E352" t="s">
        <v>207</v>
      </c>
      <c r="F352" t="s">
        <v>614</v>
      </c>
      <c r="G352" t="str">
        <f>"201406009601"</f>
        <v>201406009601</v>
      </c>
      <c r="H352" t="s">
        <v>229</v>
      </c>
      <c r="I352">
        <v>150</v>
      </c>
      <c r="J352">
        <v>30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9</v>
      </c>
      <c r="S352">
        <v>63</v>
      </c>
      <c r="T352">
        <v>0</v>
      </c>
      <c r="V352">
        <v>2</v>
      </c>
      <c r="W352" t="s">
        <v>615</v>
      </c>
    </row>
    <row r="353" spans="1:23" x14ac:dyDescent="0.25">
      <c r="H353">
        <v>704</v>
      </c>
    </row>
    <row r="354" spans="1:23" x14ac:dyDescent="0.25">
      <c r="A354">
        <v>174</v>
      </c>
      <c r="B354">
        <v>2819</v>
      </c>
      <c r="C354" t="s">
        <v>616</v>
      </c>
      <c r="D354" t="s">
        <v>14</v>
      </c>
      <c r="E354" t="s">
        <v>617</v>
      </c>
      <c r="F354" t="s">
        <v>618</v>
      </c>
      <c r="G354" t="str">
        <f>"200802008372"</f>
        <v>200802008372</v>
      </c>
      <c r="H354">
        <v>1100</v>
      </c>
      <c r="I354">
        <v>150</v>
      </c>
      <c r="J354">
        <v>30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V354">
        <v>0</v>
      </c>
      <c r="W354">
        <v>1280</v>
      </c>
    </row>
    <row r="355" spans="1:23" x14ac:dyDescent="0.25">
      <c r="H355">
        <v>704</v>
      </c>
    </row>
    <row r="356" spans="1:23" x14ac:dyDescent="0.25">
      <c r="A356">
        <v>175</v>
      </c>
      <c r="B356">
        <v>734</v>
      </c>
      <c r="C356" t="s">
        <v>619</v>
      </c>
      <c r="D356" t="s">
        <v>613</v>
      </c>
      <c r="E356" t="s">
        <v>63</v>
      </c>
      <c r="F356" t="s">
        <v>620</v>
      </c>
      <c r="G356" t="str">
        <f>"201511008488"</f>
        <v>201511008488</v>
      </c>
      <c r="H356">
        <v>1100</v>
      </c>
      <c r="I356">
        <v>150</v>
      </c>
      <c r="J356">
        <v>30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V356">
        <v>0</v>
      </c>
      <c r="W356">
        <v>1280</v>
      </c>
    </row>
    <row r="357" spans="1:23" x14ac:dyDescent="0.25">
      <c r="H357">
        <v>704</v>
      </c>
    </row>
    <row r="358" spans="1:23" x14ac:dyDescent="0.25">
      <c r="A358">
        <v>176</v>
      </c>
      <c r="B358">
        <v>2569</v>
      </c>
      <c r="C358" t="s">
        <v>621</v>
      </c>
      <c r="D358" t="s">
        <v>170</v>
      </c>
      <c r="E358" t="s">
        <v>27</v>
      </c>
      <c r="F358" t="s">
        <v>622</v>
      </c>
      <c r="G358" t="str">
        <f>"201511034909"</f>
        <v>201511034909</v>
      </c>
      <c r="H358">
        <v>1100</v>
      </c>
      <c r="I358">
        <v>150</v>
      </c>
      <c r="J358">
        <v>30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V358">
        <v>0</v>
      </c>
      <c r="W358">
        <v>1280</v>
      </c>
    </row>
    <row r="359" spans="1:23" x14ac:dyDescent="0.25">
      <c r="H359">
        <v>704</v>
      </c>
    </row>
    <row r="360" spans="1:23" x14ac:dyDescent="0.25">
      <c r="A360">
        <v>177</v>
      </c>
      <c r="B360">
        <v>808</v>
      </c>
      <c r="C360" t="s">
        <v>623</v>
      </c>
      <c r="D360" t="s">
        <v>624</v>
      </c>
      <c r="E360" t="s">
        <v>625</v>
      </c>
      <c r="F360" t="s">
        <v>626</v>
      </c>
      <c r="G360" t="str">
        <f>"201511036381"</f>
        <v>201511036381</v>
      </c>
      <c r="H360">
        <v>1100</v>
      </c>
      <c r="I360">
        <v>150</v>
      </c>
      <c r="J360">
        <v>30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V360">
        <v>0</v>
      </c>
      <c r="W360">
        <v>1280</v>
      </c>
    </row>
    <row r="361" spans="1:23" x14ac:dyDescent="0.25">
      <c r="H361">
        <v>704</v>
      </c>
    </row>
    <row r="362" spans="1:23" x14ac:dyDescent="0.25">
      <c r="A362">
        <v>178</v>
      </c>
      <c r="B362">
        <v>824</v>
      </c>
      <c r="C362" t="s">
        <v>627</v>
      </c>
      <c r="D362" t="s">
        <v>26</v>
      </c>
      <c r="E362" t="s">
        <v>628</v>
      </c>
      <c r="F362" t="s">
        <v>629</v>
      </c>
      <c r="G362" t="str">
        <f>"201511034216"</f>
        <v>201511034216</v>
      </c>
      <c r="H362" t="s">
        <v>17</v>
      </c>
      <c r="I362">
        <v>150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5</v>
      </c>
      <c r="S362">
        <v>35</v>
      </c>
      <c r="T362">
        <v>0</v>
      </c>
      <c r="V362">
        <v>0</v>
      </c>
      <c r="W362" t="s">
        <v>630</v>
      </c>
    </row>
    <row r="363" spans="1:23" x14ac:dyDescent="0.25">
      <c r="H363">
        <v>704</v>
      </c>
    </row>
    <row r="364" spans="1:23" x14ac:dyDescent="0.25">
      <c r="A364">
        <v>179</v>
      </c>
      <c r="B364">
        <v>366</v>
      </c>
      <c r="C364" t="s">
        <v>631</v>
      </c>
      <c r="D364" t="s">
        <v>632</v>
      </c>
      <c r="E364" t="s">
        <v>633</v>
      </c>
      <c r="F364" t="s">
        <v>634</v>
      </c>
      <c r="G364" t="str">
        <f>"00225628"</f>
        <v>00225628</v>
      </c>
      <c r="H364" t="s">
        <v>635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64</v>
      </c>
      <c r="S364">
        <v>448</v>
      </c>
      <c r="T364">
        <v>0</v>
      </c>
      <c r="V364">
        <v>2</v>
      </c>
      <c r="W364" t="s">
        <v>636</v>
      </c>
    </row>
    <row r="365" spans="1:23" x14ac:dyDescent="0.25">
      <c r="H365">
        <v>704</v>
      </c>
    </row>
    <row r="366" spans="1:23" x14ac:dyDescent="0.25">
      <c r="A366">
        <v>180</v>
      </c>
      <c r="B366">
        <v>2422</v>
      </c>
      <c r="C366" t="s">
        <v>637</v>
      </c>
      <c r="D366" t="s">
        <v>379</v>
      </c>
      <c r="E366" t="s">
        <v>44</v>
      </c>
      <c r="F366" t="s">
        <v>638</v>
      </c>
      <c r="G366" t="str">
        <f>"201511037808"</f>
        <v>201511037808</v>
      </c>
      <c r="H366">
        <v>1045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33</v>
      </c>
      <c r="S366">
        <v>231</v>
      </c>
      <c r="T366">
        <v>0</v>
      </c>
      <c r="V366">
        <v>0</v>
      </c>
      <c r="W366">
        <v>1276</v>
      </c>
    </row>
    <row r="367" spans="1:23" x14ac:dyDescent="0.25">
      <c r="H367">
        <v>704</v>
      </c>
    </row>
    <row r="368" spans="1:23" x14ac:dyDescent="0.25">
      <c r="A368">
        <v>181</v>
      </c>
      <c r="B368">
        <v>234</v>
      </c>
      <c r="C368" t="s">
        <v>639</v>
      </c>
      <c r="D368" t="s">
        <v>47</v>
      </c>
      <c r="E368" t="s">
        <v>640</v>
      </c>
      <c r="F368" t="s">
        <v>641</v>
      </c>
      <c r="G368" t="str">
        <f>"201511026532"</f>
        <v>201511026532</v>
      </c>
      <c r="H368">
        <v>1100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25</v>
      </c>
      <c r="S368">
        <v>175</v>
      </c>
      <c r="T368">
        <v>0</v>
      </c>
      <c r="V368">
        <v>0</v>
      </c>
      <c r="W368">
        <v>1275</v>
      </c>
    </row>
    <row r="369" spans="1:23" x14ac:dyDescent="0.25">
      <c r="H369">
        <v>704</v>
      </c>
    </row>
    <row r="370" spans="1:23" x14ac:dyDescent="0.25">
      <c r="A370">
        <v>182</v>
      </c>
      <c r="B370">
        <v>1393</v>
      </c>
      <c r="C370" t="s">
        <v>642</v>
      </c>
      <c r="D370" t="s">
        <v>643</v>
      </c>
      <c r="E370" t="s">
        <v>92</v>
      </c>
      <c r="F370" t="s">
        <v>644</v>
      </c>
      <c r="G370" t="str">
        <f>"201511017428"</f>
        <v>201511017428</v>
      </c>
      <c r="H370">
        <v>1089</v>
      </c>
      <c r="I370">
        <v>150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5</v>
      </c>
      <c r="S370">
        <v>35</v>
      </c>
      <c r="T370">
        <v>0</v>
      </c>
      <c r="V370">
        <v>0</v>
      </c>
      <c r="W370">
        <v>1274</v>
      </c>
    </row>
    <row r="371" spans="1:23" x14ac:dyDescent="0.25">
      <c r="H371">
        <v>704</v>
      </c>
    </row>
    <row r="372" spans="1:23" x14ac:dyDescent="0.25">
      <c r="A372">
        <v>183</v>
      </c>
      <c r="B372">
        <v>587</v>
      </c>
      <c r="C372" t="s">
        <v>645</v>
      </c>
      <c r="D372" t="s">
        <v>646</v>
      </c>
      <c r="E372" t="s">
        <v>99</v>
      </c>
      <c r="F372" t="s">
        <v>647</v>
      </c>
      <c r="G372" t="str">
        <f>"201405000189"</f>
        <v>201405000189</v>
      </c>
      <c r="H372">
        <v>990</v>
      </c>
      <c r="I372">
        <v>150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19</v>
      </c>
      <c r="S372">
        <v>133</v>
      </c>
      <c r="T372">
        <v>0</v>
      </c>
      <c r="V372">
        <v>0</v>
      </c>
      <c r="W372">
        <v>1273</v>
      </c>
    </row>
    <row r="373" spans="1:23" x14ac:dyDescent="0.25">
      <c r="H373">
        <v>704</v>
      </c>
    </row>
    <row r="374" spans="1:23" x14ac:dyDescent="0.25">
      <c r="A374">
        <v>184</v>
      </c>
      <c r="B374">
        <v>2927</v>
      </c>
      <c r="C374" t="s">
        <v>648</v>
      </c>
      <c r="D374" t="s">
        <v>43</v>
      </c>
      <c r="E374" t="s">
        <v>99</v>
      </c>
      <c r="F374" t="s">
        <v>649</v>
      </c>
      <c r="G374" t="str">
        <f>"201510004565"</f>
        <v>201510004565</v>
      </c>
      <c r="H374">
        <v>880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56</v>
      </c>
      <c r="S374">
        <v>392</v>
      </c>
      <c r="T374">
        <v>0</v>
      </c>
      <c r="V374">
        <v>0</v>
      </c>
      <c r="W374">
        <v>1272</v>
      </c>
    </row>
    <row r="375" spans="1:23" x14ac:dyDescent="0.25">
      <c r="H375">
        <v>704</v>
      </c>
    </row>
    <row r="376" spans="1:23" x14ac:dyDescent="0.25">
      <c r="A376">
        <v>185</v>
      </c>
      <c r="B376">
        <v>2772</v>
      </c>
      <c r="C376" t="s">
        <v>650</v>
      </c>
      <c r="D376" t="s">
        <v>52</v>
      </c>
      <c r="E376" t="s">
        <v>651</v>
      </c>
      <c r="F376" t="s">
        <v>652</v>
      </c>
      <c r="G376" t="str">
        <f>"201504000044"</f>
        <v>201504000044</v>
      </c>
      <c r="H376">
        <v>1100</v>
      </c>
      <c r="I376">
        <v>0</v>
      </c>
      <c r="J376">
        <v>30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20</v>
      </c>
      <c r="S376">
        <v>140</v>
      </c>
      <c r="T376">
        <v>0</v>
      </c>
      <c r="V376">
        <v>1</v>
      </c>
      <c r="W376">
        <v>1270</v>
      </c>
    </row>
    <row r="377" spans="1:23" x14ac:dyDescent="0.25">
      <c r="H377" t="s">
        <v>217</v>
      </c>
    </row>
    <row r="378" spans="1:23" x14ac:dyDescent="0.25">
      <c r="A378">
        <v>186</v>
      </c>
      <c r="B378">
        <v>688</v>
      </c>
      <c r="C378" t="s">
        <v>653</v>
      </c>
      <c r="D378" t="s">
        <v>654</v>
      </c>
      <c r="E378" t="s">
        <v>37</v>
      </c>
      <c r="F378" t="s">
        <v>655</v>
      </c>
      <c r="G378" t="str">
        <f>"201512003022"</f>
        <v>201512003022</v>
      </c>
      <c r="H378">
        <v>979</v>
      </c>
      <c r="I378">
        <v>150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20</v>
      </c>
      <c r="S378">
        <v>140</v>
      </c>
      <c r="T378">
        <v>0</v>
      </c>
      <c r="V378">
        <v>2</v>
      </c>
      <c r="W378">
        <v>1269</v>
      </c>
    </row>
    <row r="379" spans="1:23" x14ac:dyDescent="0.25">
      <c r="H379">
        <v>704</v>
      </c>
    </row>
    <row r="380" spans="1:23" x14ac:dyDescent="0.25">
      <c r="A380">
        <v>187</v>
      </c>
      <c r="B380">
        <v>2697</v>
      </c>
      <c r="C380" t="s">
        <v>656</v>
      </c>
      <c r="D380" t="s">
        <v>32</v>
      </c>
      <c r="E380" t="s">
        <v>657</v>
      </c>
      <c r="F380" t="s">
        <v>658</v>
      </c>
      <c r="G380" t="str">
        <f>"201511026019"</f>
        <v>201511026019</v>
      </c>
      <c r="H380">
        <v>1023</v>
      </c>
      <c r="I380">
        <v>150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13</v>
      </c>
      <c r="S380">
        <v>91</v>
      </c>
      <c r="T380">
        <v>0</v>
      </c>
      <c r="V380">
        <v>2</v>
      </c>
      <c r="W380">
        <v>1264</v>
      </c>
    </row>
    <row r="381" spans="1:23" x14ac:dyDescent="0.25">
      <c r="H381">
        <v>704</v>
      </c>
    </row>
    <row r="382" spans="1:23" x14ac:dyDescent="0.25">
      <c r="A382">
        <v>188</v>
      </c>
      <c r="B382">
        <v>998</v>
      </c>
      <c r="C382" t="s">
        <v>659</v>
      </c>
      <c r="D382" t="s">
        <v>660</v>
      </c>
      <c r="E382" t="s">
        <v>33</v>
      </c>
      <c r="F382" t="s">
        <v>661</v>
      </c>
      <c r="G382" t="str">
        <f>"201406015114"</f>
        <v>201406015114</v>
      </c>
      <c r="H382" t="s">
        <v>29</v>
      </c>
      <c r="I382">
        <v>150</v>
      </c>
      <c r="J382">
        <v>0</v>
      </c>
      <c r="K382">
        <v>30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V382">
        <v>0</v>
      </c>
      <c r="W382" t="s">
        <v>662</v>
      </c>
    </row>
    <row r="383" spans="1:23" x14ac:dyDescent="0.25">
      <c r="H383">
        <v>704</v>
      </c>
    </row>
    <row r="384" spans="1:23" x14ac:dyDescent="0.25">
      <c r="A384">
        <v>189</v>
      </c>
      <c r="B384">
        <v>721</v>
      </c>
      <c r="C384" t="s">
        <v>663</v>
      </c>
      <c r="D384" t="s">
        <v>196</v>
      </c>
      <c r="E384" t="s">
        <v>212</v>
      </c>
      <c r="F384" t="s">
        <v>664</v>
      </c>
      <c r="G384" t="str">
        <f>"201511027238"</f>
        <v>201511027238</v>
      </c>
      <c r="H384" t="s">
        <v>17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24</v>
      </c>
      <c r="S384">
        <v>168</v>
      </c>
      <c r="T384">
        <v>0</v>
      </c>
      <c r="V384">
        <v>0</v>
      </c>
      <c r="W384" t="s">
        <v>665</v>
      </c>
    </row>
    <row r="385" spans="1:23" x14ac:dyDescent="0.25">
      <c r="H385">
        <v>704</v>
      </c>
    </row>
    <row r="386" spans="1:23" x14ac:dyDescent="0.25">
      <c r="A386">
        <v>190</v>
      </c>
      <c r="B386">
        <v>388</v>
      </c>
      <c r="C386" t="s">
        <v>666</v>
      </c>
      <c r="D386" t="s">
        <v>379</v>
      </c>
      <c r="E386" t="s">
        <v>125</v>
      </c>
      <c r="F386" t="s">
        <v>667</v>
      </c>
      <c r="G386" t="str">
        <f>"201511030772"</f>
        <v>201511030772</v>
      </c>
      <c r="H386" t="s">
        <v>668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43</v>
      </c>
      <c r="S386">
        <v>301</v>
      </c>
      <c r="T386">
        <v>0</v>
      </c>
      <c r="V386">
        <v>0</v>
      </c>
      <c r="W386" t="s">
        <v>669</v>
      </c>
    </row>
    <row r="387" spans="1:23" x14ac:dyDescent="0.25">
      <c r="H387" t="s">
        <v>670</v>
      </c>
    </row>
    <row r="388" spans="1:23" x14ac:dyDescent="0.25">
      <c r="A388">
        <v>191</v>
      </c>
      <c r="B388">
        <v>1156</v>
      </c>
      <c r="C388" t="s">
        <v>87</v>
      </c>
      <c r="D388" t="s">
        <v>671</v>
      </c>
      <c r="E388" t="s">
        <v>15</v>
      </c>
      <c r="F388" t="s">
        <v>672</v>
      </c>
      <c r="G388" t="str">
        <f>"201511027613"</f>
        <v>201511027613</v>
      </c>
      <c r="H388">
        <v>1034</v>
      </c>
      <c r="I388">
        <v>150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11</v>
      </c>
      <c r="S388">
        <v>77</v>
      </c>
      <c r="T388">
        <v>0</v>
      </c>
      <c r="V388">
        <v>0</v>
      </c>
      <c r="W388">
        <v>1261</v>
      </c>
    </row>
    <row r="389" spans="1:23" x14ac:dyDescent="0.25">
      <c r="H389">
        <v>704</v>
      </c>
    </row>
    <row r="390" spans="1:23" x14ac:dyDescent="0.25">
      <c r="A390">
        <v>192</v>
      </c>
      <c r="B390">
        <v>2023</v>
      </c>
      <c r="C390" t="s">
        <v>673</v>
      </c>
      <c r="D390" t="s">
        <v>47</v>
      </c>
      <c r="E390" t="s">
        <v>181</v>
      </c>
      <c r="F390" t="s">
        <v>674</v>
      </c>
      <c r="G390" t="str">
        <f>"201511037278"</f>
        <v>201511037278</v>
      </c>
      <c r="H390" t="s">
        <v>537</v>
      </c>
      <c r="I390">
        <v>150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11</v>
      </c>
      <c r="S390">
        <v>77</v>
      </c>
      <c r="T390">
        <v>0</v>
      </c>
      <c r="V390">
        <v>0</v>
      </c>
      <c r="W390" t="s">
        <v>675</v>
      </c>
    </row>
    <row r="391" spans="1:23" x14ac:dyDescent="0.25">
      <c r="H391">
        <v>704</v>
      </c>
    </row>
    <row r="392" spans="1:23" x14ac:dyDescent="0.25">
      <c r="A392">
        <v>193</v>
      </c>
      <c r="B392">
        <v>1394</v>
      </c>
      <c r="C392" t="s">
        <v>676</v>
      </c>
      <c r="D392" t="s">
        <v>677</v>
      </c>
      <c r="E392" t="s">
        <v>604</v>
      </c>
      <c r="F392" t="s">
        <v>678</v>
      </c>
      <c r="G392" t="str">
        <f>"201511030706"</f>
        <v>201511030706</v>
      </c>
      <c r="H392" t="s">
        <v>29</v>
      </c>
      <c r="I392">
        <v>0</v>
      </c>
      <c r="J392">
        <v>70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14</v>
      </c>
      <c r="S392">
        <v>98</v>
      </c>
      <c r="T392">
        <v>0</v>
      </c>
      <c r="V392">
        <v>0</v>
      </c>
      <c r="W392" t="s">
        <v>679</v>
      </c>
    </row>
    <row r="393" spans="1:23" x14ac:dyDescent="0.25">
      <c r="H393">
        <v>704</v>
      </c>
    </row>
    <row r="394" spans="1:23" x14ac:dyDescent="0.25">
      <c r="A394">
        <v>194</v>
      </c>
      <c r="B394">
        <v>2933</v>
      </c>
      <c r="C394" t="s">
        <v>680</v>
      </c>
      <c r="D394" t="s">
        <v>102</v>
      </c>
      <c r="E394" t="s">
        <v>27</v>
      </c>
      <c r="F394" t="s">
        <v>681</v>
      </c>
      <c r="G394" t="str">
        <f>"201511029119"</f>
        <v>201511029119</v>
      </c>
      <c r="H394" t="s">
        <v>17</v>
      </c>
      <c r="I394">
        <v>0</v>
      </c>
      <c r="J394">
        <v>30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18</v>
      </c>
      <c r="S394">
        <v>126</v>
      </c>
      <c r="T394">
        <v>0</v>
      </c>
      <c r="V394">
        <v>0</v>
      </c>
      <c r="W394" t="s">
        <v>682</v>
      </c>
    </row>
    <row r="395" spans="1:23" x14ac:dyDescent="0.25">
      <c r="H395">
        <v>704</v>
      </c>
    </row>
    <row r="396" spans="1:23" x14ac:dyDescent="0.25">
      <c r="A396">
        <v>195</v>
      </c>
      <c r="B396">
        <v>487</v>
      </c>
      <c r="C396" t="s">
        <v>683</v>
      </c>
      <c r="D396" t="s">
        <v>47</v>
      </c>
      <c r="E396" t="s">
        <v>125</v>
      </c>
      <c r="F396" t="s">
        <v>684</v>
      </c>
      <c r="G396" t="str">
        <f>"201510000062"</f>
        <v>201510000062</v>
      </c>
      <c r="H396">
        <v>1100</v>
      </c>
      <c r="I396">
        <v>150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V396">
        <v>0</v>
      </c>
      <c r="W396">
        <v>1250</v>
      </c>
    </row>
    <row r="397" spans="1:23" x14ac:dyDescent="0.25">
      <c r="H397">
        <v>704</v>
      </c>
    </row>
    <row r="398" spans="1:23" x14ac:dyDescent="0.25">
      <c r="A398">
        <v>196</v>
      </c>
      <c r="B398">
        <v>1862</v>
      </c>
      <c r="C398" t="s">
        <v>685</v>
      </c>
      <c r="D398" t="s">
        <v>102</v>
      </c>
      <c r="E398" t="s">
        <v>44</v>
      </c>
      <c r="F398" t="s">
        <v>686</v>
      </c>
      <c r="G398" t="str">
        <f>"201511030764"</f>
        <v>201511030764</v>
      </c>
      <c r="H398">
        <v>1100</v>
      </c>
      <c r="I398">
        <v>150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V398">
        <v>0</v>
      </c>
      <c r="W398">
        <v>1250</v>
      </c>
    </row>
    <row r="399" spans="1:23" x14ac:dyDescent="0.25">
      <c r="H399">
        <v>704</v>
      </c>
    </row>
    <row r="400" spans="1:23" x14ac:dyDescent="0.25">
      <c r="A400">
        <v>197</v>
      </c>
      <c r="B400">
        <v>2408</v>
      </c>
      <c r="C400" t="s">
        <v>687</v>
      </c>
      <c r="D400" t="s">
        <v>688</v>
      </c>
      <c r="E400" t="s">
        <v>99</v>
      </c>
      <c r="F400" t="s">
        <v>689</v>
      </c>
      <c r="G400" t="str">
        <f>"201511040445"</f>
        <v>201511040445</v>
      </c>
      <c r="H400">
        <v>1100</v>
      </c>
      <c r="I400">
        <v>150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V400">
        <v>0</v>
      </c>
      <c r="W400">
        <v>1250</v>
      </c>
    </row>
    <row r="401" spans="1:23" x14ac:dyDescent="0.25">
      <c r="H401">
        <v>704</v>
      </c>
    </row>
    <row r="402" spans="1:23" x14ac:dyDescent="0.25">
      <c r="A402">
        <v>198</v>
      </c>
      <c r="B402">
        <v>1276</v>
      </c>
      <c r="C402" t="s">
        <v>690</v>
      </c>
      <c r="D402" t="s">
        <v>691</v>
      </c>
      <c r="E402" t="s">
        <v>33</v>
      </c>
      <c r="F402" t="s">
        <v>692</v>
      </c>
      <c r="G402" t="str">
        <f>"201511013577"</f>
        <v>201511013577</v>
      </c>
      <c r="H402">
        <v>1100</v>
      </c>
      <c r="I402">
        <v>150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V402">
        <v>0</v>
      </c>
      <c r="W402">
        <v>1250</v>
      </c>
    </row>
    <row r="403" spans="1:23" x14ac:dyDescent="0.25">
      <c r="H403">
        <v>704</v>
      </c>
    </row>
    <row r="404" spans="1:23" x14ac:dyDescent="0.25">
      <c r="A404">
        <v>199</v>
      </c>
      <c r="B404">
        <v>2420</v>
      </c>
      <c r="C404" t="s">
        <v>693</v>
      </c>
      <c r="D404" t="s">
        <v>148</v>
      </c>
      <c r="E404" t="s">
        <v>15</v>
      </c>
      <c r="F404" t="s">
        <v>694</v>
      </c>
      <c r="G404" t="str">
        <f>"00229255"</f>
        <v>00229255</v>
      </c>
      <c r="H404">
        <v>1100</v>
      </c>
      <c r="I404">
        <v>150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V404">
        <v>0</v>
      </c>
      <c r="W404">
        <v>1250</v>
      </c>
    </row>
    <row r="405" spans="1:23" x14ac:dyDescent="0.25">
      <c r="H405">
        <v>704</v>
      </c>
    </row>
    <row r="406" spans="1:23" x14ac:dyDescent="0.25">
      <c r="A406">
        <v>200</v>
      </c>
      <c r="B406">
        <v>1714</v>
      </c>
      <c r="C406" t="s">
        <v>695</v>
      </c>
      <c r="D406" t="s">
        <v>124</v>
      </c>
      <c r="E406" t="s">
        <v>156</v>
      </c>
      <c r="F406" t="s">
        <v>696</v>
      </c>
      <c r="G406" t="str">
        <f>"00019762"</f>
        <v>00019762</v>
      </c>
      <c r="H406">
        <v>1100</v>
      </c>
      <c r="I406">
        <v>150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V406">
        <v>0</v>
      </c>
      <c r="W406">
        <v>1250</v>
      </c>
    </row>
    <row r="407" spans="1:23" x14ac:dyDescent="0.25">
      <c r="H407">
        <v>704</v>
      </c>
    </row>
    <row r="408" spans="1:23" x14ac:dyDescent="0.25">
      <c r="A408">
        <v>201</v>
      </c>
      <c r="B408">
        <v>1522</v>
      </c>
      <c r="C408" t="s">
        <v>697</v>
      </c>
      <c r="D408" t="s">
        <v>14</v>
      </c>
      <c r="E408" t="s">
        <v>698</v>
      </c>
      <c r="F408" t="s">
        <v>699</v>
      </c>
      <c r="G408" t="str">
        <f>"201511023504"</f>
        <v>201511023504</v>
      </c>
      <c r="H408">
        <v>1100</v>
      </c>
      <c r="I408">
        <v>150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V408">
        <v>0</v>
      </c>
      <c r="W408">
        <v>1250</v>
      </c>
    </row>
    <row r="409" spans="1:23" x14ac:dyDescent="0.25">
      <c r="H409" t="s">
        <v>411</v>
      </c>
    </row>
    <row r="410" spans="1:23" x14ac:dyDescent="0.25">
      <c r="A410">
        <v>202</v>
      </c>
      <c r="B410">
        <v>1894</v>
      </c>
      <c r="C410" t="s">
        <v>700</v>
      </c>
      <c r="D410" t="s">
        <v>102</v>
      </c>
      <c r="E410" t="s">
        <v>99</v>
      </c>
      <c r="F410" t="s">
        <v>701</v>
      </c>
      <c r="G410" t="str">
        <f>"201511018934"</f>
        <v>201511018934</v>
      </c>
      <c r="H410">
        <v>1100</v>
      </c>
      <c r="I410">
        <v>150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V410">
        <v>0</v>
      </c>
      <c r="W410">
        <v>1250</v>
      </c>
    </row>
    <row r="411" spans="1:23" x14ac:dyDescent="0.25">
      <c r="H411">
        <v>704</v>
      </c>
    </row>
    <row r="412" spans="1:23" x14ac:dyDescent="0.25">
      <c r="A412">
        <v>203</v>
      </c>
      <c r="B412">
        <v>1709</v>
      </c>
      <c r="C412" t="s">
        <v>702</v>
      </c>
      <c r="D412" t="s">
        <v>43</v>
      </c>
      <c r="E412" t="s">
        <v>15</v>
      </c>
      <c r="F412" t="s">
        <v>703</v>
      </c>
      <c r="G412" t="str">
        <f>"201411001914"</f>
        <v>201411001914</v>
      </c>
      <c r="H412">
        <v>1100</v>
      </c>
      <c r="I412">
        <v>150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V412">
        <v>0</v>
      </c>
      <c r="W412">
        <v>1250</v>
      </c>
    </row>
    <row r="413" spans="1:23" x14ac:dyDescent="0.25">
      <c r="H413">
        <v>704</v>
      </c>
    </row>
    <row r="414" spans="1:23" x14ac:dyDescent="0.25">
      <c r="A414">
        <v>204</v>
      </c>
      <c r="B414">
        <v>2582</v>
      </c>
      <c r="C414" t="s">
        <v>704</v>
      </c>
      <c r="D414" t="s">
        <v>111</v>
      </c>
      <c r="E414" t="s">
        <v>60</v>
      </c>
      <c r="F414" t="s">
        <v>705</v>
      </c>
      <c r="G414" t="str">
        <f>"00025632"</f>
        <v>00025632</v>
      </c>
      <c r="H414">
        <v>1100</v>
      </c>
      <c r="I414">
        <v>150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V414">
        <v>0</v>
      </c>
      <c r="W414">
        <v>1250</v>
      </c>
    </row>
    <row r="415" spans="1:23" x14ac:dyDescent="0.25">
      <c r="H415">
        <v>704</v>
      </c>
    </row>
    <row r="416" spans="1:23" x14ac:dyDescent="0.25">
      <c r="A416">
        <v>205</v>
      </c>
      <c r="B416">
        <v>2414</v>
      </c>
      <c r="C416" t="s">
        <v>706</v>
      </c>
      <c r="D416" t="s">
        <v>707</v>
      </c>
      <c r="E416" t="s">
        <v>44</v>
      </c>
      <c r="F416" t="s">
        <v>708</v>
      </c>
      <c r="G416" t="str">
        <f>"201511042914"</f>
        <v>201511042914</v>
      </c>
      <c r="H416">
        <v>1100</v>
      </c>
      <c r="I416">
        <v>150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V416">
        <v>0</v>
      </c>
      <c r="W416">
        <v>1250</v>
      </c>
    </row>
    <row r="417" spans="1:23" x14ac:dyDescent="0.25">
      <c r="H417" t="s">
        <v>119</v>
      </c>
    </row>
    <row r="418" spans="1:23" x14ac:dyDescent="0.25">
      <c r="A418">
        <v>206</v>
      </c>
      <c r="B418">
        <v>281</v>
      </c>
      <c r="C418" t="s">
        <v>709</v>
      </c>
      <c r="D418" t="s">
        <v>710</v>
      </c>
      <c r="E418" t="s">
        <v>711</v>
      </c>
      <c r="F418" t="s">
        <v>712</v>
      </c>
      <c r="G418" t="str">
        <f>"201511028141"</f>
        <v>201511028141</v>
      </c>
      <c r="H418">
        <v>1100</v>
      </c>
      <c r="I418">
        <v>150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V418">
        <v>0</v>
      </c>
      <c r="W418">
        <v>1250</v>
      </c>
    </row>
    <row r="419" spans="1:23" x14ac:dyDescent="0.25">
      <c r="H419">
        <v>704</v>
      </c>
    </row>
    <row r="420" spans="1:23" x14ac:dyDescent="0.25">
      <c r="A420">
        <v>207</v>
      </c>
      <c r="B420">
        <v>1517</v>
      </c>
      <c r="C420" t="s">
        <v>713</v>
      </c>
      <c r="D420" t="s">
        <v>714</v>
      </c>
      <c r="E420" t="s">
        <v>715</v>
      </c>
      <c r="F420" t="s">
        <v>716</v>
      </c>
      <c r="G420" t="str">
        <f>"00029172"</f>
        <v>00029172</v>
      </c>
      <c r="H420">
        <v>1089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23</v>
      </c>
      <c r="S420">
        <v>161</v>
      </c>
      <c r="T420">
        <v>0</v>
      </c>
      <c r="V420">
        <v>0</v>
      </c>
      <c r="W420">
        <v>1250</v>
      </c>
    </row>
    <row r="421" spans="1:23" x14ac:dyDescent="0.25">
      <c r="H421">
        <v>704</v>
      </c>
    </row>
    <row r="422" spans="1:23" x14ac:dyDescent="0.25">
      <c r="A422">
        <v>208</v>
      </c>
      <c r="B422">
        <v>1388</v>
      </c>
      <c r="C422" t="s">
        <v>717</v>
      </c>
      <c r="D422" t="s">
        <v>32</v>
      </c>
      <c r="E422" t="s">
        <v>63</v>
      </c>
      <c r="F422" t="s">
        <v>718</v>
      </c>
      <c r="G422" t="str">
        <f>"201406013566"</f>
        <v>201406013566</v>
      </c>
      <c r="H422">
        <v>935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45</v>
      </c>
      <c r="S422">
        <v>315</v>
      </c>
      <c r="T422">
        <v>0</v>
      </c>
      <c r="V422">
        <v>0</v>
      </c>
      <c r="W422">
        <v>1250</v>
      </c>
    </row>
    <row r="423" spans="1:23" x14ac:dyDescent="0.25">
      <c r="H423">
        <v>704</v>
      </c>
    </row>
    <row r="424" spans="1:23" x14ac:dyDescent="0.25">
      <c r="A424">
        <v>209</v>
      </c>
      <c r="B424">
        <v>2845</v>
      </c>
      <c r="C424" t="s">
        <v>719</v>
      </c>
      <c r="D424" t="s">
        <v>236</v>
      </c>
      <c r="E424" t="s">
        <v>27</v>
      </c>
      <c r="F424" t="s">
        <v>720</v>
      </c>
      <c r="G424" t="str">
        <f>"201510003340"</f>
        <v>201510003340</v>
      </c>
      <c r="H424">
        <v>1100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21</v>
      </c>
      <c r="S424">
        <v>147</v>
      </c>
      <c r="T424">
        <v>0</v>
      </c>
      <c r="V424">
        <v>1</v>
      </c>
      <c r="W424">
        <v>1247</v>
      </c>
    </row>
    <row r="425" spans="1:23" x14ac:dyDescent="0.25">
      <c r="H425">
        <v>704</v>
      </c>
    </row>
    <row r="426" spans="1:23" x14ac:dyDescent="0.25">
      <c r="A426">
        <v>210</v>
      </c>
      <c r="B426">
        <v>2797</v>
      </c>
      <c r="C426" t="s">
        <v>721</v>
      </c>
      <c r="D426" t="s">
        <v>59</v>
      </c>
      <c r="E426" t="s">
        <v>722</v>
      </c>
      <c r="F426" t="s">
        <v>723</v>
      </c>
      <c r="G426" t="str">
        <f>"00023034"</f>
        <v>00023034</v>
      </c>
      <c r="H426" t="s">
        <v>635</v>
      </c>
      <c r="I426">
        <v>150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38</v>
      </c>
      <c r="S426">
        <v>266</v>
      </c>
      <c r="T426">
        <v>0</v>
      </c>
      <c r="V426">
        <v>0</v>
      </c>
      <c r="W426" t="s">
        <v>724</v>
      </c>
    </row>
    <row r="427" spans="1:23" x14ac:dyDescent="0.25">
      <c r="H427">
        <v>704</v>
      </c>
    </row>
    <row r="428" spans="1:23" x14ac:dyDescent="0.25">
      <c r="A428">
        <v>211</v>
      </c>
      <c r="B428">
        <v>1120</v>
      </c>
      <c r="C428" t="s">
        <v>725</v>
      </c>
      <c r="D428" t="s">
        <v>14</v>
      </c>
      <c r="E428" t="s">
        <v>726</v>
      </c>
      <c r="F428" t="s">
        <v>727</v>
      </c>
      <c r="G428" t="str">
        <f>"201511018287"</f>
        <v>201511018287</v>
      </c>
      <c r="H428">
        <v>990</v>
      </c>
      <c r="I428">
        <v>150</v>
      </c>
      <c r="J428">
        <v>50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8</v>
      </c>
      <c r="S428">
        <v>56</v>
      </c>
      <c r="T428">
        <v>0</v>
      </c>
      <c r="V428">
        <v>2</v>
      </c>
      <c r="W428">
        <v>1246</v>
      </c>
    </row>
    <row r="429" spans="1:23" x14ac:dyDescent="0.25">
      <c r="H429">
        <v>704</v>
      </c>
    </row>
    <row r="430" spans="1:23" x14ac:dyDescent="0.25">
      <c r="A430">
        <v>212</v>
      </c>
      <c r="B430">
        <v>849</v>
      </c>
      <c r="C430" t="s">
        <v>728</v>
      </c>
      <c r="D430" t="s">
        <v>242</v>
      </c>
      <c r="E430" t="s">
        <v>37</v>
      </c>
      <c r="F430" t="s">
        <v>729</v>
      </c>
      <c r="G430" t="str">
        <f>"201511034035"</f>
        <v>201511034035</v>
      </c>
      <c r="H430" t="s">
        <v>17</v>
      </c>
      <c r="I430">
        <v>150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V430">
        <v>0</v>
      </c>
      <c r="W430" t="s">
        <v>730</v>
      </c>
    </row>
    <row r="431" spans="1:23" x14ac:dyDescent="0.25">
      <c r="H431" t="s">
        <v>119</v>
      </c>
    </row>
    <row r="432" spans="1:23" x14ac:dyDescent="0.25">
      <c r="A432">
        <v>213</v>
      </c>
      <c r="B432">
        <v>6</v>
      </c>
      <c r="C432" t="s">
        <v>731</v>
      </c>
      <c r="D432" t="s">
        <v>732</v>
      </c>
      <c r="E432" t="s">
        <v>53</v>
      </c>
      <c r="F432" t="s">
        <v>733</v>
      </c>
      <c r="G432" t="str">
        <f>"201511040076"</f>
        <v>201511040076</v>
      </c>
      <c r="H432" t="s">
        <v>17</v>
      </c>
      <c r="I432">
        <v>150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V432">
        <v>0</v>
      </c>
      <c r="W432" t="s">
        <v>730</v>
      </c>
    </row>
    <row r="433" spans="1:23" x14ac:dyDescent="0.25">
      <c r="H433">
        <v>704</v>
      </c>
    </row>
    <row r="434" spans="1:23" x14ac:dyDescent="0.25">
      <c r="A434">
        <v>214</v>
      </c>
      <c r="B434">
        <v>365</v>
      </c>
      <c r="C434" t="s">
        <v>734</v>
      </c>
      <c r="D434" t="s">
        <v>379</v>
      </c>
      <c r="E434" t="s">
        <v>125</v>
      </c>
      <c r="F434" t="s">
        <v>735</v>
      </c>
      <c r="G434" t="str">
        <f>"201511040883"</f>
        <v>201511040883</v>
      </c>
      <c r="H434" t="s">
        <v>17</v>
      </c>
      <c r="I434">
        <v>150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V434">
        <v>2</v>
      </c>
      <c r="W434" t="s">
        <v>730</v>
      </c>
    </row>
    <row r="435" spans="1:23" x14ac:dyDescent="0.25">
      <c r="H435">
        <v>704</v>
      </c>
    </row>
    <row r="436" spans="1:23" x14ac:dyDescent="0.25">
      <c r="A436">
        <v>215</v>
      </c>
      <c r="B436">
        <v>2193</v>
      </c>
      <c r="C436" t="s">
        <v>736</v>
      </c>
      <c r="D436" t="s">
        <v>737</v>
      </c>
      <c r="E436" t="s">
        <v>151</v>
      </c>
      <c r="F436" t="s">
        <v>738</v>
      </c>
      <c r="G436" t="str">
        <f>"201501000240"</f>
        <v>201501000240</v>
      </c>
      <c r="H436" t="s">
        <v>17</v>
      </c>
      <c r="I436">
        <v>150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V436">
        <v>0</v>
      </c>
      <c r="W436" t="s">
        <v>730</v>
      </c>
    </row>
    <row r="437" spans="1:23" x14ac:dyDescent="0.25">
      <c r="H437">
        <v>704</v>
      </c>
    </row>
    <row r="438" spans="1:23" x14ac:dyDescent="0.25">
      <c r="A438">
        <v>216</v>
      </c>
      <c r="B438">
        <v>2601</v>
      </c>
      <c r="C438" t="s">
        <v>739</v>
      </c>
      <c r="D438" t="s">
        <v>102</v>
      </c>
      <c r="E438" t="s">
        <v>156</v>
      </c>
      <c r="F438" t="s">
        <v>740</v>
      </c>
      <c r="G438" t="str">
        <f>"201512001911"</f>
        <v>201512001911</v>
      </c>
      <c r="H438" t="s">
        <v>17</v>
      </c>
      <c r="I438">
        <v>150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V438">
        <v>0</v>
      </c>
      <c r="W438" t="s">
        <v>730</v>
      </c>
    </row>
    <row r="439" spans="1:23" x14ac:dyDescent="0.25">
      <c r="H439">
        <v>704</v>
      </c>
    </row>
    <row r="440" spans="1:23" x14ac:dyDescent="0.25">
      <c r="A440">
        <v>217</v>
      </c>
      <c r="B440">
        <v>1369</v>
      </c>
      <c r="C440" t="s">
        <v>741</v>
      </c>
      <c r="D440" t="s">
        <v>742</v>
      </c>
      <c r="E440" t="s">
        <v>743</v>
      </c>
      <c r="F440" t="s">
        <v>744</v>
      </c>
      <c r="G440" t="str">
        <f>"00080426"</f>
        <v>00080426</v>
      </c>
      <c r="H440">
        <v>935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44</v>
      </c>
      <c r="S440">
        <v>308</v>
      </c>
      <c r="T440">
        <v>0</v>
      </c>
      <c r="V440">
        <v>0</v>
      </c>
      <c r="W440">
        <v>1243</v>
      </c>
    </row>
    <row r="441" spans="1:23" x14ac:dyDescent="0.25">
      <c r="H441">
        <v>704</v>
      </c>
    </row>
    <row r="442" spans="1:23" x14ac:dyDescent="0.25">
      <c r="A442">
        <v>218</v>
      </c>
      <c r="B442">
        <v>2040</v>
      </c>
      <c r="C442" t="s">
        <v>745</v>
      </c>
      <c r="D442" t="s">
        <v>196</v>
      </c>
      <c r="E442" t="s">
        <v>37</v>
      </c>
      <c r="F442" t="s">
        <v>746</v>
      </c>
      <c r="G442" t="str">
        <f>"00230649"</f>
        <v>00230649</v>
      </c>
      <c r="H442">
        <v>1089</v>
      </c>
      <c r="I442">
        <v>150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V442">
        <v>0</v>
      </c>
      <c r="W442">
        <v>1239</v>
      </c>
    </row>
    <row r="443" spans="1:23" x14ac:dyDescent="0.25">
      <c r="H443">
        <v>704</v>
      </c>
    </row>
    <row r="444" spans="1:23" x14ac:dyDescent="0.25">
      <c r="A444">
        <v>219</v>
      </c>
      <c r="B444">
        <v>1512</v>
      </c>
      <c r="C444" t="s">
        <v>747</v>
      </c>
      <c r="D444" t="s">
        <v>748</v>
      </c>
      <c r="E444" t="s">
        <v>53</v>
      </c>
      <c r="F444" t="s">
        <v>749</v>
      </c>
      <c r="G444" t="str">
        <f>"201502003846"</f>
        <v>201502003846</v>
      </c>
      <c r="H444">
        <v>1089</v>
      </c>
      <c r="I444">
        <v>150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V444">
        <v>0</v>
      </c>
      <c r="W444">
        <v>1239</v>
      </c>
    </row>
    <row r="445" spans="1:23" x14ac:dyDescent="0.25">
      <c r="H445">
        <v>704</v>
      </c>
    </row>
    <row r="446" spans="1:23" x14ac:dyDescent="0.25">
      <c r="A446">
        <v>220</v>
      </c>
      <c r="B446">
        <v>1530</v>
      </c>
      <c r="C446" t="s">
        <v>750</v>
      </c>
      <c r="D446" t="s">
        <v>148</v>
      </c>
      <c r="E446" t="s">
        <v>88</v>
      </c>
      <c r="F446" t="s">
        <v>751</v>
      </c>
      <c r="G446" t="str">
        <f>"201512002475"</f>
        <v>201512002475</v>
      </c>
      <c r="H446">
        <v>1089</v>
      </c>
      <c r="I446">
        <v>150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V446">
        <v>0</v>
      </c>
      <c r="W446">
        <v>1239</v>
      </c>
    </row>
    <row r="447" spans="1:23" x14ac:dyDescent="0.25">
      <c r="H447">
        <v>704</v>
      </c>
    </row>
    <row r="448" spans="1:23" x14ac:dyDescent="0.25">
      <c r="A448">
        <v>221</v>
      </c>
      <c r="B448">
        <v>432</v>
      </c>
      <c r="C448" t="s">
        <v>752</v>
      </c>
      <c r="D448" t="s">
        <v>753</v>
      </c>
      <c r="E448" t="s">
        <v>27</v>
      </c>
      <c r="F448" t="s">
        <v>754</v>
      </c>
      <c r="G448" t="str">
        <f>"00071945"</f>
        <v>00071945</v>
      </c>
      <c r="H448">
        <v>1089</v>
      </c>
      <c r="I448">
        <v>150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V448">
        <v>0</v>
      </c>
      <c r="W448">
        <v>1239</v>
      </c>
    </row>
    <row r="449" spans="1:23" x14ac:dyDescent="0.25">
      <c r="H449">
        <v>704</v>
      </c>
    </row>
    <row r="450" spans="1:23" x14ac:dyDescent="0.25">
      <c r="A450">
        <v>222</v>
      </c>
      <c r="B450">
        <v>285</v>
      </c>
      <c r="C450" t="s">
        <v>755</v>
      </c>
      <c r="D450" t="s">
        <v>756</v>
      </c>
      <c r="E450" t="s">
        <v>37</v>
      </c>
      <c r="F450" t="s">
        <v>757</v>
      </c>
      <c r="G450" t="str">
        <f>"201409006523"</f>
        <v>201409006523</v>
      </c>
      <c r="H450">
        <v>1089</v>
      </c>
      <c r="I450">
        <v>150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V450">
        <v>0</v>
      </c>
      <c r="W450">
        <v>1239</v>
      </c>
    </row>
    <row r="451" spans="1:23" x14ac:dyDescent="0.25">
      <c r="H451">
        <v>704</v>
      </c>
    </row>
    <row r="452" spans="1:23" x14ac:dyDescent="0.25">
      <c r="A452">
        <v>223</v>
      </c>
      <c r="B452">
        <v>404</v>
      </c>
      <c r="C452" t="s">
        <v>758</v>
      </c>
      <c r="D452" t="s">
        <v>759</v>
      </c>
      <c r="E452" t="s">
        <v>156</v>
      </c>
      <c r="F452" t="s">
        <v>760</v>
      </c>
      <c r="G452" t="str">
        <f>"00081878"</f>
        <v>00081878</v>
      </c>
      <c r="H452" t="s">
        <v>761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32</v>
      </c>
      <c r="S452">
        <v>224</v>
      </c>
      <c r="T452">
        <v>0</v>
      </c>
      <c r="V452">
        <v>1</v>
      </c>
      <c r="W452" t="s">
        <v>762</v>
      </c>
    </row>
    <row r="453" spans="1:23" x14ac:dyDescent="0.25">
      <c r="H453">
        <v>704</v>
      </c>
    </row>
    <row r="454" spans="1:23" x14ac:dyDescent="0.25">
      <c r="A454">
        <v>224</v>
      </c>
      <c r="B454">
        <v>884</v>
      </c>
      <c r="C454" t="s">
        <v>763</v>
      </c>
      <c r="D454" t="s">
        <v>764</v>
      </c>
      <c r="E454" t="s">
        <v>99</v>
      </c>
      <c r="F454" t="s">
        <v>765</v>
      </c>
      <c r="G454" t="str">
        <f>"201511028230"</f>
        <v>201511028230</v>
      </c>
      <c r="H454" t="s">
        <v>766</v>
      </c>
      <c r="I454">
        <v>150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V454">
        <v>0</v>
      </c>
      <c r="W454" t="s">
        <v>767</v>
      </c>
    </row>
    <row r="455" spans="1:23" x14ac:dyDescent="0.25">
      <c r="H455">
        <v>704</v>
      </c>
    </row>
    <row r="456" spans="1:23" x14ac:dyDescent="0.25">
      <c r="A456">
        <v>225</v>
      </c>
      <c r="B456">
        <v>1560</v>
      </c>
      <c r="C456" t="s">
        <v>768</v>
      </c>
      <c r="D456" t="s">
        <v>769</v>
      </c>
      <c r="E456" t="s">
        <v>227</v>
      </c>
      <c r="F456" t="s">
        <v>770</v>
      </c>
      <c r="G456" t="str">
        <f>"201511021486"</f>
        <v>201511021486</v>
      </c>
      <c r="H456" t="s">
        <v>17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20</v>
      </c>
      <c r="S456">
        <v>140</v>
      </c>
      <c r="T456">
        <v>0</v>
      </c>
      <c r="V456">
        <v>1</v>
      </c>
      <c r="W456" t="s">
        <v>771</v>
      </c>
    </row>
    <row r="457" spans="1:23" x14ac:dyDescent="0.25">
      <c r="H457">
        <v>704</v>
      </c>
    </row>
    <row r="458" spans="1:23" x14ac:dyDescent="0.25">
      <c r="A458">
        <v>226</v>
      </c>
      <c r="B458">
        <v>969</v>
      </c>
      <c r="C458" t="s">
        <v>772</v>
      </c>
      <c r="D458" t="s">
        <v>143</v>
      </c>
      <c r="E458" t="s">
        <v>773</v>
      </c>
      <c r="F458" t="s">
        <v>774</v>
      </c>
      <c r="G458" t="str">
        <f>"201409003891"</f>
        <v>201409003891</v>
      </c>
      <c r="H458">
        <v>1100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19</v>
      </c>
      <c r="S458">
        <v>133</v>
      </c>
      <c r="T458">
        <v>0</v>
      </c>
      <c r="V458">
        <v>2</v>
      </c>
      <c r="W458">
        <v>1233</v>
      </c>
    </row>
    <row r="459" spans="1:23" x14ac:dyDescent="0.25">
      <c r="H459">
        <v>704</v>
      </c>
    </row>
    <row r="460" spans="1:23" x14ac:dyDescent="0.25">
      <c r="A460">
        <v>227</v>
      </c>
      <c r="B460">
        <v>1581</v>
      </c>
      <c r="C460" t="s">
        <v>775</v>
      </c>
      <c r="D460" t="s">
        <v>47</v>
      </c>
      <c r="E460" t="s">
        <v>776</v>
      </c>
      <c r="F460" t="s">
        <v>777</v>
      </c>
      <c r="G460" t="str">
        <f>"201502002013"</f>
        <v>201502002013</v>
      </c>
      <c r="H460" t="s">
        <v>209</v>
      </c>
      <c r="I460">
        <v>150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12</v>
      </c>
      <c r="S460">
        <v>84</v>
      </c>
      <c r="T460">
        <v>0</v>
      </c>
      <c r="V460">
        <v>0</v>
      </c>
      <c r="W460" t="s">
        <v>778</v>
      </c>
    </row>
    <row r="461" spans="1:23" x14ac:dyDescent="0.25">
      <c r="H461">
        <v>704</v>
      </c>
    </row>
    <row r="462" spans="1:23" x14ac:dyDescent="0.25">
      <c r="A462">
        <v>228</v>
      </c>
      <c r="B462">
        <v>356</v>
      </c>
      <c r="C462" t="s">
        <v>779</v>
      </c>
      <c r="D462" t="s">
        <v>780</v>
      </c>
      <c r="E462" t="s">
        <v>151</v>
      </c>
      <c r="F462" t="s">
        <v>781</v>
      </c>
      <c r="G462" t="str">
        <f>"201511014767"</f>
        <v>201511014767</v>
      </c>
      <c r="H462">
        <v>1067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23</v>
      </c>
      <c r="S462">
        <v>161</v>
      </c>
      <c r="T462">
        <v>0</v>
      </c>
      <c r="V462">
        <v>1</v>
      </c>
      <c r="W462">
        <v>1228</v>
      </c>
    </row>
    <row r="463" spans="1:23" x14ac:dyDescent="0.25">
      <c r="H463">
        <v>704</v>
      </c>
    </row>
    <row r="464" spans="1:23" x14ac:dyDescent="0.25">
      <c r="A464">
        <v>229</v>
      </c>
      <c r="B464">
        <v>2727</v>
      </c>
      <c r="C464" t="s">
        <v>782</v>
      </c>
      <c r="D464" t="s">
        <v>783</v>
      </c>
      <c r="E464" t="s">
        <v>773</v>
      </c>
      <c r="F464" t="s">
        <v>784</v>
      </c>
      <c r="G464" t="str">
        <f>"201512005541"</f>
        <v>201512005541</v>
      </c>
      <c r="H464">
        <v>990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34</v>
      </c>
      <c r="S464">
        <v>238</v>
      </c>
      <c r="T464">
        <v>0</v>
      </c>
      <c r="V464">
        <v>1</v>
      </c>
      <c r="W464">
        <v>1228</v>
      </c>
    </row>
    <row r="465" spans="1:23" x14ac:dyDescent="0.25">
      <c r="H465">
        <v>704</v>
      </c>
    </row>
    <row r="466" spans="1:23" x14ac:dyDescent="0.25">
      <c r="A466">
        <v>230</v>
      </c>
      <c r="B466">
        <v>3085</v>
      </c>
      <c r="C466" t="s">
        <v>785</v>
      </c>
      <c r="D466" t="s">
        <v>148</v>
      </c>
      <c r="E466" t="s">
        <v>56</v>
      </c>
      <c r="F466" t="s">
        <v>786</v>
      </c>
      <c r="G466" t="str">
        <f>"201511010709"</f>
        <v>201511010709</v>
      </c>
      <c r="H466">
        <v>1100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18</v>
      </c>
      <c r="S466">
        <v>126</v>
      </c>
      <c r="T466">
        <v>0</v>
      </c>
      <c r="V466">
        <v>0</v>
      </c>
      <c r="W466">
        <v>1226</v>
      </c>
    </row>
    <row r="467" spans="1:23" x14ac:dyDescent="0.25">
      <c r="H467">
        <v>704</v>
      </c>
    </row>
    <row r="468" spans="1:23" x14ac:dyDescent="0.25">
      <c r="A468">
        <v>231</v>
      </c>
      <c r="B468">
        <v>2186</v>
      </c>
      <c r="C468" t="s">
        <v>787</v>
      </c>
      <c r="D468" t="s">
        <v>204</v>
      </c>
      <c r="E468" t="s">
        <v>37</v>
      </c>
      <c r="F468" t="s">
        <v>788</v>
      </c>
      <c r="G468" t="str">
        <f>"201406005165"</f>
        <v>201406005165</v>
      </c>
      <c r="H468" t="s">
        <v>114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36</v>
      </c>
      <c r="S468">
        <v>252</v>
      </c>
      <c r="T468">
        <v>0</v>
      </c>
      <c r="V468">
        <v>2</v>
      </c>
      <c r="W468" t="s">
        <v>789</v>
      </c>
    </row>
    <row r="469" spans="1:23" x14ac:dyDescent="0.25">
      <c r="H469">
        <v>704</v>
      </c>
    </row>
    <row r="470" spans="1:23" x14ac:dyDescent="0.25">
      <c r="A470">
        <v>232</v>
      </c>
      <c r="B470">
        <v>1299</v>
      </c>
      <c r="C470" t="s">
        <v>790</v>
      </c>
      <c r="D470" t="s">
        <v>98</v>
      </c>
      <c r="E470" t="s">
        <v>99</v>
      </c>
      <c r="F470" t="s">
        <v>791</v>
      </c>
      <c r="G470" t="str">
        <f>"201510004451"</f>
        <v>201510004451</v>
      </c>
      <c r="H470">
        <v>1045</v>
      </c>
      <c r="I470">
        <v>150</v>
      </c>
      <c r="J470">
        <v>30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V470">
        <v>0</v>
      </c>
      <c r="W470">
        <v>1225</v>
      </c>
    </row>
    <row r="471" spans="1:23" x14ac:dyDescent="0.25">
      <c r="H471" t="s">
        <v>119</v>
      </c>
    </row>
    <row r="472" spans="1:23" x14ac:dyDescent="0.25">
      <c r="A472">
        <v>233</v>
      </c>
      <c r="B472">
        <v>1579</v>
      </c>
      <c r="C472" t="s">
        <v>792</v>
      </c>
      <c r="D472" t="s">
        <v>124</v>
      </c>
      <c r="E472" t="s">
        <v>40</v>
      </c>
      <c r="F472" t="s">
        <v>793</v>
      </c>
      <c r="G472" t="str">
        <f>"201009000141"</f>
        <v>201009000141</v>
      </c>
      <c r="H472">
        <v>1045</v>
      </c>
      <c r="I472">
        <v>150</v>
      </c>
      <c r="J472">
        <v>30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V472">
        <v>0</v>
      </c>
      <c r="W472">
        <v>1225</v>
      </c>
    </row>
    <row r="473" spans="1:23" x14ac:dyDescent="0.25">
      <c r="H473">
        <v>704</v>
      </c>
    </row>
    <row r="474" spans="1:23" x14ac:dyDescent="0.25">
      <c r="A474">
        <v>234</v>
      </c>
      <c r="B474">
        <v>1520</v>
      </c>
      <c r="C474" t="s">
        <v>794</v>
      </c>
      <c r="D474" t="s">
        <v>236</v>
      </c>
      <c r="E474" t="s">
        <v>99</v>
      </c>
      <c r="F474" t="s">
        <v>795</v>
      </c>
      <c r="G474" t="str">
        <f>"201512001345"</f>
        <v>201512001345</v>
      </c>
      <c r="H474">
        <v>1023</v>
      </c>
      <c r="I474">
        <v>150</v>
      </c>
      <c r="J474">
        <v>50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V474">
        <v>2</v>
      </c>
      <c r="W474">
        <v>1223</v>
      </c>
    </row>
    <row r="475" spans="1:23" x14ac:dyDescent="0.25">
      <c r="H475" t="s">
        <v>796</v>
      </c>
    </row>
    <row r="476" spans="1:23" x14ac:dyDescent="0.25">
      <c r="A476">
        <v>235</v>
      </c>
      <c r="B476">
        <v>886</v>
      </c>
      <c r="C476" t="s">
        <v>797</v>
      </c>
      <c r="D476" t="s">
        <v>161</v>
      </c>
      <c r="E476" t="s">
        <v>798</v>
      </c>
      <c r="F476" t="s">
        <v>799</v>
      </c>
      <c r="G476" t="str">
        <f>"00224319"</f>
        <v>00224319</v>
      </c>
      <c r="H476" t="s">
        <v>526</v>
      </c>
      <c r="I476">
        <v>150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V476">
        <v>1</v>
      </c>
      <c r="W476" t="s">
        <v>800</v>
      </c>
    </row>
    <row r="477" spans="1:23" x14ac:dyDescent="0.25">
      <c r="H477">
        <v>704</v>
      </c>
    </row>
    <row r="478" spans="1:23" x14ac:dyDescent="0.25">
      <c r="A478">
        <v>236</v>
      </c>
      <c r="B478">
        <v>438</v>
      </c>
      <c r="C478" t="s">
        <v>801</v>
      </c>
      <c r="D478" t="s">
        <v>802</v>
      </c>
      <c r="E478" t="s">
        <v>37</v>
      </c>
      <c r="F478" t="s">
        <v>803</v>
      </c>
      <c r="G478" t="str">
        <f>"201512004147"</f>
        <v>201512004147</v>
      </c>
      <c r="H478" t="s">
        <v>191</v>
      </c>
      <c r="I478">
        <v>150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22</v>
      </c>
      <c r="S478">
        <v>154</v>
      </c>
      <c r="T478">
        <v>0</v>
      </c>
      <c r="V478">
        <v>0</v>
      </c>
      <c r="W478" t="s">
        <v>800</v>
      </c>
    </row>
    <row r="479" spans="1:23" x14ac:dyDescent="0.25">
      <c r="H479">
        <v>704</v>
      </c>
    </row>
    <row r="480" spans="1:23" x14ac:dyDescent="0.25">
      <c r="A480">
        <v>237</v>
      </c>
      <c r="B480">
        <v>3074</v>
      </c>
      <c r="C480" t="s">
        <v>804</v>
      </c>
      <c r="D480" t="s">
        <v>805</v>
      </c>
      <c r="E480" t="s">
        <v>56</v>
      </c>
      <c r="F480" t="s">
        <v>806</v>
      </c>
      <c r="G480" t="str">
        <f>"00228270"</f>
        <v>00228270</v>
      </c>
      <c r="H480" t="s">
        <v>807</v>
      </c>
      <c r="I480">
        <v>150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8</v>
      </c>
      <c r="S480">
        <v>56</v>
      </c>
      <c r="T480">
        <v>0</v>
      </c>
      <c r="V480">
        <v>0</v>
      </c>
      <c r="W480" t="s">
        <v>808</v>
      </c>
    </row>
    <row r="481" spans="1:23" x14ac:dyDescent="0.25">
      <c r="H481">
        <v>704</v>
      </c>
    </row>
    <row r="482" spans="1:23" x14ac:dyDescent="0.25">
      <c r="A482">
        <v>238</v>
      </c>
      <c r="B482">
        <v>932</v>
      </c>
      <c r="C482" t="s">
        <v>809</v>
      </c>
      <c r="D482" t="s">
        <v>98</v>
      </c>
      <c r="E482" t="s">
        <v>60</v>
      </c>
      <c r="F482" t="s">
        <v>810</v>
      </c>
      <c r="G482" t="str">
        <f>"201511006929"</f>
        <v>201511006929</v>
      </c>
      <c r="H482" t="s">
        <v>17</v>
      </c>
      <c r="I482">
        <v>0</v>
      </c>
      <c r="J482">
        <v>70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8</v>
      </c>
      <c r="S482">
        <v>56</v>
      </c>
      <c r="T482">
        <v>0</v>
      </c>
      <c r="V482">
        <v>0</v>
      </c>
      <c r="W482" t="s">
        <v>811</v>
      </c>
    </row>
    <row r="483" spans="1:23" x14ac:dyDescent="0.25">
      <c r="H483" t="s">
        <v>812</v>
      </c>
    </row>
    <row r="484" spans="1:23" x14ac:dyDescent="0.25">
      <c r="A484">
        <v>239</v>
      </c>
      <c r="B484">
        <v>2509</v>
      </c>
      <c r="C484" t="s">
        <v>813</v>
      </c>
      <c r="D484" t="s">
        <v>98</v>
      </c>
      <c r="E484" t="s">
        <v>33</v>
      </c>
      <c r="F484" t="s">
        <v>814</v>
      </c>
      <c r="G484" t="str">
        <f>"201511015358"</f>
        <v>201511015358</v>
      </c>
      <c r="H484">
        <v>1100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17</v>
      </c>
      <c r="S484">
        <v>119</v>
      </c>
      <c r="T484">
        <v>0</v>
      </c>
      <c r="V484">
        <v>0</v>
      </c>
      <c r="W484">
        <v>1219</v>
      </c>
    </row>
    <row r="485" spans="1:23" x14ac:dyDescent="0.25">
      <c r="H485">
        <v>704</v>
      </c>
    </row>
    <row r="486" spans="1:23" x14ac:dyDescent="0.25">
      <c r="A486">
        <v>240</v>
      </c>
      <c r="B486">
        <v>2321</v>
      </c>
      <c r="C486" t="s">
        <v>815</v>
      </c>
      <c r="D486" t="s">
        <v>26</v>
      </c>
      <c r="E486" t="s">
        <v>227</v>
      </c>
      <c r="F486" t="s">
        <v>816</v>
      </c>
      <c r="G486" t="str">
        <f>"00103695"</f>
        <v>00103695</v>
      </c>
      <c r="H486" t="s">
        <v>817</v>
      </c>
      <c r="I486">
        <v>150</v>
      </c>
      <c r="J486">
        <v>30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V486">
        <v>0</v>
      </c>
      <c r="W486" t="s">
        <v>818</v>
      </c>
    </row>
    <row r="487" spans="1:23" x14ac:dyDescent="0.25">
      <c r="H487">
        <v>704</v>
      </c>
    </row>
    <row r="488" spans="1:23" x14ac:dyDescent="0.25">
      <c r="A488">
        <v>241</v>
      </c>
      <c r="B488">
        <v>1326</v>
      </c>
      <c r="C488" t="s">
        <v>819</v>
      </c>
      <c r="D488" t="s">
        <v>47</v>
      </c>
      <c r="E488" t="s">
        <v>60</v>
      </c>
      <c r="F488" t="s">
        <v>820</v>
      </c>
      <c r="G488" t="str">
        <f>"201511042400"</f>
        <v>201511042400</v>
      </c>
      <c r="H488">
        <v>1067</v>
      </c>
      <c r="I488">
        <v>150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V488">
        <v>2</v>
      </c>
      <c r="W488">
        <v>1217</v>
      </c>
    </row>
    <row r="489" spans="1:23" x14ac:dyDescent="0.25">
      <c r="H489">
        <v>704</v>
      </c>
    </row>
    <row r="490" spans="1:23" x14ac:dyDescent="0.25">
      <c r="A490">
        <v>242</v>
      </c>
      <c r="B490">
        <v>2160</v>
      </c>
      <c r="C490" t="s">
        <v>821</v>
      </c>
      <c r="D490" t="s">
        <v>32</v>
      </c>
      <c r="E490" t="s">
        <v>37</v>
      </c>
      <c r="F490" t="s">
        <v>822</v>
      </c>
      <c r="G490" t="str">
        <f>"201511031358"</f>
        <v>201511031358</v>
      </c>
      <c r="H490">
        <v>1034</v>
      </c>
      <c r="I490">
        <v>150</v>
      </c>
      <c r="J490">
        <v>30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V490">
        <v>0</v>
      </c>
      <c r="W490">
        <v>1214</v>
      </c>
    </row>
    <row r="491" spans="1:23" x14ac:dyDescent="0.25">
      <c r="H491">
        <v>704</v>
      </c>
    </row>
    <row r="492" spans="1:23" x14ac:dyDescent="0.25">
      <c r="A492">
        <v>243</v>
      </c>
      <c r="B492">
        <v>922</v>
      </c>
      <c r="C492" t="s">
        <v>340</v>
      </c>
      <c r="D492" t="s">
        <v>823</v>
      </c>
      <c r="E492" t="s">
        <v>37</v>
      </c>
      <c r="F492" t="s">
        <v>824</v>
      </c>
      <c r="G492" t="str">
        <f>"201511039957"</f>
        <v>201511039957</v>
      </c>
      <c r="H492">
        <v>1045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24</v>
      </c>
      <c r="S492">
        <v>168</v>
      </c>
      <c r="T492">
        <v>0</v>
      </c>
      <c r="V492">
        <v>0</v>
      </c>
      <c r="W492">
        <v>1213</v>
      </c>
    </row>
    <row r="493" spans="1:23" x14ac:dyDescent="0.25">
      <c r="H493">
        <v>704</v>
      </c>
    </row>
    <row r="494" spans="1:23" x14ac:dyDescent="0.25">
      <c r="A494">
        <v>244</v>
      </c>
      <c r="B494">
        <v>2722</v>
      </c>
      <c r="C494" t="s">
        <v>825</v>
      </c>
      <c r="D494" t="s">
        <v>32</v>
      </c>
      <c r="E494" t="s">
        <v>108</v>
      </c>
      <c r="F494" t="s">
        <v>826</v>
      </c>
      <c r="G494" t="str">
        <f>"00230851"</f>
        <v>00230851</v>
      </c>
      <c r="H494">
        <v>1100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16</v>
      </c>
      <c r="S494">
        <v>112</v>
      </c>
      <c r="T494">
        <v>0</v>
      </c>
      <c r="V494">
        <v>0</v>
      </c>
      <c r="W494">
        <v>1212</v>
      </c>
    </row>
    <row r="495" spans="1:23" x14ac:dyDescent="0.25">
      <c r="H495">
        <v>704</v>
      </c>
    </row>
    <row r="496" spans="1:23" x14ac:dyDescent="0.25">
      <c r="A496">
        <v>245</v>
      </c>
      <c r="B496">
        <v>2884</v>
      </c>
      <c r="C496" t="s">
        <v>827</v>
      </c>
      <c r="D496" t="s">
        <v>828</v>
      </c>
      <c r="E496" t="s">
        <v>829</v>
      </c>
      <c r="F496" t="s">
        <v>830</v>
      </c>
      <c r="G496" t="str">
        <f>"200801004239"</f>
        <v>200801004239</v>
      </c>
      <c r="H496">
        <v>1100</v>
      </c>
      <c r="I496">
        <v>0</v>
      </c>
      <c r="J496">
        <v>70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6</v>
      </c>
      <c r="S496">
        <v>42</v>
      </c>
      <c r="T496">
        <v>0</v>
      </c>
      <c r="V496">
        <v>0</v>
      </c>
      <c r="W496">
        <v>1212</v>
      </c>
    </row>
    <row r="497" spans="1:23" x14ac:dyDescent="0.25">
      <c r="H497" t="s">
        <v>831</v>
      </c>
    </row>
    <row r="498" spans="1:23" x14ac:dyDescent="0.25">
      <c r="A498">
        <v>246</v>
      </c>
      <c r="B498">
        <v>966</v>
      </c>
      <c r="C498" t="s">
        <v>832</v>
      </c>
      <c r="D498" t="s">
        <v>833</v>
      </c>
      <c r="E498" t="s">
        <v>151</v>
      </c>
      <c r="F498" t="s">
        <v>834</v>
      </c>
      <c r="G498" t="str">
        <f>"201504000207"</f>
        <v>201504000207</v>
      </c>
      <c r="H498">
        <v>1045</v>
      </c>
      <c r="I498">
        <v>150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2</v>
      </c>
      <c r="S498">
        <v>14</v>
      </c>
      <c r="T498">
        <v>0</v>
      </c>
      <c r="V498">
        <v>0</v>
      </c>
      <c r="W498">
        <v>1209</v>
      </c>
    </row>
    <row r="499" spans="1:23" x14ac:dyDescent="0.25">
      <c r="H499">
        <v>704</v>
      </c>
    </row>
    <row r="500" spans="1:23" x14ac:dyDescent="0.25">
      <c r="A500">
        <v>247</v>
      </c>
      <c r="B500">
        <v>2522</v>
      </c>
      <c r="C500" t="s">
        <v>835</v>
      </c>
      <c r="D500" t="s">
        <v>836</v>
      </c>
      <c r="E500" t="s">
        <v>63</v>
      </c>
      <c r="F500" t="s">
        <v>837</v>
      </c>
      <c r="G500" t="str">
        <f>"00228801"</f>
        <v>00228801</v>
      </c>
      <c r="H500" t="s">
        <v>838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21</v>
      </c>
      <c r="S500">
        <v>147</v>
      </c>
      <c r="T500">
        <v>0</v>
      </c>
      <c r="V500">
        <v>0</v>
      </c>
      <c r="W500" t="s">
        <v>839</v>
      </c>
    </row>
    <row r="501" spans="1:23" x14ac:dyDescent="0.25">
      <c r="H501">
        <v>704</v>
      </c>
    </row>
    <row r="502" spans="1:23" x14ac:dyDescent="0.25">
      <c r="A502">
        <v>248</v>
      </c>
      <c r="B502">
        <v>82</v>
      </c>
      <c r="C502" t="s">
        <v>840</v>
      </c>
      <c r="D502" t="s">
        <v>143</v>
      </c>
      <c r="E502" t="s">
        <v>841</v>
      </c>
      <c r="F502" t="s">
        <v>842</v>
      </c>
      <c r="G502" t="str">
        <f>"201511028069"</f>
        <v>201511028069</v>
      </c>
      <c r="H502" t="s">
        <v>843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32</v>
      </c>
      <c r="S502">
        <v>224</v>
      </c>
      <c r="T502">
        <v>0</v>
      </c>
      <c r="V502">
        <v>0</v>
      </c>
      <c r="W502" t="s">
        <v>839</v>
      </c>
    </row>
    <row r="503" spans="1:23" x14ac:dyDescent="0.25">
      <c r="H503">
        <v>704</v>
      </c>
    </row>
    <row r="504" spans="1:23" x14ac:dyDescent="0.25">
      <c r="A504">
        <v>249</v>
      </c>
      <c r="B504">
        <v>787</v>
      </c>
      <c r="C504" t="s">
        <v>844</v>
      </c>
      <c r="D504" t="s">
        <v>98</v>
      </c>
      <c r="E504" t="s">
        <v>108</v>
      </c>
      <c r="F504" t="s">
        <v>845</v>
      </c>
      <c r="G504" t="str">
        <f>"201511008479"</f>
        <v>201511008479</v>
      </c>
      <c r="H504">
        <v>1089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17</v>
      </c>
      <c r="S504">
        <v>119</v>
      </c>
      <c r="T504">
        <v>0</v>
      </c>
      <c r="V504">
        <v>1</v>
      </c>
      <c r="W504">
        <v>1208</v>
      </c>
    </row>
    <row r="505" spans="1:23" x14ac:dyDescent="0.25">
      <c r="H505">
        <v>704</v>
      </c>
    </row>
    <row r="506" spans="1:23" x14ac:dyDescent="0.25">
      <c r="A506">
        <v>250</v>
      </c>
      <c r="B506">
        <v>1138</v>
      </c>
      <c r="C506" t="s">
        <v>846</v>
      </c>
      <c r="D506" t="s">
        <v>26</v>
      </c>
      <c r="E506" t="s">
        <v>56</v>
      </c>
      <c r="F506" t="s">
        <v>847</v>
      </c>
      <c r="G506" t="str">
        <f>"00096365"</f>
        <v>00096365</v>
      </c>
      <c r="H506">
        <v>1056</v>
      </c>
      <c r="I506">
        <v>150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V506">
        <v>1</v>
      </c>
      <c r="W506">
        <v>1206</v>
      </c>
    </row>
    <row r="507" spans="1:23" x14ac:dyDescent="0.25">
      <c r="H507" t="s">
        <v>119</v>
      </c>
    </row>
    <row r="508" spans="1:23" x14ac:dyDescent="0.25">
      <c r="A508">
        <v>251</v>
      </c>
      <c r="B508">
        <v>2432</v>
      </c>
      <c r="C508" t="s">
        <v>848</v>
      </c>
      <c r="D508" t="s">
        <v>148</v>
      </c>
      <c r="E508" t="s">
        <v>37</v>
      </c>
      <c r="F508" t="s">
        <v>849</v>
      </c>
      <c r="G508" t="str">
        <f>"201405000573"</f>
        <v>201405000573</v>
      </c>
      <c r="H508" t="s">
        <v>850</v>
      </c>
      <c r="I508">
        <v>150</v>
      </c>
      <c r="J508">
        <v>30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17</v>
      </c>
      <c r="S508">
        <v>119</v>
      </c>
      <c r="T508">
        <v>0</v>
      </c>
      <c r="V508">
        <v>2</v>
      </c>
      <c r="W508" t="s">
        <v>851</v>
      </c>
    </row>
    <row r="509" spans="1:23" x14ac:dyDescent="0.25">
      <c r="H509">
        <v>704</v>
      </c>
    </row>
    <row r="510" spans="1:23" x14ac:dyDescent="0.25">
      <c r="A510">
        <v>252</v>
      </c>
      <c r="B510">
        <v>1834</v>
      </c>
      <c r="C510" t="s">
        <v>852</v>
      </c>
      <c r="D510" t="s">
        <v>245</v>
      </c>
      <c r="E510" t="s">
        <v>559</v>
      </c>
      <c r="F510" t="s">
        <v>853</v>
      </c>
      <c r="G510" t="str">
        <f>"00070155"</f>
        <v>00070155</v>
      </c>
      <c r="H510" t="s">
        <v>29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17</v>
      </c>
      <c r="S510">
        <v>119</v>
      </c>
      <c r="T510">
        <v>0</v>
      </c>
      <c r="V510">
        <v>0</v>
      </c>
      <c r="W510" t="s">
        <v>854</v>
      </c>
    </row>
    <row r="511" spans="1:23" x14ac:dyDescent="0.25">
      <c r="H511">
        <v>704</v>
      </c>
    </row>
    <row r="512" spans="1:23" x14ac:dyDescent="0.25">
      <c r="A512">
        <v>253</v>
      </c>
      <c r="B512">
        <v>278</v>
      </c>
      <c r="C512" t="s">
        <v>855</v>
      </c>
      <c r="D512" t="s">
        <v>47</v>
      </c>
      <c r="E512" t="s">
        <v>99</v>
      </c>
      <c r="F512" t="s">
        <v>856</v>
      </c>
      <c r="G512" t="str">
        <f>"00070073"</f>
        <v>00070073</v>
      </c>
      <c r="H512">
        <v>660</v>
      </c>
      <c r="I512">
        <v>150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56</v>
      </c>
      <c r="S512">
        <v>392</v>
      </c>
      <c r="T512">
        <v>0</v>
      </c>
      <c r="V512">
        <v>0</v>
      </c>
      <c r="W512">
        <v>1202</v>
      </c>
    </row>
    <row r="513" spans="1:23" x14ac:dyDescent="0.25">
      <c r="H513">
        <v>704</v>
      </c>
    </row>
    <row r="514" spans="1:23" x14ac:dyDescent="0.25">
      <c r="A514">
        <v>254</v>
      </c>
      <c r="B514">
        <v>1702</v>
      </c>
      <c r="C514" t="s">
        <v>857</v>
      </c>
      <c r="D514" t="s">
        <v>124</v>
      </c>
      <c r="E514" t="s">
        <v>212</v>
      </c>
      <c r="F514" t="s">
        <v>858</v>
      </c>
      <c r="G514" t="str">
        <f>"200805000979"</f>
        <v>200805000979</v>
      </c>
      <c r="H514" t="s">
        <v>274</v>
      </c>
      <c r="I514">
        <v>0</v>
      </c>
      <c r="J514">
        <v>30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35</v>
      </c>
      <c r="S514">
        <v>245</v>
      </c>
      <c r="T514">
        <v>0</v>
      </c>
      <c r="V514">
        <v>0</v>
      </c>
      <c r="W514" t="s">
        <v>859</v>
      </c>
    </row>
    <row r="515" spans="1:23" x14ac:dyDescent="0.25">
      <c r="H515">
        <v>704</v>
      </c>
    </row>
    <row r="516" spans="1:23" x14ac:dyDescent="0.25">
      <c r="A516">
        <v>255</v>
      </c>
      <c r="B516">
        <v>1604</v>
      </c>
      <c r="C516" t="s">
        <v>860</v>
      </c>
      <c r="D516" t="s">
        <v>660</v>
      </c>
      <c r="E516" t="s">
        <v>212</v>
      </c>
      <c r="F516" t="s">
        <v>861</v>
      </c>
      <c r="G516" t="str">
        <f>"00223491"</f>
        <v>00223491</v>
      </c>
      <c r="H516" t="s">
        <v>29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16</v>
      </c>
      <c r="S516">
        <v>112</v>
      </c>
      <c r="T516">
        <v>0</v>
      </c>
      <c r="V516">
        <v>0</v>
      </c>
      <c r="W516" t="s">
        <v>862</v>
      </c>
    </row>
    <row r="517" spans="1:23" x14ac:dyDescent="0.25">
      <c r="H517">
        <v>704</v>
      </c>
    </row>
    <row r="518" spans="1:23" x14ac:dyDescent="0.25">
      <c r="A518">
        <v>256</v>
      </c>
      <c r="B518">
        <v>515</v>
      </c>
      <c r="C518" t="s">
        <v>863</v>
      </c>
      <c r="D518" t="s">
        <v>864</v>
      </c>
      <c r="E518" t="s">
        <v>44</v>
      </c>
      <c r="F518" t="s">
        <v>865</v>
      </c>
      <c r="G518" t="str">
        <f>"00221876"</f>
        <v>00221876</v>
      </c>
      <c r="H518">
        <v>1045</v>
      </c>
      <c r="I518">
        <v>150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V518">
        <v>0</v>
      </c>
      <c r="W518">
        <v>1195</v>
      </c>
    </row>
    <row r="519" spans="1:23" x14ac:dyDescent="0.25">
      <c r="H519">
        <v>704</v>
      </c>
    </row>
    <row r="520" spans="1:23" x14ac:dyDescent="0.25">
      <c r="A520">
        <v>257</v>
      </c>
      <c r="B520">
        <v>1696</v>
      </c>
      <c r="C520" t="s">
        <v>866</v>
      </c>
      <c r="D520" t="s">
        <v>379</v>
      </c>
      <c r="E520" t="s">
        <v>27</v>
      </c>
      <c r="F520" t="s">
        <v>867</v>
      </c>
      <c r="G520" t="str">
        <f>"201511004933"</f>
        <v>201511004933</v>
      </c>
      <c r="H520">
        <v>1045</v>
      </c>
      <c r="I520">
        <v>150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V520">
        <v>0</v>
      </c>
      <c r="W520">
        <v>1195</v>
      </c>
    </row>
    <row r="521" spans="1:23" x14ac:dyDescent="0.25">
      <c r="H521" t="s">
        <v>119</v>
      </c>
    </row>
    <row r="522" spans="1:23" x14ac:dyDescent="0.25">
      <c r="A522">
        <v>258</v>
      </c>
      <c r="B522">
        <v>1978</v>
      </c>
      <c r="C522" t="s">
        <v>868</v>
      </c>
      <c r="D522" t="s">
        <v>14</v>
      </c>
      <c r="E522" t="s">
        <v>92</v>
      </c>
      <c r="F522" t="s">
        <v>869</v>
      </c>
      <c r="G522" t="str">
        <f>"00220107"</f>
        <v>00220107</v>
      </c>
      <c r="H522">
        <v>1045</v>
      </c>
      <c r="I522">
        <v>150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V522">
        <v>0</v>
      </c>
      <c r="W522">
        <v>1195</v>
      </c>
    </row>
    <row r="523" spans="1:23" x14ac:dyDescent="0.25">
      <c r="H523">
        <v>704</v>
      </c>
    </row>
    <row r="524" spans="1:23" x14ac:dyDescent="0.25">
      <c r="A524">
        <v>259</v>
      </c>
      <c r="B524">
        <v>445</v>
      </c>
      <c r="C524" t="s">
        <v>870</v>
      </c>
      <c r="D524" t="s">
        <v>871</v>
      </c>
      <c r="E524" t="s">
        <v>872</v>
      </c>
      <c r="F524" t="s">
        <v>873</v>
      </c>
      <c r="G524" t="str">
        <f>"201511026111"</f>
        <v>201511026111</v>
      </c>
      <c r="H524">
        <v>1045</v>
      </c>
      <c r="I524">
        <v>150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V524">
        <v>0</v>
      </c>
      <c r="W524">
        <v>1195</v>
      </c>
    </row>
    <row r="525" spans="1:23" x14ac:dyDescent="0.25">
      <c r="H525">
        <v>704</v>
      </c>
    </row>
    <row r="526" spans="1:23" x14ac:dyDescent="0.25">
      <c r="A526">
        <v>260</v>
      </c>
      <c r="B526">
        <v>76</v>
      </c>
      <c r="C526" t="s">
        <v>874</v>
      </c>
      <c r="D526" t="s">
        <v>99</v>
      </c>
      <c r="E526" t="s">
        <v>212</v>
      </c>
      <c r="F526" t="s">
        <v>875</v>
      </c>
      <c r="G526" t="str">
        <f>"00228804"</f>
        <v>00228804</v>
      </c>
      <c r="H526" t="s">
        <v>17</v>
      </c>
      <c r="I526">
        <v>0</v>
      </c>
      <c r="J526">
        <v>30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10</v>
      </c>
      <c r="S526">
        <v>70</v>
      </c>
      <c r="T526">
        <v>0</v>
      </c>
      <c r="V526">
        <v>0</v>
      </c>
      <c r="W526" t="s">
        <v>876</v>
      </c>
    </row>
    <row r="527" spans="1:23" x14ac:dyDescent="0.25">
      <c r="H527">
        <v>704</v>
      </c>
    </row>
    <row r="528" spans="1:23" x14ac:dyDescent="0.25">
      <c r="A528">
        <v>261</v>
      </c>
      <c r="B528">
        <v>2926</v>
      </c>
      <c r="C528" t="s">
        <v>877</v>
      </c>
      <c r="D528" t="s">
        <v>878</v>
      </c>
      <c r="E528" t="s">
        <v>99</v>
      </c>
      <c r="F528" t="s">
        <v>879</v>
      </c>
      <c r="G528" t="str">
        <f>"201511000005"</f>
        <v>201511000005</v>
      </c>
      <c r="H528">
        <v>1045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70</v>
      </c>
      <c r="P528">
        <v>0</v>
      </c>
      <c r="Q528">
        <v>0</v>
      </c>
      <c r="R528">
        <v>11</v>
      </c>
      <c r="S528">
        <v>77</v>
      </c>
      <c r="T528">
        <v>0</v>
      </c>
      <c r="V528">
        <v>0</v>
      </c>
      <c r="W528">
        <v>1192</v>
      </c>
    </row>
    <row r="529" spans="1:23" x14ac:dyDescent="0.25">
      <c r="H529">
        <v>704</v>
      </c>
    </row>
    <row r="530" spans="1:23" x14ac:dyDescent="0.25">
      <c r="A530">
        <v>262</v>
      </c>
      <c r="B530">
        <v>526</v>
      </c>
      <c r="C530" t="s">
        <v>880</v>
      </c>
      <c r="D530" t="s">
        <v>881</v>
      </c>
      <c r="E530" t="s">
        <v>60</v>
      </c>
      <c r="F530" t="s">
        <v>882</v>
      </c>
      <c r="G530" t="str">
        <f>"201511013357"</f>
        <v>201511013357</v>
      </c>
      <c r="H530" t="s">
        <v>843</v>
      </c>
      <c r="I530">
        <v>150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8</v>
      </c>
      <c r="S530">
        <v>56</v>
      </c>
      <c r="T530">
        <v>0</v>
      </c>
      <c r="V530">
        <v>1</v>
      </c>
      <c r="W530" t="s">
        <v>883</v>
      </c>
    </row>
    <row r="531" spans="1:23" x14ac:dyDescent="0.25">
      <c r="H531">
        <v>704</v>
      </c>
    </row>
    <row r="532" spans="1:23" x14ac:dyDescent="0.25">
      <c r="A532">
        <v>263</v>
      </c>
      <c r="B532">
        <v>979</v>
      </c>
      <c r="C532" t="s">
        <v>884</v>
      </c>
      <c r="D532" t="s">
        <v>344</v>
      </c>
      <c r="E532" t="s">
        <v>885</v>
      </c>
      <c r="F532" t="s">
        <v>886</v>
      </c>
      <c r="G532" t="str">
        <f>"201511024294"</f>
        <v>201511024294</v>
      </c>
      <c r="H532" t="s">
        <v>887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43</v>
      </c>
      <c r="S532">
        <v>301</v>
      </c>
      <c r="T532">
        <v>0</v>
      </c>
      <c r="V532">
        <v>0</v>
      </c>
      <c r="W532" t="s">
        <v>888</v>
      </c>
    </row>
    <row r="533" spans="1:23" x14ac:dyDescent="0.25">
      <c r="H533">
        <v>704</v>
      </c>
    </row>
    <row r="534" spans="1:23" x14ac:dyDescent="0.25">
      <c r="A534">
        <v>264</v>
      </c>
      <c r="B534">
        <v>1091</v>
      </c>
      <c r="C534" t="s">
        <v>889</v>
      </c>
      <c r="D534" t="s">
        <v>32</v>
      </c>
      <c r="E534" t="s">
        <v>63</v>
      </c>
      <c r="F534" t="s">
        <v>890</v>
      </c>
      <c r="G534" t="str">
        <f>"00075103"</f>
        <v>00075103</v>
      </c>
      <c r="H534" t="s">
        <v>891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65</v>
      </c>
      <c r="S534">
        <v>455</v>
      </c>
      <c r="T534">
        <v>0</v>
      </c>
      <c r="V534">
        <v>0</v>
      </c>
      <c r="W534" t="s">
        <v>892</v>
      </c>
    </row>
    <row r="535" spans="1:23" x14ac:dyDescent="0.25">
      <c r="H535">
        <v>704</v>
      </c>
    </row>
    <row r="536" spans="1:23" x14ac:dyDescent="0.25">
      <c r="A536">
        <v>265</v>
      </c>
      <c r="B536">
        <v>39</v>
      </c>
      <c r="C536" t="s">
        <v>893</v>
      </c>
      <c r="D536" t="s">
        <v>894</v>
      </c>
      <c r="E536" t="s">
        <v>44</v>
      </c>
      <c r="F536" t="s">
        <v>895</v>
      </c>
      <c r="G536" t="str">
        <f>"00228055"</f>
        <v>00228055</v>
      </c>
      <c r="H536">
        <v>1100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12</v>
      </c>
      <c r="S536">
        <v>84</v>
      </c>
      <c r="T536">
        <v>0</v>
      </c>
      <c r="V536">
        <v>0</v>
      </c>
      <c r="W536">
        <v>1184</v>
      </c>
    </row>
    <row r="537" spans="1:23" x14ac:dyDescent="0.25">
      <c r="H537">
        <v>704</v>
      </c>
    </row>
    <row r="538" spans="1:23" x14ac:dyDescent="0.25">
      <c r="A538">
        <v>266</v>
      </c>
      <c r="B538">
        <v>390</v>
      </c>
      <c r="C538" t="s">
        <v>896</v>
      </c>
      <c r="D538" t="s">
        <v>897</v>
      </c>
      <c r="E538" t="s">
        <v>15</v>
      </c>
      <c r="F538" t="s">
        <v>898</v>
      </c>
      <c r="G538" t="str">
        <f>"201511026281"</f>
        <v>201511026281</v>
      </c>
      <c r="H538">
        <v>1034</v>
      </c>
      <c r="I538">
        <v>150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V538">
        <v>0</v>
      </c>
      <c r="W538">
        <v>1184</v>
      </c>
    </row>
    <row r="539" spans="1:23" x14ac:dyDescent="0.25">
      <c r="H539">
        <v>704</v>
      </c>
    </row>
    <row r="540" spans="1:23" x14ac:dyDescent="0.25">
      <c r="A540">
        <v>267</v>
      </c>
      <c r="B540">
        <v>1317</v>
      </c>
      <c r="C540" t="s">
        <v>899</v>
      </c>
      <c r="D540" t="s">
        <v>900</v>
      </c>
      <c r="E540" t="s">
        <v>37</v>
      </c>
      <c r="F540" t="s">
        <v>901</v>
      </c>
      <c r="G540" t="str">
        <f>"201511007847"</f>
        <v>201511007847</v>
      </c>
      <c r="H540">
        <v>1034</v>
      </c>
      <c r="I540">
        <v>150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V540">
        <v>0</v>
      </c>
      <c r="W540">
        <v>1184</v>
      </c>
    </row>
    <row r="541" spans="1:23" x14ac:dyDescent="0.25">
      <c r="H541">
        <v>704</v>
      </c>
    </row>
    <row r="542" spans="1:23" x14ac:dyDescent="0.25">
      <c r="A542">
        <v>268</v>
      </c>
      <c r="B542">
        <v>759</v>
      </c>
      <c r="C542" t="s">
        <v>627</v>
      </c>
      <c r="D542" t="s">
        <v>47</v>
      </c>
      <c r="E542" t="s">
        <v>125</v>
      </c>
      <c r="F542" t="s">
        <v>902</v>
      </c>
      <c r="G542" t="str">
        <f>"201511037520"</f>
        <v>201511037520</v>
      </c>
      <c r="H542">
        <v>990</v>
      </c>
      <c r="I542">
        <v>150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6</v>
      </c>
      <c r="S542">
        <v>42</v>
      </c>
      <c r="T542">
        <v>0</v>
      </c>
      <c r="V542">
        <v>2</v>
      </c>
      <c r="W542">
        <v>1182</v>
      </c>
    </row>
    <row r="543" spans="1:23" x14ac:dyDescent="0.25">
      <c r="H543" t="s">
        <v>217</v>
      </c>
    </row>
    <row r="544" spans="1:23" x14ac:dyDescent="0.25">
      <c r="A544">
        <v>269</v>
      </c>
      <c r="B544">
        <v>1065</v>
      </c>
      <c r="C544" t="s">
        <v>903</v>
      </c>
      <c r="D544" t="s">
        <v>245</v>
      </c>
      <c r="E544" t="s">
        <v>63</v>
      </c>
      <c r="F544" t="s">
        <v>904</v>
      </c>
      <c r="G544" t="str">
        <f>"201511016236"</f>
        <v>201511016236</v>
      </c>
      <c r="H544" t="s">
        <v>239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18</v>
      </c>
      <c r="S544">
        <v>126</v>
      </c>
      <c r="T544">
        <v>0</v>
      </c>
      <c r="V544">
        <v>1</v>
      </c>
      <c r="W544" t="s">
        <v>905</v>
      </c>
    </row>
    <row r="545" spans="1:23" x14ac:dyDescent="0.25">
      <c r="H545">
        <v>704</v>
      </c>
    </row>
    <row r="546" spans="1:23" x14ac:dyDescent="0.25">
      <c r="A546">
        <v>270</v>
      </c>
      <c r="B546">
        <v>441</v>
      </c>
      <c r="C546" t="s">
        <v>906</v>
      </c>
      <c r="D546" t="s">
        <v>907</v>
      </c>
      <c r="E546" t="s">
        <v>908</v>
      </c>
      <c r="F546" t="s">
        <v>909</v>
      </c>
      <c r="G546" t="str">
        <f>"00084488"</f>
        <v>00084488</v>
      </c>
      <c r="H546">
        <v>935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35</v>
      </c>
      <c r="S546">
        <v>245</v>
      </c>
      <c r="T546">
        <v>0</v>
      </c>
      <c r="V546">
        <v>0</v>
      </c>
      <c r="W546">
        <v>1180</v>
      </c>
    </row>
    <row r="547" spans="1:23" x14ac:dyDescent="0.25">
      <c r="H547">
        <v>704</v>
      </c>
    </row>
    <row r="548" spans="1:23" x14ac:dyDescent="0.25">
      <c r="A548">
        <v>271</v>
      </c>
      <c r="B548">
        <v>776</v>
      </c>
      <c r="C548" t="s">
        <v>910</v>
      </c>
      <c r="D548" t="s">
        <v>911</v>
      </c>
      <c r="E548" t="s">
        <v>156</v>
      </c>
      <c r="F548" t="s">
        <v>912</v>
      </c>
      <c r="G548" t="str">
        <f>"201001000066"</f>
        <v>201001000066</v>
      </c>
      <c r="H548">
        <v>825</v>
      </c>
      <c r="I548">
        <v>150</v>
      </c>
      <c r="J548">
        <v>30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25</v>
      </c>
      <c r="S548">
        <v>175</v>
      </c>
      <c r="T548">
        <v>0</v>
      </c>
      <c r="V548">
        <v>0</v>
      </c>
      <c r="W548">
        <v>1180</v>
      </c>
    </row>
    <row r="549" spans="1:23" x14ac:dyDescent="0.25">
      <c r="H549" t="s">
        <v>217</v>
      </c>
    </row>
    <row r="550" spans="1:23" x14ac:dyDescent="0.25">
      <c r="A550">
        <v>272</v>
      </c>
      <c r="B550">
        <v>1153</v>
      </c>
      <c r="C550" t="s">
        <v>913</v>
      </c>
      <c r="D550" t="s">
        <v>914</v>
      </c>
      <c r="E550" t="s">
        <v>207</v>
      </c>
      <c r="F550" t="s">
        <v>915</v>
      </c>
      <c r="G550" t="str">
        <f>"00050452"</f>
        <v>00050452</v>
      </c>
      <c r="H550">
        <v>990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27</v>
      </c>
      <c r="S550">
        <v>189</v>
      </c>
      <c r="T550">
        <v>0</v>
      </c>
      <c r="V550">
        <v>0</v>
      </c>
      <c r="W550">
        <v>1179</v>
      </c>
    </row>
    <row r="551" spans="1:23" x14ac:dyDescent="0.25">
      <c r="H551">
        <v>704</v>
      </c>
    </row>
    <row r="552" spans="1:23" x14ac:dyDescent="0.25">
      <c r="A552">
        <v>273</v>
      </c>
      <c r="B552">
        <v>972</v>
      </c>
      <c r="C552" t="s">
        <v>916</v>
      </c>
      <c r="D552" t="s">
        <v>881</v>
      </c>
      <c r="E552" t="s">
        <v>56</v>
      </c>
      <c r="F552" t="s">
        <v>917</v>
      </c>
      <c r="G552" t="str">
        <f>"201511010729"</f>
        <v>201511010729</v>
      </c>
      <c r="H552" t="s">
        <v>537</v>
      </c>
      <c r="I552">
        <v>150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V552">
        <v>0</v>
      </c>
      <c r="W552" t="s">
        <v>918</v>
      </c>
    </row>
    <row r="553" spans="1:23" x14ac:dyDescent="0.25">
      <c r="H553">
        <v>704</v>
      </c>
    </row>
    <row r="554" spans="1:23" x14ac:dyDescent="0.25">
      <c r="A554">
        <v>274</v>
      </c>
      <c r="B554">
        <v>2534</v>
      </c>
      <c r="C554" t="s">
        <v>919</v>
      </c>
      <c r="D554" t="s">
        <v>176</v>
      </c>
      <c r="E554" t="s">
        <v>212</v>
      </c>
      <c r="F554" t="s">
        <v>920</v>
      </c>
      <c r="G554" t="str">
        <f>"201406001795"</f>
        <v>201406001795</v>
      </c>
      <c r="H554" t="s">
        <v>209</v>
      </c>
      <c r="I554">
        <v>150</v>
      </c>
      <c r="J554">
        <v>30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V554">
        <v>0</v>
      </c>
      <c r="W554" t="s">
        <v>921</v>
      </c>
    </row>
    <row r="555" spans="1:23" x14ac:dyDescent="0.25">
      <c r="H555">
        <v>704</v>
      </c>
    </row>
    <row r="556" spans="1:23" x14ac:dyDescent="0.25">
      <c r="A556">
        <v>275</v>
      </c>
      <c r="B556">
        <v>2058</v>
      </c>
      <c r="C556" t="s">
        <v>922</v>
      </c>
      <c r="D556" t="s">
        <v>864</v>
      </c>
      <c r="E556" t="s">
        <v>923</v>
      </c>
      <c r="F556" t="s">
        <v>924</v>
      </c>
      <c r="G556" t="str">
        <f>"201510004048"</f>
        <v>201510004048</v>
      </c>
      <c r="H556" t="s">
        <v>17</v>
      </c>
      <c r="I556">
        <v>0</v>
      </c>
      <c r="J556">
        <v>30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50</v>
      </c>
      <c r="Q556">
        <v>0</v>
      </c>
      <c r="R556">
        <v>0</v>
      </c>
      <c r="S556">
        <v>0</v>
      </c>
      <c r="T556">
        <v>0</v>
      </c>
      <c r="V556">
        <v>0</v>
      </c>
      <c r="W556" t="s">
        <v>925</v>
      </c>
    </row>
    <row r="557" spans="1:23" x14ac:dyDescent="0.25">
      <c r="H557">
        <v>704</v>
      </c>
    </row>
    <row r="558" spans="1:23" x14ac:dyDescent="0.25">
      <c r="A558">
        <v>276</v>
      </c>
      <c r="B558">
        <v>3205</v>
      </c>
      <c r="C558" t="s">
        <v>926</v>
      </c>
      <c r="D558" t="s">
        <v>111</v>
      </c>
      <c r="E558" t="s">
        <v>37</v>
      </c>
      <c r="F558" t="s">
        <v>927</v>
      </c>
      <c r="G558" t="str">
        <f>"00225924"</f>
        <v>00225924</v>
      </c>
      <c r="H558" t="s">
        <v>928</v>
      </c>
      <c r="I558">
        <v>150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V558">
        <v>0</v>
      </c>
      <c r="W558" t="s">
        <v>929</v>
      </c>
    </row>
    <row r="559" spans="1:23" x14ac:dyDescent="0.25">
      <c r="H559">
        <v>704</v>
      </c>
    </row>
    <row r="560" spans="1:23" x14ac:dyDescent="0.25">
      <c r="A560">
        <v>277</v>
      </c>
      <c r="B560">
        <v>481</v>
      </c>
      <c r="C560" t="s">
        <v>930</v>
      </c>
      <c r="D560" t="s">
        <v>27</v>
      </c>
      <c r="E560" t="s">
        <v>88</v>
      </c>
      <c r="F560" t="s">
        <v>931</v>
      </c>
      <c r="G560" t="str">
        <f>"00016495"</f>
        <v>00016495</v>
      </c>
      <c r="H560">
        <v>935</v>
      </c>
      <c r="I560">
        <v>0</v>
      </c>
      <c r="J560">
        <v>50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27</v>
      </c>
      <c r="S560">
        <v>189</v>
      </c>
      <c r="T560">
        <v>0</v>
      </c>
      <c r="V560">
        <v>0</v>
      </c>
      <c r="W560">
        <v>1174</v>
      </c>
    </row>
    <row r="561" spans="1:23" x14ac:dyDescent="0.25">
      <c r="H561">
        <v>704</v>
      </c>
    </row>
    <row r="562" spans="1:23" x14ac:dyDescent="0.25">
      <c r="A562">
        <v>278</v>
      </c>
      <c r="B562">
        <v>2821</v>
      </c>
      <c r="C562" t="s">
        <v>932</v>
      </c>
      <c r="D562" t="s">
        <v>47</v>
      </c>
      <c r="E562" t="s">
        <v>99</v>
      </c>
      <c r="F562" t="s">
        <v>933</v>
      </c>
      <c r="G562" t="str">
        <f>"201510001365"</f>
        <v>201510001365</v>
      </c>
      <c r="H562">
        <v>1023</v>
      </c>
      <c r="I562">
        <v>150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V562">
        <v>1</v>
      </c>
      <c r="W562">
        <v>1173</v>
      </c>
    </row>
    <row r="563" spans="1:23" x14ac:dyDescent="0.25">
      <c r="H563">
        <v>704</v>
      </c>
    </row>
    <row r="564" spans="1:23" x14ac:dyDescent="0.25">
      <c r="A564">
        <v>279</v>
      </c>
      <c r="B564">
        <v>2752</v>
      </c>
      <c r="C564" t="s">
        <v>87</v>
      </c>
      <c r="D564" t="s">
        <v>677</v>
      </c>
      <c r="E564" t="s">
        <v>640</v>
      </c>
      <c r="F564" t="s">
        <v>934</v>
      </c>
      <c r="G564" t="str">
        <f>"00219945"</f>
        <v>00219945</v>
      </c>
      <c r="H564">
        <v>1100</v>
      </c>
      <c r="I564">
        <v>0</v>
      </c>
      <c r="J564">
        <v>70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V564">
        <v>0</v>
      </c>
      <c r="W564">
        <v>1170</v>
      </c>
    </row>
    <row r="565" spans="1:23" x14ac:dyDescent="0.25">
      <c r="H565">
        <v>704</v>
      </c>
    </row>
    <row r="566" spans="1:23" x14ac:dyDescent="0.25">
      <c r="A566">
        <v>280</v>
      </c>
      <c r="B566">
        <v>715</v>
      </c>
      <c r="C566" t="s">
        <v>935</v>
      </c>
      <c r="D566" t="s">
        <v>98</v>
      </c>
      <c r="E566" t="s">
        <v>125</v>
      </c>
      <c r="F566" t="s">
        <v>936</v>
      </c>
      <c r="G566" t="str">
        <f>"201511021967"</f>
        <v>201511021967</v>
      </c>
      <c r="H566">
        <v>1100</v>
      </c>
      <c r="I566">
        <v>0</v>
      </c>
      <c r="J566">
        <v>70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V566">
        <v>0</v>
      </c>
      <c r="W566">
        <v>1170</v>
      </c>
    </row>
    <row r="567" spans="1:23" x14ac:dyDescent="0.25">
      <c r="H567">
        <v>704</v>
      </c>
    </row>
    <row r="568" spans="1:23" x14ac:dyDescent="0.25">
      <c r="A568">
        <v>281</v>
      </c>
      <c r="B568">
        <v>2071</v>
      </c>
      <c r="C568" t="s">
        <v>937</v>
      </c>
      <c r="D568" t="s">
        <v>204</v>
      </c>
      <c r="E568" t="s">
        <v>108</v>
      </c>
      <c r="F568" t="s">
        <v>938</v>
      </c>
      <c r="G568" t="str">
        <f>"201412003433"</f>
        <v>201412003433</v>
      </c>
      <c r="H568">
        <v>1100</v>
      </c>
      <c r="I568">
        <v>0</v>
      </c>
      <c r="J568">
        <v>70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V568">
        <v>0</v>
      </c>
      <c r="W568">
        <v>1170</v>
      </c>
    </row>
    <row r="569" spans="1:23" x14ac:dyDescent="0.25">
      <c r="H569">
        <v>704</v>
      </c>
    </row>
    <row r="570" spans="1:23" x14ac:dyDescent="0.25">
      <c r="A570">
        <v>282</v>
      </c>
      <c r="B570">
        <v>2227</v>
      </c>
      <c r="C570" t="s">
        <v>939</v>
      </c>
      <c r="D570" t="s">
        <v>236</v>
      </c>
      <c r="E570" t="s">
        <v>99</v>
      </c>
      <c r="F570" t="s">
        <v>940</v>
      </c>
      <c r="G570" t="str">
        <f>"201511039969"</f>
        <v>201511039969</v>
      </c>
      <c r="H570">
        <v>1100</v>
      </c>
      <c r="I570">
        <v>0</v>
      </c>
      <c r="J570">
        <v>70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V570">
        <v>0</v>
      </c>
      <c r="W570">
        <v>1170</v>
      </c>
    </row>
    <row r="571" spans="1:23" x14ac:dyDescent="0.25">
      <c r="H571">
        <v>704</v>
      </c>
    </row>
    <row r="572" spans="1:23" x14ac:dyDescent="0.25">
      <c r="A572">
        <v>283</v>
      </c>
      <c r="B572">
        <v>3124</v>
      </c>
      <c r="C572" t="s">
        <v>941</v>
      </c>
      <c r="D572" t="s">
        <v>379</v>
      </c>
      <c r="E572" t="s">
        <v>181</v>
      </c>
      <c r="F572" t="s">
        <v>942</v>
      </c>
      <c r="G572" t="str">
        <f>"201511026536"</f>
        <v>201511026536</v>
      </c>
      <c r="H572" t="s">
        <v>843</v>
      </c>
      <c r="I572">
        <v>150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5</v>
      </c>
      <c r="S572">
        <v>35</v>
      </c>
      <c r="T572">
        <v>0</v>
      </c>
      <c r="V572">
        <v>2</v>
      </c>
      <c r="W572" t="s">
        <v>943</v>
      </c>
    </row>
    <row r="573" spans="1:23" x14ac:dyDescent="0.25">
      <c r="H573">
        <v>704</v>
      </c>
    </row>
    <row r="574" spans="1:23" x14ac:dyDescent="0.25">
      <c r="A574">
        <v>284</v>
      </c>
      <c r="B574">
        <v>2504</v>
      </c>
      <c r="C574" t="s">
        <v>944</v>
      </c>
      <c r="D574" t="s">
        <v>32</v>
      </c>
      <c r="E574" t="s">
        <v>268</v>
      </c>
      <c r="F574" t="s">
        <v>945</v>
      </c>
      <c r="G574" t="str">
        <f>"201511025740"</f>
        <v>201511025740</v>
      </c>
      <c r="H574" t="s">
        <v>946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36</v>
      </c>
      <c r="S574">
        <v>252</v>
      </c>
      <c r="T574">
        <v>0</v>
      </c>
      <c r="V574">
        <v>0</v>
      </c>
      <c r="W574" t="s">
        <v>947</v>
      </c>
    </row>
    <row r="575" spans="1:23" x14ac:dyDescent="0.25">
      <c r="H575">
        <v>704</v>
      </c>
    </row>
    <row r="576" spans="1:23" x14ac:dyDescent="0.25">
      <c r="A576">
        <v>285</v>
      </c>
      <c r="B576">
        <v>1491</v>
      </c>
      <c r="C576" t="s">
        <v>948</v>
      </c>
      <c r="D576" t="s">
        <v>148</v>
      </c>
      <c r="E576" t="s">
        <v>640</v>
      </c>
      <c r="F576" t="s">
        <v>949</v>
      </c>
      <c r="G576" t="str">
        <f>"201510003134"</f>
        <v>201510003134</v>
      </c>
      <c r="H576">
        <v>1089</v>
      </c>
      <c r="I576">
        <v>0</v>
      </c>
      <c r="J576">
        <v>30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7</v>
      </c>
      <c r="S576">
        <v>49</v>
      </c>
      <c r="T576">
        <v>0</v>
      </c>
      <c r="V576">
        <v>0</v>
      </c>
      <c r="W576">
        <v>1168</v>
      </c>
    </row>
    <row r="577" spans="1:23" x14ac:dyDescent="0.25">
      <c r="H577" t="s">
        <v>119</v>
      </c>
    </row>
    <row r="578" spans="1:23" x14ac:dyDescent="0.25">
      <c r="A578">
        <v>286</v>
      </c>
      <c r="B578">
        <v>2503</v>
      </c>
      <c r="C578" t="s">
        <v>950</v>
      </c>
      <c r="D578" t="s">
        <v>32</v>
      </c>
      <c r="E578" t="s">
        <v>63</v>
      </c>
      <c r="F578" t="s">
        <v>951</v>
      </c>
      <c r="G578" t="str">
        <f>"00002493"</f>
        <v>00002493</v>
      </c>
      <c r="H578">
        <v>990</v>
      </c>
      <c r="I578">
        <v>150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4</v>
      </c>
      <c r="S578">
        <v>28</v>
      </c>
      <c r="T578">
        <v>0</v>
      </c>
      <c r="V578">
        <v>0</v>
      </c>
      <c r="W578">
        <v>1168</v>
      </c>
    </row>
    <row r="579" spans="1:23" x14ac:dyDescent="0.25">
      <c r="H579">
        <v>704</v>
      </c>
    </row>
    <row r="580" spans="1:23" x14ac:dyDescent="0.25">
      <c r="A580">
        <v>287</v>
      </c>
      <c r="B580">
        <v>1009</v>
      </c>
      <c r="C580" t="s">
        <v>952</v>
      </c>
      <c r="D580" t="s">
        <v>953</v>
      </c>
      <c r="E580" t="s">
        <v>237</v>
      </c>
      <c r="F580" t="s">
        <v>954</v>
      </c>
      <c r="G580" t="str">
        <f>"00100163"</f>
        <v>00100163</v>
      </c>
      <c r="H580">
        <v>1067</v>
      </c>
      <c r="I580">
        <v>0</v>
      </c>
      <c r="J580">
        <v>30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10</v>
      </c>
      <c r="S580">
        <v>70</v>
      </c>
      <c r="T580">
        <v>0</v>
      </c>
      <c r="V580">
        <v>0</v>
      </c>
      <c r="W580">
        <v>1167</v>
      </c>
    </row>
    <row r="581" spans="1:23" x14ac:dyDescent="0.25">
      <c r="H581">
        <v>704</v>
      </c>
    </row>
    <row r="582" spans="1:23" x14ac:dyDescent="0.25">
      <c r="A582">
        <v>288</v>
      </c>
      <c r="B582">
        <v>762</v>
      </c>
      <c r="C582" t="s">
        <v>955</v>
      </c>
      <c r="D582" t="s">
        <v>156</v>
      </c>
      <c r="E582" t="s">
        <v>37</v>
      </c>
      <c r="F582" t="s">
        <v>956</v>
      </c>
      <c r="G582" t="str">
        <f>"201511007190"</f>
        <v>201511007190</v>
      </c>
      <c r="H582" t="s">
        <v>229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18</v>
      </c>
      <c r="S582">
        <v>126</v>
      </c>
      <c r="T582">
        <v>0</v>
      </c>
      <c r="V582">
        <v>0</v>
      </c>
      <c r="W582" t="s">
        <v>957</v>
      </c>
    </row>
    <row r="583" spans="1:23" x14ac:dyDescent="0.25">
      <c r="H583">
        <v>704</v>
      </c>
    </row>
    <row r="584" spans="1:23" x14ac:dyDescent="0.25">
      <c r="A584">
        <v>289</v>
      </c>
      <c r="B584">
        <v>210</v>
      </c>
      <c r="C584" t="s">
        <v>958</v>
      </c>
      <c r="D584" t="s">
        <v>14</v>
      </c>
      <c r="E584" t="s">
        <v>698</v>
      </c>
      <c r="F584" t="s">
        <v>959</v>
      </c>
      <c r="G584" t="str">
        <f>"201511031941"</f>
        <v>201511031941</v>
      </c>
      <c r="H584">
        <v>1100</v>
      </c>
      <c r="I584">
        <v>0</v>
      </c>
      <c r="J584">
        <v>30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5</v>
      </c>
      <c r="S584">
        <v>35</v>
      </c>
      <c r="T584">
        <v>0</v>
      </c>
      <c r="V584">
        <v>0</v>
      </c>
      <c r="W584">
        <v>1165</v>
      </c>
    </row>
    <row r="585" spans="1:23" x14ac:dyDescent="0.25">
      <c r="H585">
        <v>704</v>
      </c>
    </row>
    <row r="586" spans="1:23" x14ac:dyDescent="0.25">
      <c r="A586">
        <v>290</v>
      </c>
      <c r="B586">
        <v>1652</v>
      </c>
      <c r="C586" t="s">
        <v>960</v>
      </c>
      <c r="D586" t="s">
        <v>176</v>
      </c>
      <c r="E586" t="s">
        <v>44</v>
      </c>
      <c r="F586" t="s">
        <v>961</v>
      </c>
      <c r="G586" t="str">
        <f>"201511038149"</f>
        <v>201511038149</v>
      </c>
      <c r="H586">
        <v>1100</v>
      </c>
      <c r="I586">
        <v>0</v>
      </c>
      <c r="J586">
        <v>30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5</v>
      </c>
      <c r="S586">
        <v>35</v>
      </c>
      <c r="T586">
        <v>0</v>
      </c>
      <c r="V586">
        <v>0</v>
      </c>
      <c r="W586">
        <v>1165</v>
      </c>
    </row>
    <row r="587" spans="1:23" x14ac:dyDescent="0.25">
      <c r="H587">
        <v>704</v>
      </c>
    </row>
    <row r="588" spans="1:23" x14ac:dyDescent="0.25">
      <c r="A588">
        <v>291</v>
      </c>
      <c r="B588">
        <v>247</v>
      </c>
      <c r="C588" t="s">
        <v>962</v>
      </c>
      <c r="D588" t="s">
        <v>47</v>
      </c>
      <c r="E588" t="s">
        <v>44</v>
      </c>
      <c r="F588" t="s">
        <v>963</v>
      </c>
      <c r="G588" t="str">
        <f>"201511032906"</f>
        <v>201511032906</v>
      </c>
      <c r="H588">
        <v>1100</v>
      </c>
      <c r="I588">
        <v>0</v>
      </c>
      <c r="J588">
        <v>30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5</v>
      </c>
      <c r="S588">
        <v>35</v>
      </c>
      <c r="T588">
        <v>0</v>
      </c>
      <c r="V588">
        <v>0</v>
      </c>
      <c r="W588">
        <v>1165</v>
      </c>
    </row>
    <row r="589" spans="1:23" x14ac:dyDescent="0.25">
      <c r="H589">
        <v>704</v>
      </c>
    </row>
    <row r="590" spans="1:23" x14ac:dyDescent="0.25">
      <c r="A590">
        <v>292</v>
      </c>
      <c r="B590">
        <v>1126</v>
      </c>
      <c r="C590" t="s">
        <v>964</v>
      </c>
      <c r="D590" t="s">
        <v>829</v>
      </c>
      <c r="E590" t="s">
        <v>92</v>
      </c>
      <c r="F590" t="s">
        <v>965</v>
      </c>
      <c r="G590" t="str">
        <f>"201511007912"</f>
        <v>201511007912</v>
      </c>
      <c r="H590" t="s">
        <v>209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24</v>
      </c>
      <c r="S590">
        <v>168</v>
      </c>
      <c r="T590">
        <v>0</v>
      </c>
      <c r="V590">
        <v>0</v>
      </c>
      <c r="W590" t="s">
        <v>966</v>
      </c>
    </row>
    <row r="591" spans="1:23" x14ac:dyDescent="0.25">
      <c r="H591">
        <v>704</v>
      </c>
    </row>
    <row r="592" spans="1:23" x14ac:dyDescent="0.25">
      <c r="A592">
        <v>293</v>
      </c>
      <c r="B592">
        <v>2006</v>
      </c>
      <c r="C592" t="s">
        <v>967</v>
      </c>
      <c r="D592" t="s">
        <v>379</v>
      </c>
      <c r="E592" t="s">
        <v>60</v>
      </c>
      <c r="F592" t="s">
        <v>968</v>
      </c>
      <c r="G592" t="str">
        <f>"201511039502"</f>
        <v>201511039502</v>
      </c>
      <c r="H592">
        <v>1100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9</v>
      </c>
      <c r="S592">
        <v>63</v>
      </c>
      <c r="T592">
        <v>0</v>
      </c>
      <c r="V592">
        <v>0</v>
      </c>
      <c r="W592">
        <v>1163</v>
      </c>
    </row>
    <row r="593" spans="1:23" x14ac:dyDescent="0.25">
      <c r="H593">
        <v>704</v>
      </c>
    </row>
    <row r="594" spans="1:23" x14ac:dyDescent="0.25">
      <c r="A594">
        <v>294</v>
      </c>
      <c r="B594">
        <v>2924</v>
      </c>
      <c r="C594" t="s">
        <v>969</v>
      </c>
      <c r="D594" t="s">
        <v>124</v>
      </c>
      <c r="E594" t="s">
        <v>92</v>
      </c>
      <c r="F594" t="s">
        <v>970</v>
      </c>
      <c r="G594" t="str">
        <f>"201511040300"</f>
        <v>201511040300</v>
      </c>
      <c r="H594">
        <v>957</v>
      </c>
      <c r="I594">
        <v>150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8</v>
      </c>
      <c r="S594">
        <v>56</v>
      </c>
      <c r="T594">
        <v>0</v>
      </c>
      <c r="V594">
        <v>0</v>
      </c>
      <c r="W594">
        <v>1163</v>
      </c>
    </row>
    <row r="595" spans="1:23" x14ac:dyDescent="0.25">
      <c r="H595">
        <v>704</v>
      </c>
    </row>
    <row r="596" spans="1:23" x14ac:dyDescent="0.25">
      <c r="A596">
        <v>295</v>
      </c>
      <c r="B596">
        <v>2908</v>
      </c>
      <c r="C596" t="s">
        <v>971</v>
      </c>
      <c r="D596" t="s">
        <v>657</v>
      </c>
      <c r="E596" t="s">
        <v>604</v>
      </c>
      <c r="F596" t="s">
        <v>972</v>
      </c>
      <c r="G596" t="str">
        <f>"201510004298"</f>
        <v>201510004298</v>
      </c>
      <c r="H596" t="s">
        <v>973</v>
      </c>
      <c r="I596">
        <v>150</v>
      </c>
      <c r="J596">
        <v>30</v>
      </c>
      <c r="K596">
        <v>0</v>
      </c>
      <c r="L596">
        <v>30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V596">
        <v>0</v>
      </c>
      <c r="W596" t="s">
        <v>974</v>
      </c>
    </row>
    <row r="597" spans="1:23" x14ac:dyDescent="0.25">
      <c r="H597">
        <v>704</v>
      </c>
    </row>
    <row r="598" spans="1:23" x14ac:dyDescent="0.25">
      <c r="A598">
        <v>296</v>
      </c>
      <c r="B598">
        <v>2291</v>
      </c>
      <c r="C598" t="s">
        <v>975</v>
      </c>
      <c r="D598" t="s">
        <v>976</v>
      </c>
      <c r="E598" t="s">
        <v>977</v>
      </c>
      <c r="F598" t="s">
        <v>978</v>
      </c>
      <c r="G598" t="str">
        <f>"201402000107"</f>
        <v>201402000107</v>
      </c>
      <c r="H598">
        <v>891</v>
      </c>
      <c r="I598">
        <v>150</v>
      </c>
      <c r="J598">
        <v>30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13</v>
      </c>
      <c r="S598">
        <v>91</v>
      </c>
      <c r="T598">
        <v>0</v>
      </c>
      <c r="V598">
        <v>0</v>
      </c>
      <c r="W598">
        <v>1162</v>
      </c>
    </row>
    <row r="599" spans="1:23" x14ac:dyDescent="0.25">
      <c r="H599">
        <v>704</v>
      </c>
    </row>
    <row r="600" spans="1:23" x14ac:dyDescent="0.25">
      <c r="A600">
        <v>297</v>
      </c>
      <c r="B600">
        <v>672</v>
      </c>
      <c r="C600" t="s">
        <v>979</v>
      </c>
      <c r="D600" t="s">
        <v>108</v>
      </c>
      <c r="E600" t="s">
        <v>99</v>
      </c>
      <c r="F600" t="s">
        <v>980</v>
      </c>
      <c r="G600" t="str">
        <f>"201511034777"</f>
        <v>201511034777</v>
      </c>
      <c r="H600">
        <v>770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56</v>
      </c>
      <c r="S600">
        <v>392</v>
      </c>
      <c r="T600">
        <v>0</v>
      </c>
      <c r="V600">
        <v>2</v>
      </c>
      <c r="W600">
        <v>1162</v>
      </c>
    </row>
    <row r="601" spans="1:23" x14ac:dyDescent="0.25">
      <c r="H601">
        <v>704</v>
      </c>
    </row>
    <row r="602" spans="1:23" x14ac:dyDescent="0.25">
      <c r="A602">
        <v>298</v>
      </c>
      <c r="B602">
        <v>1954</v>
      </c>
      <c r="C602" t="s">
        <v>981</v>
      </c>
      <c r="D602" t="s">
        <v>161</v>
      </c>
      <c r="E602" t="s">
        <v>156</v>
      </c>
      <c r="F602" t="s">
        <v>982</v>
      </c>
      <c r="G602" t="str">
        <f>"201511030057"</f>
        <v>201511030057</v>
      </c>
      <c r="H602">
        <v>1100</v>
      </c>
      <c r="I602">
        <v>0</v>
      </c>
      <c r="J602">
        <v>30</v>
      </c>
      <c r="K602">
        <v>0</v>
      </c>
      <c r="L602">
        <v>30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V602">
        <v>0</v>
      </c>
      <c r="W602">
        <v>1160</v>
      </c>
    </row>
    <row r="603" spans="1:23" x14ac:dyDescent="0.25">
      <c r="H603" t="s">
        <v>983</v>
      </c>
    </row>
    <row r="604" spans="1:23" x14ac:dyDescent="0.25">
      <c r="A604">
        <v>299</v>
      </c>
      <c r="B604">
        <v>1479</v>
      </c>
      <c r="C604" t="s">
        <v>984</v>
      </c>
      <c r="D604" t="s">
        <v>148</v>
      </c>
      <c r="E604" t="s">
        <v>108</v>
      </c>
      <c r="F604" t="s">
        <v>985</v>
      </c>
      <c r="G604" t="str">
        <f>"201511028677"</f>
        <v>201511028677</v>
      </c>
      <c r="H604">
        <v>1100</v>
      </c>
      <c r="I604">
        <v>0</v>
      </c>
      <c r="J604">
        <v>30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30</v>
      </c>
      <c r="Q604">
        <v>0</v>
      </c>
      <c r="R604">
        <v>0</v>
      </c>
      <c r="S604">
        <v>0</v>
      </c>
      <c r="T604">
        <v>0</v>
      </c>
      <c r="V604">
        <v>0</v>
      </c>
      <c r="W604">
        <v>1160</v>
      </c>
    </row>
    <row r="605" spans="1:23" x14ac:dyDescent="0.25">
      <c r="H605">
        <v>704</v>
      </c>
    </row>
    <row r="606" spans="1:23" x14ac:dyDescent="0.25">
      <c r="A606">
        <v>300</v>
      </c>
      <c r="B606">
        <v>1407</v>
      </c>
      <c r="C606" t="s">
        <v>986</v>
      </c>
      <c r="D606" t="s">
        <v>987</v>
      </c>
      <c r="E606" t="s">
        <v>88</v>
      </c>
      <c r="F606" t="s">
        <v>988</v>
      </c>
      <c r="G606" t="str">
        <f>"201511040916"</f>
        <v>201511040916</v>
      </c>
      <c r="H606">
        <v>968</v>
      </c>
      <c r="I606">
        <v>150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6</v>
      </c>
      <c r="S606">
        <v>42</v>
      </c>
      <c r="T606">
        <v>0</v>
      </c>
      <c r="V606">
        <v>0</v>
      </c>
      <c r="W606">
        <v>1160</v>
      </c>
    </row>
    <row r="607" spans="1:23" x14ac:dyDescent="0.25">
      <c r="H607" t="s">
        <v>119</v>
      </c>
    </row>
    <row r="608" spans="1:23" x14ac:dyDescent="0.25">
      <c r="A608">
        <v>301</v>
      </c>
      <c r="B608">
        <v>2833</v>
      </c>
      <c r="C608" t="s">
        <v>989</v>
      </c>
      <c r="D608" t="s">
        <v>27</v>
      </c>
      <c r="E608" t="s">
        <v>125</v>
      </c>
      <c r="F608" t="s">
        <v>990</v>
      </c>
      <c r="G608" t="str">
        <f>"201412001043"</f>
        <v>201412001043</v>
      </c>
      <c r="H608">
        <v>1045</v>
      </c>
      <c r="I608">
        <v>0</v>
      </c>
      <c r="J608">
        <v>30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12</v>
      </c>
      <c r="S608">
        <v>84</v>
      </c>
      <c r="T608">
        <v>0</v>
      </c>
      <c r="V608">
        <v>0</v>
      </c>
      <c r="W608">
        <v>1159</v>
      </c>
    </row>
    <row r="609" spans="1:23" x14ac:dyDescent="0.25">
      <c r="H609">
        <v>704</v>
      </c>
    </row>
    <row r="610" spans="1:23" x14ac:dyDescent="0.25">
      <c r="A610">
        <v>302</v>
      </c>
      <c r="B610">
        <v>391</v>
      </c>
      <c r="C610" t="s">
        <v>991</v>
      </c>
      <c r="D610" t="s">
        <v>26</v>
      </c>
      <c r="E610" t="s">
        <v>212</v>
      </c>
      <c r="F610" t="s">
        <v>992</v>
      </c>
      <c r="G610" t="str">
        <f>"201406004412"</f>
        <v>201406004412</v>
      </c>
      <c r="H610" t="s">
        <v>29</v>
      </c>
      <c r="I610">
        <v>0</v>
      </c>
      <c r="J610">
        <v>30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6</v>
      </c>
      <c r="S610">
        <v>42</v>
      </c>
      <c r="T610">
        <v>0</v>
      </c>
      <c r="V610">
        <v>2</v>
      </c>
      <c r="W610" t="s">
        <v>993</v>
      </c>
    </row>
    <row r="611" spans="1:23" x14ac:dyDescent="0.25">
      <c r="H611">
        <v>704</v>
      </c>
    </row>
    <row r="612" spans="1:23" x14ac:dyDescent="0.25">
      <c r="A612">
        <v>303</v>
      </c>
      <c r="B612">
        <v>2568</v>
      </c>
      <c r="C612" t="s">
        <v>205</v>
      </c>
      <c r="D612" t="s">
        <v>14</v>
      </c>
      <c r="E612" t="s">
        <v>212</v>
      </c>
      <c r="F612" t="s">
        <v>994</v>
      </c>
      <c r="G612" t="str">
        <f>"00024997"</f>
        <v>00024997</v>
      </c>
      <c r="H612" t="s">
        <v>318</v>
      </c>
      <c r="I612">
        <v>150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V612">
        <v>0</v>
      </c>
      <c r="W612" t="s">
        <v>995</v>
      </c>
    </row>
    <row r="613" spans="1:23" x14ac:dyDescent="0.25">
      <c r="H613">
        <v>704</v>
      </c>
    </row>
    <row r="614" spans="1:23" x14ac:dyDescent="0.25">
      <c r="A614">
        <v>304</v>
      </c>
      <c r="B614">
        <v>1673</v>
      </c>
      <c r="C614" t="s">
        <v>996</v>
      </c>
      <c r="D614" t="s">
        <v>997</v>
      </c>
      <c r="E614" t="s">
        <v>108</v>
      </c>
      <c r="F614" t="s">
        <v>998</v>
      </c>
      <c r="G614" t="str">
        <f>"00025907"</f>
        <v>00025907</v>
      </c>
      <c r="H614" t="s">
        <v>29</v>
      </c>
      <c r="I614">
        <v>0</v>
      </c>
      <c r="J614">
        <v>70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V614">
        <v>0</v>
      </c>
      <c r="W614" t="s">
        <v>999</v>
      </c>
    </row>
    <row r="615" spans="1:23" x14ac:dyDescent="0.25">
      <c r="H615">
        <v>704</v>
      </c>
    </row>
    <row r="616" spans="1:23" x14ac:dyDescent="0.25">
      <c r="A616">
        <v>305</v>
      </c>
      <c r="B616">
        <v>615</v>
      </c>
      <c r="C616" t="s">
        <v>1000</v>
      </c>
      <c r="D616" t="s">
        <v>237</v>
      </c>
      <c r="E616" t="s">
        <v>27</v>
      </c>
      <c r="F616" t="s">
        <v>1001</v>
      </c>
      <c r="G616" t="str">
        <f>"201511034025"</f>
        <v>201511034025</v>
      </c>
      <c r="H616">
        <v>1111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6</v>
      </c>
      <c r="S616">
        <v>42</v>
      </c>
      <c r="T616">
        <v>0</v>
      </c>
      <c r="V616">
        <v>2</v>
      </c>
      <c r="W616">
        <v>1153</v>
      </c>
    </row>
    <row r="617" spans="1:23" x14ac:dyDescent="0.25">
      <c r="H617">
        <v>704</v>
      </c>
    </row>
    <row r="618" spans="1:23" x14ac:dyDescent="0.25">
      <c r="A618">
        <v>306</v>
      </c>
      <c r="B618">
        <v>2171</v>
      </c>
      <c r="C618" t="s">
        <v>1002</v>
      </c>
      <c r="D618" t="s">
        <v>1003</v>
      </c>
      <c r="E618" t="s">
        <v>1004</v>
      </c>
      <c r="F618" t="s">
        <v>1005</v>
      </c>
      <c r="G618" t="str">
        <f>"201112000066"</f>
        <v>201112000066</v>
      </c>
      <c r="H618">
        <v>1089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9</v>
      </c>
      <c r="S618">
        <v>63</v>
      </c>
      <c r="T618">
        <v>0</v>
      </c>
      <c r="V618">
        <v>0</v>
      </c>
      <c r="W618">
        <v>1152</v>
      </c>
    </row>
    <row r="619" spans="1:23" x14ac:dyDescent="0.25">
      <c r="H619">
        <v>704</v>
      </c>
    </row>
    <row r="620" spans="1:23" x14ac:dyDescent="0.25">
      <c r="A620">
        <v>307</v>
      </c>
      <c r="B620">
        <v>472</v>
      </c>
      <c r="C620" t="s">
        <v>1006</v>
      </c>
      <c r="D620" t="s">
        <v>677</v>
      </c>
      <c r="E620" t="s">
        <v>99</v>
      </c>
      <c r="F620" t="s">
        <v>1007</v>
      </c>
      <c r="G620" t="str">
        <f>"201510004518"</f>
        <v>201510004518</v>
      </c>
      <c r="H620">
        <v>990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23</v>
      </c>
      <c r="S620">
        <v>161</v>
      </c>
      <c r="T620">
        <v>0</v>
      </c>
      <c r="V620">
        <v>0</v>
      </c>
      <c r="W620">
        <v>1151</v>
      </c>
    </row>
    <row r="621" spans="1:23" x14ac:dyDescent="0.25">
      <c r="H621">
        <v>704</v>
      </c>
    </row>
    <row r="622" spans="1:23" x14ac:dyDescent="0.25">
      <c r="A622">
        <v>308</v>
      </c>
      <c r="B622">
        <v>2548</v>
      </c>
      <c r="C622" t="s">
        <v>556</v>
      </c>
      <c r="D622" t="s">
        <v>1008</v>
      </c>
      <c r="E622" t="s">
        <v>108</v>
      </c>
      <c r="F622" t="s">
        <v>1009</v>
      </c>
      <c r="G622" t="str">
        <f>"201511013771"</f>
        <v>201511013771</v>
      </c>
      <c r="H622" t="s">
        <v>1010</v>
      </c>
      <c r="I622">
        <v>150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7</v>
      </c>
      <c r="S622">
        <v>49</v>
      </c>
      <c r="T622">
        <v>0</v>
      </c>
      <c r="V622">
        <v>0</v>
      </c>
      <c r="W622" t="s">
        <v>1011</v>
      </c>
    </row>
    <row r="623" spans="1:23" x14ac:dyDescent="0.25">
      <c r="H623">
        <v>704</v>
      </c>
    </row>
    <row r="624" spans="1:23" x14ac:dyDescent="0.25">
      <c r="A624">
        <v>309</v>
      </c>
      <c r="B624">
        <v>1806</v>
      </c>
      <c r="C624" t="s">
        <v>1012</v>
      </c>
      <c r="D624" t="s">
        <v>47</v>
      </c>
      <c r="E624" t="s">
        <v>108</v>
      </c>
      <c r="F624" t="s">
        <v>1013</v>
      </c>
      <c r="G624" t="str">
        <f>"201511033351"</f>
        <v>201511033351</v>
      </c>
      <c r="H624">
        <v>1045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15</v>
      </c>
      <c r="S624">
        <v>105</v>
      </c>
      <c r="T624">
        <v>0</v>
      </c>
      <c r="V624">
        <v>2</v>
      </c>
      <c r="W624">
        <v>1150</v>
      </c>
    </row>
    <row r="625" spans="1:23" x14ac:dyDescent="0.25">
      <c r="H625">
        <v>704</v>
      </c>
    </row>
    <row r="626" spans="1:23" x14ac:dyDescent="0.25">
      <c r="A626">
        <v>310</v>
      </c>
      <c r="B626">
        <v>1348</v>
      </c>
      <c r="C626" t="s">
        <v>1014</v>
      </c>
      <c r="D626" t="s">
        <v>47</v>
      </c>
      <c r="E626" t="s">
        <v>92</v>
      </c>
      <c r="F626" t="s">
        <v>1015</v>
      </c>
      <c r="G626" t="str">
        <f>"201511009279"</f>
        <v>201511009279</v>
      </c>
      <c r="H626">
        <v>935</v>
      </c>
      <c r="I626">
        <v>150</v>
      </c>
      <c r="J626">
        <v>50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2</v>
      </c>
      <c r="S626">
        <v>14</v>
      </c>
      <c r="T626">
        <v>0</v>
      </c>
      <c r="V626">
        <v>0</v>
      </c>
      <c r="W626">
        <v>1149</v>
      </c>
    </row>
    <row r="627" spans="1:23" x14ac:dyDescent="0.25">
      <c r="H627" t="s">
        <v>1016</v>
      </c>
    </row>
    <row r="628" spans="1:23" x14ac:dyDescent="0.25">
      <c r="A628">
        <v>311</v>
      </c>
      <c r="B628">
        <v>1288</v>
      </c>
      <c r="C628" t="s">
        <v>1017</v>
      </c>
      <c r="D628" t="s">
        <v>677</v>
      </c>
      <c r="E628" t="s">
        <v>181</v>
      </c>
      <c r="F628" t="s">
        <v>1018</v>
      </c>
      <c r="G628" t="str">
        <f>"201511033583"</f>
        <v>201511033583</v>
      </c>
      <c r="H628" t="s">
        <v>29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9</v>
      </c>
      <c r="S628">
        <v>63</v>
      </c>
      <c r="T628">
        <v>0</v>
      </c>
      <c r="V628">
        <v>1</v>
      </c>
      <c r="W628" t="s">
        <v>1019</v>
      </c>
    </row>
    <row r="629" spans="1:23" x14ac:dyDescent="0.25">
      <c r="H629">
        <v>704</v>
      </c>
    </row>
    <row r="630" spans="1:23" x14ac:dyDescent="0.25">
      <c r="A630">
        <v>312</v>
      </c>
      <c r="B630">
        <v>1085</v>
      </c>
      <c r="C630" t="s">
        <v>1020</v>
      </c>
      <c r="D630" t="s">
        <v>47</v>
      </c>
      <c r="E630" t="s">
        <v>711</v>
      </c>
      <c r="F630" t="s">
        <v>1021</v>
      </c>
      <c r="G630" t="str">
        <f>"201511009969"</f>
        <v>201511009969</v>
      </c>
      <c r="H630">
        <v>990</v>
      </c>
      <c r="I630">
        <v>0</v>
      </c>
      <c r="J630">
        <v>30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18</v>
      </c>
      <c r="S630">
        <v>126</v>
      </c>
      <c r="T630">
        <v>0</v>
      </c>
      <c r="V630">
        <v>0</v>
      </c>
      <c r="W630">
        <v>1146</v>
      </c>
    </row>
    <row r="631" spans="1:23" x14ac:dyDescent="0.25">
      <c r="H631">
        <v>704</v>
      </c>
    </row>
    <row r="632" spans="1:23" x14ac:dyDescent="0.25">
      <c r="A632">
        <v>313</v>
      </c>
      <c r="B632">
        <v>300</v>
      </c>
      <c r="C632" t="s">
        <v>1022</v>
      </c>
      <c r="D632" t="s">
        <v>95</v>
      </c>
      <c r="E632" t="s">
        <v>1023</v>
      </c>
      <c r="F632" t="s">
        <v>1024</v>
      </c>
      <c r="G632" t="str">
        <f>"201511009911"</f>
        <v>201511009911</v>
      </c>
      <c r="H632">
        <v>1045</v>
      </c>
      <c r="I632">
        <v>0</v>
      </c>
      <c r="J632">
        <v>50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7</v>
      </c>
      <c r="S632">
        <v>49</v>
      </c>
      <c r="T632">
        <v>0</v>
      </c>
      <c r="V632">
        <v>0</v>
      </c>
      <c r="W632">
        <v>1144</v>
      </c>
    </row>
    <row r="633" spans="1:23" x14ac:dyDescent="0.25">
      <c r="H633">
        <v>704</v>
      </c>
    </row>
    <row r="634" spans="1:23" x14ac:dyDescent="0.25">
      <c r="A634">
        <v>314</v>
      </c>
      <c r="B634">
        <v>813</v>
      </c>
      <c r="C634" t="s">
        <v>1025</v>
      </c>
      <c r="D634" t="s">
        <v>419</v>
      </c>
      <c r="E634" t="s">
        <v>125</v>
      </c>
      <c r="F634" t="s">
        <v>1026</v>
      </c>
      <c r="G634" t="str">
        <f>"00026061"</f>
        <v>00026061</v>
      </c>
      <c r="H634" t="s">
        <v>1010</v>
      </c>
      <c r="I634">
        <v>150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6</v>
      </c>
      <c r="S634">
        <v>42</v>
      </c>
      <c r="T634">
        <v>0</v>
      </c>
      <c r="V634">
        <v>0</v>
      </c>
      <c r="W634" t="s">
        <v>1027</v>
      </c>
    </row>
    <row r="635" spans="1:23" x14ac:dyDescent="0.25">
      <c r="H635" t="s">
        <v>119</v>
      </c>
    </row>
    <row r="636" spans="1:23" x14ac:dyDescent="0.25">
      <c r="A636">
        <v>315</v>
      </c>
      <c r="B636">
        <v>2956</v>
      </c>
      <c r="C636" t="s">
        <v>1028</v>
      </c>
      <c r="D636" t="s">
        <v>102</v>
      </c>
      <c r="E636" t="s">
        <v>125</v>
      </c>
      <c r="F636" t="s">
        <v>1029</v>
      </c>
      <c r="G636" t="str">
        <f>"00023028"</f>
        <v>00023028</v>
      </c>
      <c r="H636">
        <v>1100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6</v>
      </c>
      <c r="S636">
        <v>42</v>
      </c>
      <c r="T636">
        <v>0</v>
      </c>
      <c r="V636">
        <v>0</v>
      </c>
      <c r="W636">
        <v>1142</v>
      </c>
    </row>
    <row r="637" spans="1:23" x14ac:dyDescent="0.25">
      <c r="H637">
        <v>704</v>
      </c>
    </row>
    <row r="638" spans="1:23" x14ac:dyDescent="0.25">
      <c r="A638">
        <v>316</v>
      </c>
      <c r="B638">
        <v>2613</v>
      </c>
      <c r="C638" t="s">
        <v>1030</v>
      </c>
      <c r="D638" t="s">
        <v>864</v>
      </c>
      <c r="E638" t="s">
        <v>37</v>
      </c>
      <c r="F638" t="s">
        <v>1031</v>
      </c>
      <c r="G638" t="str">
        <f>"201511018491"</f>
        <v>201511018491</v>
      </c>
      <c r="H638">
        <v>880</v>
      </c>
      <c r="I638">
        <v>150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16</v>
      </c>
      <c r="S638">
        <v>112</v>
      </c>
      <c r="T638">
        <v>0</v>
      </c>
      <c r="V638">
        <v>0</v>
      </c>
      <c r="W638">
        <v>1142</v>
      </c>
    </row>
    <row r="639" spans="1:23" x14ac:dyDescent="0.25">
      <c r="H639">
        <v>704</v>
      </c>
    </row>
    <row r="640" spans="1:23" x14ac:dyDescent="0.25">
      <c r="A640">
        <v>317</v>
      </c>
      <c r="B640">
        <v>2533</v>
      </c>
      <c r="C640" t="s">
        <v>133</v>
      </c>
      <c r="D640" t="s">
        <v>143</v>
      </c>
      <c r="E640" t="s">
        <v>212</v>
      </c>
      <c r="F640" t="s">
        <v>1032</v>
      </c>
      <c r="G640" t="str">
        <f>"201511040331"</f>
        <v>201511040331</v>
      </c>
      <c r="H640">
        <v>715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61</v>
      </c>
      <c r="S640">
        <v>427</v>
      </c>
      <c r="T640">
        <v>0</v>
      </c>
      <c r="V640">
        <v>0</v>
      </c>
      <c r="W640">
        <v>1142</v>
      </c>
    </row>
    <row r="641" spans="1:23" x14ac:dyDescent="0.25">
      <c r="H641">
        <v>704</v>
      </c>
    </row>
    <row r="642" spans="1:23" x14ac:dyDescent="0.25">
      <c r="A642">
        <v>318</v>
      </c>
      <c r="B642">
        <v>825</v>
      </c>
      <c r="C642" t="s">
        <v>1033</v>
      </c>
      <c r="D642" t="s">
        <v>1034</v>
      </c>
      <c r="E642" t="s">
        <v>1035</v>
      </c>
      <c r="F642" t="s">
        <v>1036</v>
      </c>
      <c r="G642" t="str">
        <f>"201511022847"</f>
        <v>201511022847</v>
      </c>
      <c r="H642">
        <v>1056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12</v>
      </c>
      <c r="S642">
        <v>84</v>
      </c>
      <c r="T642">
        <v>0</v>
      </c>
      <c r="V642">
        <v>0</v>
      </c>
      <c r="W642">
        <v>1140</v>
      </c>
    </row>
    <row r="643" spans="1:23" x14ac:dyDescent="0.25">
      <c r="H643">
        <v>704</v>
      </c>
    </row>
    <row r="644" spans="1:23" x14ac:dyDescent="0.25">
      <c r="A644">
        <v>319</v>
      </c>
      <c r="B644">
        <v>2787</v>
      </c>
      <c r="C644" t="s">
        <v>1037</v>
      </c>
      <c r="D644" t="s">
        <v>124</v>
      </c>
      <c r="E644" t="s">
        <v>92</v>
      </c>
      <c r="F644" t="s">
        <v>1038</v>
      </c>
      <c r="G644" t="str">
        <f>"201511041170"</f>
        <v>201511041170</v>
      </c>
      <c r="H644">
        <v>990</v>
      </c>
      <c r="I644">
        <v>150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V644">
        <v>0</v>
      </c>
      <c r="W644">
        <v>1140</v>
      </c>
    </row>
    <row r="645" spans="1:23" x14ac:dyDescent="0.25">
      <c r="H645">
        <v>704</v>
      </c>
    </row>
    <row r="646" spans="1:23" x14ac:dyDescent="0.25">
      <c r="A646">
        <v>320</v>
      </c>
      <c r="B646">
        <v>2383</v>
      </c>
      <c r="C646" t="s">
        <v>1039</v>
      </c>
      <c r="D646" t="s">
        <v>140</v>
      </c>
      <c r="E646" t="s">
        <v>617</v>
      </c>
      <c r="F646" t="s">
        <v>1040</v>
      </c>
      <c r="G646" t="str">
        <f>"00026730"</f>
        <v>00026730</v>
      </c>
      <c r="H646">
        <v>990</v>
      </c>
      <c r="I646">
        <v>150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V646">
        <v>0</v>
      </c>
      <c r="W646">
        <v>1140</v>
      </c>
    </row>
    <row r="647" spans="1:23" x14ac:dyDescent="0.25">
      <c r="H647">
        <v>704</v>
      </c>
    </row>
    <row r="648" spans="1:23" x14ac:dyDescent="0.25">
      <c r="A648">
        <v>321</v>
      </c>
      <c r="B648">
        <v>1990</v>
      </c>
      <c r="C648" t="s">
        <v>1041</v>
      </c>
      <c r="D648" t="s">
        <v>836</v>
      </c>
      <c r="E648" t="s">
        <v>99</v>
      </c>
      <c r="F648" t="s">
        <v>1042</v>
      </c>
      <c r="G648" t="str">
        <f>"00149501"</f>
        <v>00149501</v>
      </c>
      <c r="H648">
        <v>990</v>
      </c>
      <c r="I648">
        <v>150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V648">
        <v>2</v>
      </c>
      <c r="W648">
        <v>1140</v>
      </c>
    </row>
    <row r="649" spans="1:23" x14ac:dyDescent="0.25">
      <c r="H649">
        <v>704</v>
      </c>
    </row>
    <row r="650" spans="1:23" x14ac:dyDescent="0.25">
      <c r="A650">
        <v>322</v>
      </c>
      <c r="B650">
        <v>723</v>
      </c>
      <c r="C650" t="s">
        <v>1043</v>
      </c>
      <c r="D650" t="s">
        <v>1044</v>
      </c>
      <c r="E650" t="s">
        <v>151</v>
      </c>
      <c r="F650" t="s">
        <v>1045</v>
      </c>
      <c r="G650" t="str">
        <f>"201511008303"</f>
        <v>201511008303</v>
      </c>
      <c r="H650">
        <v>990</v>
      </c>
      <c r="I650">
        <v>150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V650">
        <v>0</v>
      </c>
      <c r="W650">
        <v>1140</v>
      </c>
    </row>
    <row r="651" spans="1:23" x14ac:dyDescent="0.25">
      <c r="H651">
        <v>704</v>
      </c>
    </row>
    <row r="652" spans="1:23" x14ac:dyDescent="0.25">
      <c r="A652">
        <v>323</v>
      </c>
      <c r="B652">
        <v>3080</v>
      </c>
      <c r="C652" t="s">
        <v>1046</v>
      </c>
      <c r="D652" t="s">
        <v>1047</v>
      </c>
      <c r="E652" t="s">
        <v>99</v>
      </c>
      <c r="F652" t="s">
        <v>1048</v>
      </c>
      <c r="G652" t="str">
        <f>"00229595"</f>
        <v>00229595</v>
      </c>
      <c r="H652">
        <v>869</v>
      </c>
      <c r="I652">
        <v>150</v>
      </c>
      <c r="J652">
        <v>30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13</v>
      </c>
      <c r="S652">
        <v>91</v>
      </c>
      <c r="T652">
        <v>0</v>
      </c>
      <c r="V652">
        <v>0</v>
      </c>
      <c r="W652">
        <v>1140</v>
      </c>
    </row>
    <row r="653" spans="1:23" x14ac:dyDescent="0.25">
      <c r="H653">
        <v>704</v>
      </c>
    </row>
    <row r="654" spans="1:23" x14ac:dyDescent="0.25">
      <c r="A654">
        <v>324</v>
      </c>
      <c r="B654">
        <v>349</v>
      </c>
      <c r="C654" t="s">
        <v>1049</v>
      </c>
      <c r="D654" t="s">
        <v>180</v>
      </c>
      <c r="E654" t="s">
        <v>99</v>
      </c>
      <c r="F654" t="s">
        <v>1050</v>
      </c>
      <c r="G654" t="str">
        <f>"00017595"</f>
        <v>00017595</v>
      </c>
      <c r="H654" t="s">
        <v>390</v>
      </c>
      <c r="I654">
        <v>150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18</v>
      </c>
      <c r="S654">
        <v>126</v>
      </c>
      <c r="T654">
        <v>0</v>
      </c>
      <c r="V654">
        <v>0</v>
      </c>
      <c r="W654" t="s">
        <v>1051</v>
      </c>
    </row>
    <row r="655" spans="1:23" x14ac:dyDescent="0.25">
      <c r="H655">
        <v>704</v>
      </c>
    </row>
    <row r="656" spans="1:23" x14ac:dyDescent="0.25">
      <c r="A656">
        <v>325</v>
      </c>
      <c r="B656">
        <v>251</v>
      </c>
      <c r="C656" t="s">
        <v>1052</v>
      </c>
      <c r="D656" t="s">
        <v>32</v>
      </c>
      <c r="E656" t="s">
        <v>1053</v>
      </c>
      <c r="F656" t="s">
        <v>1054</v>
      </c>
      <c r="G656" t="str">
        <f>"00056277"</f>
        <v>00056277</v>
      </c>
      <c r="H656">
        <v>1089</v>
      </c>
      <c r="I656">
        <v>0</v>
      </c>
      <c r="J656">
        <v>50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V656">
        <v>0</v>
      </c>
      <c r="W656">
        <v>1139</v>
      </c>
    </row>
    <row r="657" spans="1:23" x14ac:dyDescent="0.25">
      <c r="H657">
        <v>704</v>
      </c>
    </row>
    <row r="658" spans="1:23" x14ac:dyDescent="0.25">
      <c r="A658">
        <v>326</v>
      </c>
      <c r="B658">
        <v>3114</v>
      </c>
      <c r="C658" t="s">
        <v>1055</v>
      </c>
      <c r="D658" t="s">
        <v>280</v>
      </c>
      <c r="E658" t="s">
        <v>92</v>
      </c>
      <c r="F658" t="s">
        <v>1056</v>
      </c>
      <c r="G658" t="str">
        <f>"201511029507"</f>
        <v>201511029507</v>
      </c>
      <c r="H658">
        <v>1089</v>
      </c>
      <c r="I658">
        <v>0</v>
      </c>
      <c r="J658">
        <v>50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V658">
        <v>0</v>
      </c>
      <c r="W658">
        <v>1139</v>
      </c>
    </row>
    <row r="659" spans="1:23" x14ac:dyDescent="0.25">
      <c r="H659">
        <v>704</v>
      </c>
    </row>
    <row r="660" spans="1:23" x14ac:dyDescent="0.25">
      <c r="A660">
        <v>327</v>
      </c>
      <c r="B660">
        <v>1485</v>
      </c>
      <c r="C660" t="s">
        <v>1057</v>
      </c>
      <c r="D660" t="s">
        <v>1058</v>
      </c>
      <c r="E660" t="s">
        <v>108</v>
      </c>
      <c r="F660" t="s">
        <v>1059</v>
      </c>
      <c r="G660" t="str">
        <f>"201511024462"</f>
        <v>201511024462</v>
      </c>
      <c r="H660">
        <v>1045</v>
      </c>
      <c r="I660">
        <v>0</v>
      </c>
      <c r="J660">
        <v>30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9</v>
      </c>
      <c r="S660">
        <v>63</v>
      </c>
      <c r="T660">
        <v>0</v>
      </c>
      <c r="V660">
        <v>0</v>
      </c>
      <c r="W660">
        <v>1138</v>
      </c>
    </row>
    <row r="661" spans="1:23" x14ac:dyDescent="0.25">
      <c r="H661">
        <v>704</v>
      </c>
    </row>
    <row r="662" spans="1:23" x14ac:dyDescent="0.25">
      <c r="A662">
        <v>328</v>
      </c>
      <c r="B662">
        <v>1190</v>
      </c>
      <c r="C662" t="s">
        <v>1060</v>
      </c>
      <c r="D662" t="s">
        <v>140</v>
      </c>
      <c r="E662" t="s">
        <v>44</v>
      </c>
      <c r="F662" t="s">
        <v>1061</v>
      </c>
      <c r="G662" t="str">
        <f>"00219953"</f>
        <v>00219953</v>
      </c>
      <c r="H662">
        <v>550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84</v>
      </c>
      <c r="S662">
        <v>588</v>
      </c>
      <c r="T662">
        <v>0</v>
      </c>
      <c r="V662">
        <v>0</v>
      </c>
      <c r="W662">
        <v>1138</v>
      </c>
    </row>
    <row r="663" spans="1:23" x14ac:dyDescent="0.25">
      <c r="H663">
        <v>704</v>
      </c>
    </row>
    <row r="664" spans="1:23" x14ac:dyDescent="0.25">
      <c r="A664">
        <v>329</v>
      </c>
      <c r="B664">
        <v>243</v>
      </c>
      <c r="C664" t="s">
        <v>1062</v>
      </c>
      <c r="D664" t="s">
        <v>47</v>
      </c>
      <c r="E664" t="s">
        <v>99</v>
      </c>
      <c r="F664" t="s">
        <v>1063</v>
      </c>
      <c r="G664" t="str">
        <f>"201511038349"</f>
        <v>201511038349</v>
      </c>
      <c r="H664">
        <v>550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84</v>
      </c>
      <c r="S664">
        <v>588</v>
      </c>
      <c r="T664">
        <v>0</v>
      </c>
      <c r="V664">
        <v>2</v>
      </c>
      <c r="W664">
        <v>1138</v>
      </c>
    </row>
    <row r="665" spans="1:23" x14ac:dyDescent="0.25">
      <c r="H665">
        <v>704</v>
      </c>
    </row>
    <row r="666" spans="1:23" x14ac:dyDescent="0.25">
      <c r="A666">
        <v>330</v>
      </c>
      <c r="B666">
        <v>2402</v>
      </c>
      <c r="C666" t="s">
        <v>1064</v>
      </c>
      <c r="D666" t="s">
        <v>36</v>
      </c>
      <c r="E666" t="s">
        <v>60</v>
      </c>
      <c r="F666" t="s">
        <v>1065</v>
      </c>
      <c r="G666" t="str">
        <f>"00017429"</f>
        <v>00017429</v>
      </c>
      <c r="H666" t="s">
        <v>973</v>
      </c>
      <c r="I666">
        <v>150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5</v>
      </c>
      <c r="S666">
        <v>35</v>
      </c>
      <c r="T666">
        <v>0</v>
      </c>
      <c r="V666">
        <v>0</v>
      </c>
      <c r="W666" t="s">
        <v>1066</v>
      </c>
    </row>
    <row r="667" spans="1:23" x14ac:dyDescent="0.25">
      <c r="H667" t="s">
        <v>119</v>
      </c>
    </row>
    <row r="668" spans="1:23" x14ac:dyDescent="0.25">
      <c r="A668">
        <v>331</v>
      </c>
      <c r="B668">
        <v>2226</v>
      </c>
      <c r="C668" t="s">
        <v>1067</v>
      </c>
      <c r="D668" t="s">
        <v>47</v>
      </c>
      <c r="E668" t="s">
        <v>63</v>
      </c>
      <c r="F668" t="s">
        <v>1068</v>
      </c>
      <c r="G668" t="str">
        <f>"201409003186"</f>
        <v>201409003186</v>
      </c>
      <c r="H668" t="s">
        <v>17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6</v>
      </c>
      <c r="S668">
        <v>42</v>
      </c>
      <c r="T668">
        <v>0</v>
      </c>
      <c r="V668">
        <v>0</v>
      </c>
      <c r="W668" t="s">
        <v>1069</v>
      </c>
    </row>
    <row r="669" spans="1:23" x14ac:dyDescent="0.25">
      <c r="H669">
        <v>704</v>
      </c>
    </row>
    <row r="670" spans="1:23" x14ac:dyDescent="0.25">
      <c r="A670">
        <v>332</v>
      </c>
      <c r="B670">
        <v>1970</v>
      </c>
      <c r="C670" t="s">
        <v>87</v>
      </c>
      <c r="D670" t="s">
        <v>148</v>
      </c>
      <c r="E670" t="s">
        <v>92</v>
      </c>
      <c r="F670" t="s">
        <v>1070</v>
      </c>
      <c r="G670" t="str">
        <f>"201511029261"</f>
        <v>201511029261</v>
      </c>
      <c r="H670" t="s">
        <v>1010</v>
      </c>
      <c r="I670">
        <v>150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5</v>
      </c>
      <c r="S670">
        <v>35</v>
      </c>
      <c r="T670">
        <v>0</v>
      </c>
      <c r="V670">
        <v>1</v>
      </c>
      <c r="W670" t="s">
        <v>1069</v>
      </c>
    </row>
    <row r="671" spans="1:23" x14ac:dyDescent="0.25">
      <c r="H671" t="s">
        <v>119</v>
      </c>
    </row>
    <row r="672" spans="1:23" x14ac:dyDescent="0.25">
      <c r="A672">
        <v>333</v>
      </c>
      <c r="B672">
        <v>623</v>
      </c>
      <c r="C672" t="s">
        <v>1071</v>
      </c>
      <c r="D672" t="s">
        <v>1072</v>
      </c>
      <c r="E672" t="s">
        <v>53</v>
      </c>
      <c r="F672" t="s">
        <v>1073</v>
      </c>
      <c r="G672" t="str">
        <f>"201511020822"</f>
        <v>201511020822</v>
      </c>
      <c r="H672">
        <v>1100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5</v>
      </c>
      <c r="S672">
        <v>35</v>
      </c>
      <c r="T672">
        <v>0</v>
      </c>
      <c r="V672">
        <v>0</v>
      </c>
      <c r="W672">
        <v>1135</v>
      </c>
    </row>
    <row r="673" spans="1:23" x14ac:dyDescent="0.25">
      <c r="H673">
        <v>704</v>
      </c>
    </row>
    <row r="674" spans="1:23" x14ac:dyDescent="0.25">
      <c r="A674">
        <v>334</v>
      </c>
      <c r="B674">
        <v>1264</v>
      </c>
      <c r="C674" t="s">
        <v>1074</v>
      </c>
      <c r="D674" t="s">
        <v>1075</v>
      </c>
      <c r="E674" t="s">
        <v>20</v>
      </c>
      <c r="F674" t="s">
        <v>1076</v>
      </c>
      <c r="G674" t="str">
        <f>"201511021141"</f>
        <v>201511021141</v>
      </c>
      <c r="H674" t="s">
        <v>843</v>
      </c>
      <c r="I674">
        <v>150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V674">
        <v>0</v>
      </c>
      <c r="W674" t="s">
        <v>1077</v>
      </c>
    </row>
    <row r="675" spans="1:23" x14ac:dyDescent="0.25">
      <c r="H675">
        <v>704</v>
      </c>
    </row>
    <row r="676" spans="1:23" x14ac:dyDescent="0.25">
      <c r="A676">
        <v>335</v>
      </c>
      <c r="B676">
        <v>1623</v>
      </c>
      <c r="C676" t="s">
        <v>785</v>
      </c>
      <c r="D676" t="s">
        <v>148</v>
      </c>
      <c r="E676" t="s">
        <v>1078</v>
      </c>
      <c r="F676" t="s">
        <v>1079</v>
      </c>
      <c r="G676" t="str">
        <f>"00226937"</f>
        <v>00226937</v>
      </c>
      <c r="H676" t="s">
        <v>843</v>
      </c>
      <c r="I676">
        <v>150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V676">
        <v>0</v>
      </c>
      <c r="W676" t="s">
        <v>1077</v>
      </c>
    </row>
    <row r="677" spans="1:23" x14ac:dyDescent="0.25">
      <c r="H677">
        <v>704</v>
      </c>
    </row>
    <row r="678" spans="1:23" x14ac:dyDescent="0.25">
      <c r="A678">
        <v>336</v>
      </c>
      <c r="B678">
        <v>1708</v>
      </c>
      <c r="C678" t="s">
        <v>706</v>
      </c>
      <c r="D678" t="s">
        <v>26</v>
      </c>
      <c r="E678" t="s">
        <v>125</v>
      </c>
      <c r="F678" t="s">
        <v>1080</v>
      </c>
      <c r="G678" t="str">
        <f>"00098780"</f>
        <v>00098780</v>
      </c>
      <c r="H678" t="s">
        <v>29</v>
      </c>
      <c r="I678">
        <v>0</v>
      </c>
      <c r="J678">
        <v>50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V678">
        <v>1</v>
      </c>
      <c r="W678" t="s">
        <v>1081</v>
      </c>
    </row>
    <row r="679" spans="1:23" x14ac:dyDescent="0.25">
      <c r="H679">
        <v>704</v>
      </c>
    </row>
    <row r="680" spans="1:23" x14ac:dyDescent="0.25">
      <c r="A680">
        <v>337</v>
      </c>
      <c r="B680">
        <v>2297</v>
      </c>
      <c r="C680" t="s">
        <v>1082</v>
      </c>
      <c r="D680" t="s">
        <v>1078</v>
      </c>
      <c r="E680" t="s">
        <v>27</v>
      </c>
      <c r="F680" t="s">
        <v>1083</v>
      </c>
      <c r="G680" t="str">
        <f>"201512001734"</f>
        <v>201512001734</v>
      </c>
      <c r="H680" t="s">
        <v>1084</v>
      </c>
      <c r="I680">
        <v>150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20</v>
      </c>
      <c r="S680">
        <v>140</v>
      </c>
      <c r="T680">
        <v>0</v>
      </c>
      <c r="V680">
        <v>0</v>
      </c>
      <c r="W680" t="s">
        <v>1085</v>
      </c>
    </row>
    <row r="681" spans="1:23" x14ac:dyDescent="0.25">
      <c r="H681">
        <v>704</v>
      </c>
    </row>
    <row r="682" spans="1:23" x14ac:dyDescent="0.25">
      <c r="A682">
        <v>338</v>
      </c>
      <c r="B682">
        <v>1837</v>
      </c>
      <c r="C682" t="s">
        <v>1086</v>
      </c>
      <c r="D682" t="s">
        <v>204</v>
      </c>
      <c r="E682" t="s">
        <v>376</v>
      </c>
      <c r="F682" t="s">
        <v>1087</v>
      </c>
      <c r="G682" t="str">
        <f>"00023264"</f>
        <v>00023264</v>
      </c>
      <c r="H682" t="s">
        <v>229</v>
      </c>
      <c r="I682">
        <v>0</v>
      </c>
      <c r="J682">
        <v>30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9</v>
      </c>
      <c r="S682">
        <v>63</v>
      </c>
      <c r="T682">
        <v>0</v>
      </c>
      <c r="V682">
        <v>0</v>
      </c>
      <c r="W682" t="s">
        <v>1088</v>
      </c>
    </row>
    <row r="683" spans="1:23" x14ac:dyDescent="0.25">
      <c r="H683">
        <v>704</v>
      </c>
    </row>
    <row r="684" spans="1:23" x14ac:dyDescent="0.25">
      <c r="A684">
        <v>339</v>
      </c>
      <c r="B684">
        <v>3178</v>
      </c>
      <c r="C684" t="s">
        <v>1089</v>
      </c>
      <c r="D684" t="s">
        <v>362</v>
      </c>
      <c r="E684" t="s">
        <v>1090</v>
      </c>
      <c r="F684" t="s">
        <v>1091</v>
      </c>
      <c r="G684" t="str">
        <f>"201511032593"</f>
        <v>201511032593</v>
      </c>
      <c r="H684">
        <v>1089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6</v>
      </c>
      <c r="S684">
        <v>42</v>
      </c>
      <c r="T684">
        <v>0</v>
      </c>
      <c r="V684">
        <v>0</v>
      </c>
      <c r="W684">
        <v>1131</v>
      </c>
    </row>
    <row r="685" spans="1:23" x14ac:dyDescent="0.25">
      <c r="H685">
        <v>704</v>
      </c>
    </row>
    <row r="686" spans="1:23" x14ac:dyDescent="0.25">
      <c r="A686">
        <v>340</v>
      </c>
      <c r="B686">
        <v>1004</v>
      </c>
      <c r="C686" t="s">
        <v>1092</v>
      </c>
      <c r="D686" t="s">
        <v>1093</v>
      </c>
      <c r="E686" t="s">
        <v>306</v>
      </c>
      <c r="F686" t="s">
        <v>1094</v>
      </c>
      <c r="G686" t="str">
        <f>"200801005081"</f>
        <v>200801005081</v>
      </c>
      <c r="H686">
        <v>1100</v>
      </c>
      <c r="I686">
        <v>0</v>
      </c>
      <c r="J686">
        <v>30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V686">
        <v>0</v>
      </c>
      <c r="W686">
        <v>1130</v>
      </c>
    </row>
    <row r="687" spans="1:23" x14ac:dyDescent="0.25">
      <c r="H687">
        <v>704</v>
      </c>
    </row>
    <row r="688" spans="1:23" x14ac:dyDescent="0.25">
      <c r="A688">
        <v>341</v>
      </c>
      <c r="B688">
        <v>51</v>
      </c>
      <c r="C688" t="s">
        <v>1095</v>
      </c>
      <c r="D688" t="s">
        <v>196</v>
      </c>
      <c r="E688" t="s">
        <v>53</v>
      </c>
      <c r="F688" t="s">
        <v>1096</v>
      </c>
      <c r="G688" t="str">
        <f>"201511012424"</f>
        <v>201511012424</v>
      </c>
      <c r="H688">
        <v>1100</v>
      </c>
      <c r="I688">
        <v>0</v>
      </c>
      <c r="J688">
        <v>30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V688">
        <v>0</v>
      </c>
      <c r="W688">
        <v>1130</v>
      </c>
    </row>
    <row r="689" spans="1:23" x14ac:dyDescent="0.25">
      <c r="H689">
        <v>704</v>
      </c>
    </row>
    <row r="690" spans="1:23" x14ac:dyDescent="0.25">
      <c r="A690">
        <v>342</v>
      </c>
      <c r="B690">
        <v>1159</v>
      </c>
      <c r="C690" t="s">
        <v>1097</v>
      </c>
      <c r="D690" t="s">
        <v>14</v>
      </c>
      <c r="E690" t="s">
        <v>44</v>
      </c>
      <c r="F690" t="s">
        <v>1098</v>
      </c>
      <c r="G690" t="str">
        <f>"201504000167"</f>
        <v>201504000167</v>
      </c>
      <c r="H690">
        <v>1100</v>
      </c>
      <c r="I690">
        <v>0</v>
      </c>
      <c r="J690">
        <v>30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V690">
        <v>0</v>
      </c>
      <c r="W690">
        <v>1130</v>
      </c>
    </row>
    <row r="691" spans="1:23" x14ac:dyDescent="0.25">
      <c r="H691">
        <v>704</v>
      </c>
    </row>
    <row r="692" spans="1:23" x14ac:dyDescent="0.25">
      <c r="A692">
        <v>343</v>
      </c>
      <c r="B692">
        <v>1511</v>
      </c>
      <c r="C692" t="s">
        <v>1099</v>
      </c>
      <c r="D692" t="s">
        <v>1100</v>
      </c>
      <c r="E692" t="s">
        <v>1101</v>
      </c>
      <c r="F692" t="s">
        <v>1102</v>
      </c>
      <c r="G692" t="str">
        <f>"00041508"</f>
        <v>00041508</v>
      </c>
      <c r="H692">
        <v>1100</v>
      </c>
      <c r="I692">
        <v>0</v>
      </c>
      <c r="J692">
        <v>30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V692">
        <v>0</v>
      </c>
      <c r="W692">
        <v>1130</v>
      </c>
    </row>
    <row r="693" spans="1:23" x14ac:dyDescent="0.25">
      <c r="H693">
        <v>704</v>
      </c>
    </row>
    <row r="694" spans="1:23" x14ac:dyDescent="0.25">
      <c r="A694">
        <v>344</v>
      </c>
      <c r="B694">
        <v>1082</v>
      </c>
      <c r="C694" t="s">
        <v>1103</v>
      </c>
      <c r="D694" t="s">
        <v>170</v>
      </c>
      <c r="E694" t="s">
        <v>125</v>
      </c>
      <c r="F694" t="s">
        <v>1104</v>
      </c>
      <c r="G694" t="str">
        <f>"201511019391"</f>
        <v>201511019391</v>
      </c>
      <c r="H694">
        <v>1100</v>
      </c>
      <c r="I694">
        <v>0</v>
      </c>
      <c r="J694">
        <v>0</v>
      </c>
      <c r="K694">
        <v>0</v>
      </c>
      <c r="L694">
        <v>0</v>
      </c>
      <c r="M694">
        <v>30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V694">
        <v>0</v>
      </c>
      <c r="W694">
        <v>1130</v>
      </c>
    </row>
    <row r="695" spans="1:23" x14ac:dyDescent="0.25">
      <c r="H695">
        <v>704</v>
      </c>
    </row>
    <row r="696" spans="1:23" x14ac:dyDescent="0.25">
      <c r="A696">
        <v>345</v>
      </c>
      <c r="B696">
        <v>2822</v>
      </c>
      <c r="C696" t="s">
        <v>1105</v>
      </c>
      <c r="D696" t="s">
        <v>14</v>
      </c>
      <c r="E696" t="s">
        <v>1106</v>
      </c>
      <c r="F696" t="s">
        <v>1107</v>
      </c>
      <c r="G696" t="str">
        <f>"201405001185"</f>
        <v>201405001185</v>
      </c>
      <c r="H696">
        <v>1100</v>
      </c>
      <c r="I696">
        <v>0</v>
      </c>
      <c r="J696">
        <v>30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V696">
        <v>0</v>
      </c>
      <c r="W696">
        <v>1130</v>
      </c>
    </row>
    <row r="697" spans="1:23" x14ac:dyDescent="0.25">
      <c r="H697">
        <v>704</v>
      </c>
    </row>
    <row r="698" spans="1:23" x14ac:dyDescent="0.25">
      <c r="A698">
        <v>346</v>
      </c>
      <c r="B698">
        <v>2546</v>
      </c>
      <c r="C698" t="s">
        <v>1108</v>
      </c>
      <c r="D698" t="s">
        <v>245</v>
      </c>
      <c r="E698" t="s">
        <v>151</v>
      </c>
      <c r="F698" t="s">
        <v>1109</v>
      </c>
      <c r="G698" t="str">
        <f>"00084219"</f>
        <v>00084219</v>
      </c>
      <c r="H698">
        <v>1045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12</v>
      </c>
      <c r="S698">
        <v>84</v>
      </c>
      <c r="T698">
        <v>0</v>
      </c>
      <c r="V698">
        <v>2</v>
      </c>
      <c r="W698">
        <v>1129</v>
      </c>
    </row>
    <row r="699" spans="1:23" x14ac:dyDescent="0.25">
      <c r="H699">
        <v>704</v>
      </c>
    </row>
    <row r="700" spans="1:23" x14ac:dyDescent="0.25">
      <c r="A700">
        <v>347</v>
      </c>
      <c r="B700">
        <v>2889</v>
      </c>
      <c r="C700" t="s">
        <v>1110</v>
      </c>
      <c r="D700" t="s">
        <v>43</v>
      </c>
      <c r="E700" t="s">
        <v>1111</v>
      </c>
      <c r="F700" t="s">
        <v>1112</v>
      </c>
      <c r="G700" t="str">
        <f>"201510004454"</f>
        <v>201510004454</v>
      </c>
      <c r="H700">
        <v>1078</v>
      </c>
      <c r="I700">
        <v>0</v>
      </c>
      <c r="J700">
        <v>50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V700">
        <v>0</v>
      </c>
      <c r="W700">
        <v>1128</v>
      </c>
    </row>
    <row r="701" spans="1:23" x14ac:dyDescent="0.25">
      <c r="H701">
        <v>704</v>
      </c>
    </row>
    <row r="702" spans="1:23" x14ac:dyDescent="0.25">
      <c r="A702">
        <v>348</v>
      </c>
      <c r="B702">
        <v>3097</v>
      </c>
      <c r="C702" t="s">
        <v>1113</v>
      </c>
      <c r="D702" t="s">
        <v>36</v>
      </c>
      <c r="E702" t="s">
        <v>1114</v>
      </c>
      <c r="F702" t="s">
        <v>1115</v>
      </c>
      <c r="G702" t="str">
        <f>"201511018717"</f>
        <v>201511018717</v>
      </c>
      <c r="H702">
        <v>880</v>
      </c>
      <c r="I702">
        <v>150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14</v>
      </c>
      <c r="S702">
        <v>98</v>
      </c>
      <c r="T702">
        <v>0</v>
      </c>
      <c r="V702">
        <v>0</v>
      </c>
      <c r="W702">
        <v>1128</v>
      </c>
    </row>
    <row r="703" spans="1:23" x14ac:dyDescent="0.25">
      <c r="H703">
        <v>704</v>
      </c>
    </row>
    <row r="704" spans="1:23" x14ac:dyDescent="0.25">
      <c r="A704">
        <v>349</v>
      </c>
      <c r="B704">
        <v>1674</v>
      </c>
      <c r="C704" t="s">
        <v>996</v>
      </c>
      <c r="D704" t="s">
        <v>379</v>
      </c>
      <c r="E704" t="s">
        <v>108</v>
      </c>
      <c r="F704" t="s">
        <v>1116</v>
      </c>
      <c r="G704" t="str">
        <f>"201511037446"</f>
        <v>201511037446</v>
      </c>
      <c r="H704" t="s">
        <v>17</v>
      </c>
      <c r="I704">
        <v>0</v>
      </c>
      <c r="J704">
        <v>30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V704">
        <v>0</v>
      </c>
      <c r="W704" t="s">
        <v>1117</v>
      </c>
    </row>
    <row r="705" spans="1:23" x14ac:dyDescent="0.25">
      <c r="H705">
        <v>704</v>
      </c>
    </row>
    <row r="706" spans="1:23" x14ac:dyDescent="0.25">
      <c r="A706">
        <v>350</v>
      </c>
      <c r="B706">
        <v>2388</v>
      </c>
      <c r="C706" t="s">
        <v>1118</v>
      </c>
      <c r="D706" t="s">
        <v>43</v>
      </c>
      <c r="E706" t="s">
        <v>212</v>
      </c>
      <c r="F706" t="s">
        <v>1119</v>
      </c>
      <c r="G706" t="str">
        <f>"201411000025"</f>
        <v>201411000025</v>
      </c>
      <c r="H706" t="s">
        <v>17</v>
      </c>
      <c r="I706">
        <v>0</v>
      </c>
      <c r="J706">
        <v>30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V706">
        <v>0</v>
      </c>
      <c r="W706" t="s">
        <v>1117</v>
      </c>
    </row>
    <row r="707" spans="1:23" x14ac:dyDescent="0.25">
      <c r="H707">
        <v>704</v>
      </c>
    </row>
    <row r="708" spans="1:23" x14ac:dyDescent="0.25">
      <c r="A708">
        <v>351</v>
      </c>
      <c r="B708">
        <v>2816</v>
      </c>
      <c r="C708" t="s">
        <v>1120</v>
      </c>
      <c r="D708" t="s">
        <v>1121</v>
      </c>
      <c r="E708" t="s">
        <v>37</v>
      </c>
      <c r="F708" t="s">
        <v>1122</v>
      </c>
      <c r="G708" t="str">
        <f>"201511021544"</f>
        <v>201511021544</v>
      </c>
      <c r="H708" t="s">
        <v>1123</v>
      </c>
      <c r="I708">
        <v>150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24</v>
      </c>
      <c r="S708">
        <v>168</v>
      </c>
      <c r="T708">
        <v>0</v>
      </c>
      <c r="V708">
        <v>0</v>
      </c>
      <c r="W708" t="s">
        <v>1124</v>
      </c>
    </row>
    <row r="709" spans="1:23" x14ac:dyDescent="0.25">
      <c r="H709">
        <v>704</v>
      </c>
    </row>
    <row r="710" spans="1:23" x14ac:dyDescent="0.25">
      <c r="A710">
        <v>352</v>
      </c>
      <c r="B710">
        <v>571</v>
      </c>
      <c r="C710" t="s">
        <v>1125</v>
      </c>
      <c r="D710" t="s">
        <v>148</v>
      </c>
      <c r="E710" t="s">
        <v>37</v>
      </c>
      <c r="F710" t="s">
        <v>1126</v>
      </c>
      <c r="G710" t="str">
        <f>"201512000761"</f>
        <v>201512000761</v>
      </c>
      <c r="H710">
        <v>968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22</v>
      </c>
      <c r="S710">
        <v>154</v>
      </c>
      <c r="T710">
        <v>0</v>
      </c>
      <c r="V710">
        <v>1</v>
      </c>
      <c r="W710">
        <v>1122</v>
      </c>
    </row>
    <row r="711" spans="1:23" x14ac:dyDescent="0.25">
      <c r="H711">
        <v>704</v>
      </c>
    </row>
    <row r="712" spans="1:23" x14ac:dyDescent="0.25">
      <c r="A712">
        <v>353</v>
      </c>
      <c r="B712">
        <v>1080</v>
      </c>
      <c r="C712" t="s">
        <v>1127</v>
      </c>
      <c r="D712" t="s">
        <v>1128</v>
      </c>
      <c r="E712" t="s">
        <v>108</v>
      </c>
      <c r="F712" t="s">
        <v>1129</v>
      </c>
      <c r="G712" t="str">
        <f>"201511011816"</f>
        <v>201511011816</v>
      </c>
      <c r="H712" t="s">
        <v>526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7</v>
      </c>
      <c r="S712">
        <v>49</v>
      </c>
      <c r="T712">
        <v>0</v>
      </c>
      <c r="V712">
        <v>2</v>
      </c>
      <c r="W712" t="s">
        <v>1130</v>
      </c>
    </row>
    <row r="713" spans="1:23" x14ac:dyDescent="0.25">
      <c r="H713">
        <v>704</v>
      </c>
    </row>
    <row r="714" spans="1:23" x14ac:dyDescent="0.25">
      <c r="A714">
        <v>354</v>
      </c>
      <c r="B714">
        <v>996</v>
      </c>
      <c r="C714" t="s">
        <v>1131</v>
      </c>
      <c r="D714" t="s">
        <v>63</v>
      </c>
      <c r="E714" t="s">
        <v>306</v>
      </c>
      <c r="F714" t="s">
        <v>1132</v>
      </c>
      <c r="G714" t="str">
        <f>"201511030793"</f>
        <v>201511030793</v>
      </c>
      <c r="H714">
        <v>869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36</v>
      </c>
      <c r="S714">
        <v>252</v>
      </c>
      <c r="T714">
        <v>0</v>
      </c>
      <c r="V714">
        <v>0</v>
      </c>
      <c r="W714">
        <v>1121</v>
      </c>
    </row>
    <row r="715" spans="1:23" x14ac:dyDescent="0.25">
      <c r="H715">
        <v>704</v>
      </c>
    </row>
    <row r="716" spans="1:23" x14ac:dyDescent="0.25">
      <c r="A716">
        <v>355</v>
      </c>
      <c r="B716">
        <v>788</v>
      </c>
      <c r="C716" t="s">
        <v>1133</v>
      </c>
      <c r="D716" t="s">
        <v>379</v>
      </c>
      <c r="E716" t="s">
        <v>63</v>
      </c>
      <c r="F716">
        <v>252852</v>
      </c>
      <c r="G716" t="str">
        <f>"00042293"</f>
        <v>00042293</v>
      </c>
      <c r="H716">
        <v>1089</v>
      </c>
      <c r="I716">
        <v>0</v>
      </c>
      <c r="J716">
        <v>30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V716">
        <v>0</v>
      </c>
      <c r="W716">
        <v>1119</v>
      </c>
    </row>
    <row r="717" spans="1:23" x14ac:dyDescent="0.25">
      <c r="H717">
        <v>704</v>
      </c>
    </row>
    <row r="718" spans="1:23" x14ac:dyDescent="0.25">
      <c r="A718">
        <v>356</v>
      </c>
      <c r="B718">
        <v>383</v>
      </c>
      <c r="C718" t="s">
        <v>1131</v>
      </c>
      <c r="D718" t="s">
        <v>92</v>
      </c>
      <c r="E718" t="s">
        <v>268</v>
      </c>
      <c r="F718" t="s">
        <v>1134</v>
      </c>
      <c r="G718" t="str">
        <f>"201511022161"</f>
        <v>201511022161</v>
      </c>
      <c r="H718">
        <v>1089</v>
      </c>
      <c r="I718">
        <v>0</v>
      </c>
      <c r="J718">
        <v>30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V718">
        <v>0</v>
      </c>
      <c r="W718">
        <v>1119</v>
      </c>
    </row>
    <row r="719" spans="1:23" x14ac:dyDescent="0.25">
      <c r="H719">
        <v>704</v>
      </c>
    </row>
    <row r="720" spans="1:23" x14ac:dyDescent="0.25">
      <c r="A720">
        <v>357</v>
      </c>
      <c r="B720">
        <v>609</v>
      </c>
      <c r="C720" t="s">
        <v>1135</v>
      </c>
      <c r="D720" t="s">
        <v>14</v>
      </c>
      <c r="E720" t="s">
        <v>20</v>
      </c>
      <c r="F720" t="s">
        <v>1136</v>
      </c>
      <c r="G720" t="str">
        <f>"201511032689"</f>
        <v>201511032689</v>
      </c>
      <c r="H720">
        <v>935</v>
      </c>
      <c r="I720">
        <v>0</v>
      </c>
      <c r="J720">
        <v>30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22</v>
      </c>
      <c r="S720">
        <v>154</v>
      </c>
      <c r="T720">
        <v>0</v>
      </c>
      <c r="V720">
        <v>0</v>
      </c>
      <c r="W720">
        <v>1119</v>
      </c>
    </row>
    <row r="721" spans="1:23" x14ac:dyDescent="0.25">
      <c r="H721">
        <v>704</v>
      </c>
    </row>
    <row r="722" spans="1:23" x14ac:dyDescent="0.25">
      <c r="A722">
        <v>358</v>
      </c>
      <c r="B722">
        <v>405</v>
      </c>
      <c r="C722" t="s">
        <v>1137</v>
      </c>
      <c r="D722" t="s">
        <v>102</v>
      </c>
      <c r="E722" t="s">
        <v>108</v>
      </c>
      <c r="F722" t="s">
        <v>1138</v>
      </c>
      <c r="G722" t="str">
        <f>"201511040675"</f>
        <v>201511040675</v>
      </c>
      <c r="H722" t="s">
        <v>1139</v>
      </c>
      <c r="I722">
        <v>0</v>
      </c>
      <c r="J722">
        <v>50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14</v>
      </c>
      <c r="S722">
        <v>98</v>
      </c>
      <c r="T722">
        <v>0</v>
      </c>
      <c r="V722">
        <v>2</v>
      </c>
      <c r="W722" t="s">
        <v>1140</v>
      </c>
    </row>
    <row r="723" spans="1:23" x14ac:dyDescent="0.25">
      <c r="H723" t="s">
        <v>1141</v>
      </c>
    </row>
    <row r="724" spans="1:23" x14ac:dyDescent="0.25">
      <c r="A724">
        <v>359</v>
      </c>
      <c r="B724">
        <v>447</v>
      </c>
      <c r="C724" t="s">
        <v>1142</v>
      </c>
      <c r="D724" t="s">
        <v>1143</v>
      </c>
      <c r="E724" t="s">
        <v>726</v>
      </c>
      <c r="F724" t="s">
        <v>1144</v>
      </c>
      <c r="G724" t="str">
        <f>"201511015046"</f>
        <v>201511015046</v>
      </c>
      <c r="H724">
        <v>1045</v>
      </c>
      <c r="I724">
        <v>0</v>
      </c>
      <c r="J724">
        <v>70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V724">
        <v>0</v>
      </c>
      <c r="W724">
        <v>1115</v>
      </c>
    </row>
    <row r="725" spans="1:23" x14ac:dyDescent="0.25">
      <c r="H725">
        <v>704</v>
      </c>
    </row>
    <row r="726" spans="1:23" x14ac:dyDescent="0.25">
      <c r="A726">
        <v>360</v>
      </c>
      <c r="B726">
        <v>2069</v>
      </c>
      <c r="C726" t="s">
        <v>1145</v>
      </c>
      <c r="D726" t="s">
        <v>1146</v>
      </c>
      <c r="E726" t="s">
        <v>99</v>
      </c>
      <c r="F726" t="s">
        <v>1147</v>
      </c>
      <c r="G726" t="str">
        <f>"201511043616"</f>
        <v>201511043616</v>
      </c>
      <c r="H726">
        <v>935</v>
      </c>
      <c r="I726">
        <v>150</v>
      </c>
      <c r="J726">
        <v>30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V726">
        <v>2</v>
      </c>
      <c r="W726">
        <v>1115</v>
      </c>
    </row>
    <row r="727" spans="1:23" x14ac:dyDescent="0.25">
      <c r="H727">
        <v>704</v>
      </c>
    </row>
    <row r="728" spans="1:23" x14ac:dyDescent="0.25">
      <c r="A728">
        <v>361</v>
      </c>
      <c r="B728">
        <v>345</v>
      </c>
      <c r="C728" t="s">
        <v>1148</v>
      </c>
      <c r="D728" t="s">
        <v>43</v>
      </c>
      <c r="E728" t="s">
        <v>212</v>
      </c>
      <c r="F728" t="s">
        <v>1149</v>
      </c>
      <c r="G728" t="str">
        <f>"201512001173"</f>
        <v>201512001173</v>
      </c>
      <c r="H728">
        <v>935</v>
      </c>
      <c r="I728">
        <v>150</v>
      </c>
      <c r="J728">
        <v>30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V728">
        <v>0</v>
      </c>
      <c r="W728">
        <v>1115</v>
      </c>
    </row>
    <row r="729" spans="1:23" x14ac:dyDescent="0.25">
      <c r="H729">
        <v>704</v>
      </c>
    </row>
    <row r="730" spans="1:23" x14ac:dyDescent="0.25">
      <c r="A730">
        <v>362</v>
      </c>
      <c r="B730">
        <v>1538</v>
      </c>
      <c r="C730" t="s">
        <v>1135</v>
      </c>
      <c r="D730" t="s">
        <v>836</v>
      </c>
      <c r="E730" t="s">
        <v>33</v>
      </c>
      <c r="F730" t="s">
        <v>1150</v>
      </c>
      <c r="G730" t="str">
        <f>"201511026587"</f>
        <v>201511026587</v>
      </c>
      <c r="H730" t="s">
        <v>526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6</v>
      </c>
      <c r="S730">
        <v>42</v>
      </c>
      <c r="T730">
        <v>0</v>
      </c>
      <c r="V730">
        <v>2</v>
      </c>
      <c r="W730" t="s">
        <v>1151</v>
      </c>
    </row>
    <row r="731" spans="1:23" x14ac:dyDescent="0.25">
      <c r="H731">
        <v>704</v>
      </c>
    </row>
    <row r="732" spans="1:23" x14ac:dyDescent="0.25">
      <c r="A732">
        <v>363</v>
      </c>
      <c r="B732">
        <v>1100</v>
      </c>
      <c r="C732" t="s">
        <v>1152</v>
      </c>
      <c r="D732" t="s">
        <v>91</v>
      </c>
      <c r="E732" t="s">
        <v>212</v>
      </c>
      <c r="F732" t="s">
        <v>1153</v>
      </c>
      <c r="G732" t="str">
        <f>"201511032076"</f>
        <v>201511032076</v>
      </c>
      <c r="H732" t="s">
        <v>29</v>
      </c>
      <c r="I732">
        <v>0</v>
      </c>
      <c r="J732">
        <v>30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V732">
        <v>0</v>
      </c>
      <c r="W732" t="s">
        <v>1154</v>
      </c>
    </row>
    <row r="733" spans="1:23" x14ac:dyDescent="0.25">
      <c r="H733">
        <v>704</v>
      </c>
    </row>
    <row r="734" spans="1:23" x14ac:dyDescent="0.25">
      <c r="A734">
        <v>364</v>
      </c>
      <c r="B734">
        <v>3183</v>
      </c>
      <c r="C734" t="s">
        <v>1155</v>
      </c>
      <c r="D734" t="s">
        <v>98</v>
      </c>
      <c r="E734" t="s">
        <v>156</v>
      </c>
      <c r="F734" t="s">
        <v>1156</v>
      </c>
      <c r="G734" t="str">
        <f>"201604001389"</f>
        <v>201604001389</v>
      </c>
      <c r="H734" t="s">
        <v>29</v>
      </c>
      <c r="I734">
        <v>0</v>
      </c>
      <c r="J734">
        <v>30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V734">
        <v>0</v>
      </c>
      <c r="W734" t="s">
        <v>1154</v>
      </c>
    </row>
    <row r="735" spans="1:23" x14ac:dyDescent="0.25">
      <c r="H735">
        <v>704</v>
      </c>
    </row>
    <row r="736" spans="1:23" x14ac:dyDescent="0.25">
      <c r="A736">
        <v>365</v>
      </c>
      <c r="B736">
        <v>1203</v>
      </c>
      <c r="C736" t="s">
        <v>1157</v>
      </c>
      <c r="D736" t="s">
        <v>280</v>
      </c>
      <c r="E736" t="s">
        <v>99</v>
      </c>
      <c r="F736" t="s">
        <v>1158</v>
      </c>
      <c r="G736" t="str">
        <f>"201304004987"</f>
        <v>201304004987</v>
      </c>
      <c r="H736">
        <v>1078</v>
      </c>
      <c r="I736">
        <v>0</v>
      </c>
      <c r="J736">
        <v>30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V736">
        <v>0</v>
      </c>
      <c r="W736">
        <v>1108</v>
      </c>
    </row>
    <row r="737" spans="1:23" x14ac:dyDescent="0.25">
      <c r="H737">
        <v>704</v>
      </c>
    </row>
    <row r="738" spans="1:23" x14ac:dyDescent="0.25">
      <c r="A738">
        <v>366</v>
      </c>
      <c r="B738">
        <v>1532</v>
      </c>
      <c r="C738" t="s">
        <v>1159</v>
      </c>
      <c r="D738" t="s">
        <v>362</v>
      </c>
      <c r="E738" t="s">
        <v>99</v>
      </c>
      <c r="F738" t="s">
        <v>1160</v>
      </c>
      <c r="G738" t="str">
        <f>"200809000995"</f>
        <v>200809000995</v>
      </c>
      <c r="H738">
        <v>825</v>
      </c>
      <c r="I738">
        <v>0</v>
      </c>
      <c r="J738">
        <v>30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36</v>
      </c>
      <c r="S738">
        <v>252</v>
      </c>
      <c r="T738">
        <v>0</v>
      </c>
      <c r="V738">
        <v>0</v>
      </c>
      <c r="W738">
        <v>1107</v>
      </c>
    </row>
    <row r="739" spans="1:23" x14ac:dyDescent="0.25">
      <c r="H739">
        <v>704</v>
      </c>
    </row>
    <row r="740" spans="1:23" x14ac:dyDescent="0.25">
      <c r="A740">
        <v>367</v>
      </c>
      <c r="B740">
        <v>530</v>
      </c>
      <c r="C740" t="s">
        <v>1161</v>
      </c>
      <c r="D740" t="s">
        <v>1162</v>
      </c>
      <c r="E740" t="s">
        <v>33</v>
      </c>
      <c r="F740" t="s">
        <v>1163</v>
      </c>
      <c r="G740" t="str">
        <f>"201511027081"</f>
        <v>201511027081</v>
      </c>
      <c r="H740" t="s">
        <v>191</v>
      </c>
      <c r="I740">
        <v>150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5</v>
      </c>
      <c r="S740">
        <v>35</v>
      </c>
      <c r="T740">
        <v>0</v>
      </c>
      <c r="V740">
        <v>0</v>
      </c>
      <c r="W740" t="s">
        <v>1164</v>
      </c>
    </row>
    <row r="741" spans="1:23" x14ac:dyDescent="0.25">
      <c r="H741">
        <v>704</v>
      </c>
    </row>
    <row r="742" spans="1:23" x14ac:dyDescent="0.25">
      <c r="A742">
        <v>368</v>
      </c>
      <c r="B742">
        <v>110</v>
      </c>
      <c r="C742" t="s">
        <v>1165</v>
      </c>
      <c r="D742" t="s">
        <v>601</v>
      </c>
      <c r="E742" t="s">
        <v>44</v>
      </c>
      <c r="F742" t="s">
        <v>1166</v>
      </c>
      <c r="G742" t="str">
        <f>"201511025615"</f>
        <v>201511025615</v>
      </c>
      <c r="H742" t="s">
        <v>1167</v>
      </c>
      <c r="I742">
        <v>0</v>
      </c>
      <c r="J742">
        <v>70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V742">
        <v>0</v>
      </c>
      <c r="W742" t="s">
        <v>1168</v>
      </c>
    </row>
    <row r="743" spans="1:23" x14ac:dyDescent="0.25">
      <c r="H743">
        <v>704</v>
      </c>
    </row>
    <row r="744" spans="1:23" x14ac:dyDescent="0.25">
      <c r="A744">
        <v>369</v>
      </c>
      <c r="B744">
        <v>1490</v>
      </c>
      <c r="C744" t="s">
        <v>1169</v>
      </c>
      <c r="D744" t="s">
        <v>1170</v>
      </c>
      <c r="E744" t="s">
        <v>1171</v>
      </c>
      <c r="F744" t="s">
        <v>1172</v>
      </c>
      <c r="G744" t="str">
        <f>"201511011684"</f>
        <v>201511011684</v>
      </c>
      <c r="H744" t="s">
        <v>476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37</v>
      </c>
      <c r="S744">
        <v>259</v>
      </c>
      <c r="T744">
        <v>0</v>
      </c>
      <c r="V744">
        <v>0</v>
      </c>
      <c r="W744" t="s">
        <v>1173</v>
      </c>
    </row>
    <row r="745" spans="1:23" x14ac:dyDescent="0.25">
      <c r="H745">
        <v>704</v>
      </c>
    </row>
    <row r="746" spans="1:23" x14ac:dyDescent="0.25">
      <c r="A746">
        <v>370</v>
      </c>
      <c r="B746">
        <v>190</v>
      </c>
      <c r="C746" t="s">
        <v>1174</v>
      </c>
      <c r="D746" t="s">
        <v>1175</v>
      </c>
      <c r="E746" t="s">
        <v>711</v>
      </c>
      <c r="F746" t="s">
        <v>1176</v>
      </c>
      <c r="G746" t="str">
        <f>"00227497"</f>
        <v>00227497</v>
      </c>
      <c r="H746">
        <v>1100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V746">
        <v>2</v>
      </c>
      <c r="W746">
        <v>1100</v>
      </c>
    </row>
    <row r="747" spans="1:23" x14ac:dyDescent="0.25">
      <c r="H747">
        <v>704</v>
      </c>
    </row>
    <row r="748" spans="1:23" x14ac:dyDescent="0.25">
      <c r="A748">
        <v>371</v>
      </c>
      <c r="B748">
        <v>2510</v>
      </c>
      <c r="C748" t="s">
        <v>813</v>
      </c>
      <c r="D748" t="s">
        <v>161</v>
      </c>
      <c r="E748" t="s">
        <v>33</v>
      </c>
      <c r="F748" t="s">
        <v>1177</v>
      </c>
      <c r="G748" t="str">
        <f>"201511036260"</f>
        <v>201511036260</v>
      </c>
      <c r="H748">
        <v>1100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V748">
        <v>0</v>
      </c>
      <c r="W748">
        <v>1100</v>
      </c>
    </row>
    <row r="749" spans="1:23" x14ac:dyDescent="0.25">
      <c r="H749">
        <v>704</v>
      </c>
    </row>
    <row r="750" spans="1:23" x14ac:dyDescent="0.25">
      <c r="A750">
        <v>372</v>
      </c>
      <c r="B750">
        <v>683</v>
      </c>
      <c r="C750" t="s">
        <v>1178</v>
      </c>
      <c r="D750" t="s">
        <v>881</v>
      </c>
      <c r="E750" t="s">
        <v>56</v>
      </c>
      <c r="F750" t="s">
        <v>1179</v>
      </c>
      <c r="G750" t="str">
        <f>"201511008718"</f>
        <v>201511008718</v>
      </c>
      <c r="H750">
        <v>1100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V750">
        <v>2</v>
      </c>
      <c r="W750">
        <v>1100</v>
      </c>
    </row>
    <row r="751" spans="1:23" x14ac:dyDescent="0.25">
      <c r="H751">
        <v>704</v>
      </c>
    </row>
    <row r="752" spans="1:23" x14ac:dyDescent="0.25">
      <c r="A752">
        <v>373</v>
      </c>
      <c r="B752">
        <v>80</v>
      </c>
      <c r="C752" t="s">
        <v>1180</v>
      </c>
      <c r="D752" t="s">
        <v>677</v>
      </c>
      <c r="E752" t="s">
        <v>27</v>
      </c>
      <c r="F752" t="s">
        <v>1181</v>
      </c>
      <c r="G752" t="str">
        <f>"201511028698"</f>
        <v>201511028698</v>
      </c>
      <c r="H752">
        <v>1100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V752">
        <v>1</v>
      </c>
      <c r="W752">
        <v>1100</v>
      </c>
    </row>
    <row r="753" spans="1:23" x14ac:dyDescent="0.25">
      <c r="H753" t="s">
        <v>217</v>
      </c>
    </row>
    <row r="754" spans="1:23" x14ac:dyDescent="0.25">
      <c r="A754">
        <v>374</v>
      </c>
      <c r="B754">
        <v>1117</v>
      </c>
      <c r="C754" t="s">
        <v>1182</v>
      </c>
      <c r="D754" t="s">
        <v>196</v>
      </c>
      <c r="E754" t="s">
        <v>1183</v>
      </c>
      <c r="F754" t="s">
        <v>1184</v>
      </c>
      <c r="G754" t="str">
        <f>"201510004505"</f>
        <v>201510004505</v>
      </c>
      <c r="H754">
        <v>1100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V754">
        <v>1</v>
      </c>
      <c r="W754">
        <v>1100</v>
      </c>
    </row>
    <row r="755" spans="1:23" x14ac:dyDescent="0.25">
      <c r="H755">
        <v>704</v>
      </c>
    </row>
    <row r="756" spans="1:23" x14ac:dyDescent="0.25">
      <c r="A756">
        <v>375</v>
      </c>
      <c r="B756">
        <v>2739</v>
      </c>
      <c r="C756" t="s">
        <v>1185</v>
      </c>
      <c r="D756" t="s">
        <v>457</v>
      </c>
      <c r="E756" t="s">
        <v>108</v>
      </c>
      <c r="F756" t="s">
        <v>1186</v>
      </c>
      <c r="G756" t="str">
        <f>"201511030276"</f>
        <v>201511030276</v>
      </c>
      <c r="H756">
        <v>1100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V756">
        <v>0</v>
      </c>
      <c r="W756">
        <v>1100</v>
      </c>
    </row>
    <row r="757" spans="1:23" x14ac:dyDescent="0.25">
      <c r="H757">
        <v>704</v>
      </c>
    </row>
    <row r="758" spans="1:23" x14ac:dyDescent="0.25">
      <c r="A758">
        <v>376</v>
      </c>
      <c r="B758">
        <v>2840</v>
      </c>
      <c r="C758" t="s">
        <v>704</v>
      </c>
      <c r="D758" t="s">
        <v>148</v>
      </c>
      <c r="E758" t="s">
        <v>212</v>
      </c>
      <c r="F758" t="s">
        <v>1187</v>
      </c>
      <c r="G758" t="str">
        <f>"201511022770"</f>
        <v>201511022770</v>
      </c>
      <c r="H758">
        <v>1100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V758">
        <v>2</v>
      </c>
      <c r="W758">
        <v>1100</v>
      </c>
    </row>
    <row r="759" spans="1:23" x14ac:dyDescent="0.25">
      <c r="H759">
        <v>704</v>
      </c>
    </row>
    <row r="760" spans="1:23" x14ac:dyDescent="0.25">
      <c r="A760">
        <v>377</v>
      </c>
      <c r="B760">
        <v>516</v>
      </c>
      <c r="C760" t="s">
        <v>1188</v>
      </c>
      <c r="D760" t="s">
        <v>32</v>
      </c>
      <c r="E760" t="s">
        <v>125</v>
      </c>
      <c r="F760" t="s">
        <v>1189</v>
      </c>
      <c r="G760" t="str">
        <f>"00023982"</f>
        <v>00023982</v>
      </c>
      <c r="H760">
        <v>1100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V760">
        <v>0</v>
      </c>
      <c r="W760">
        <v>1100</v>
      </c>
    </row>
    <row r="761" spans="1:23" x14ac:dyDescent="0.25">
      <c r="H761">
        <v>704</v>
      </c>
    </row>
    <row r="762" spans="1:23" x14ac:dyDescent="0.25">
      <c r="A762">
        <v>378</v>
      </c>
      <c r="B762">
        <v>731</v>
      </c>
      <c r="C762" t="s">
        <v>1190</v>
      </c>
      <c r="D762" t="s">
        <v>26</v>
      </c>
      <c r="E762" t="s">
        <v>37</v>
      </c>
      <c r="F762" t="s">
        <v>1191</v>
      </c>
      <c r="G762" t="str">
        <f>"201511026295"</f>
        <v>201511026295</v>
      </c>
      <c r="H762">
        <v>880</v>
      </c>
      <c r="I762">
        <v>150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10</v>
      </c>
      <c r="S762">
        <v>70</v>
      </c>
      <c r="T762">
        <v>0</v>
      </c>
      <c r="V762">
        <v>2</v>
      </c>
      <c r="W762">
        <v>1100</v>
      </c>
    </row>
    <row r="763" spans="1:23" x14ac:dyDescent="0.25">
      <c r="H763">
        <v>704</v>
      </c>
    </row>
    <row r="764" spans="1:23" x14ac:dyDescent="0.25">
      <c r="A764">
        <v>379</v>
      </c>
      <c r="B764">
        <v>307</v>
      </c>
      <c r="C764" t="s">
        <v>1192</v>
      </c>
      <c r="D764" t="s">
        <v>1193</v>
      </c>
      <c r="E764" t="s">
        <v>1194</v>
      </c>
      <c r="F764" t="s">
        <v>1195</v>
      </c>
      <c r="G764" t="str">
        <f>"201511018600"</f>
        <v>201511018600</v>
      </c>
      <c r="H764" t="s">
        <v>1196</v>
      </c>
      <c r="I764">
        <v>150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6</v>
      </c>
      <c r="S764">
        <v>42</v>
      </c>
      <c r="T764">
        <v>0</v>
      </c>
      <c r="V764">
        <v>0</v>
      </c>
      <c r="W764" t="s">
        <v>1197</v>
      </c>
    </row>
    <row r="765" spans="1:23" x14ac:dyDescent="0.25">
      <c r="H765">
        <v>704</v>
      </c>
    </row>
    <row r="766" spans="1:23" x14ac:dyDescent="0.25">
      <c r="A766">
        <v>380</v>
      </c>
      <c r="B766">
        <v>158</v>
      </c>
      <c r="C766" t="s">
        <v>1198</v>
      </c>
      <c r="D766" t="s">
        <v>26</v>
      </c>
      <c r="E766" t="s">
        <v>99</v>
      </c>
      <c r="F766" t="s">
        <v>1199</v>
      </c>
      <c r="G766" t="str">
        <f>"201511018625"</f>
        <v>201511018625</v>
      </c>
      <c r="H766" t="s">
        <v>1200</v>
      </c>
      <c r="I766">
        <v>150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23</v>
      </c>
      <c r="S766">
        <v>161</v>
      </c>
      <c r="T766">
        <v>0</v>
      </c>
      <c r="V766">
        <v>0</v>
      </c>
      <c r="W766" t="s">
        <v>1201</v>
      </c>
    </row>
    <row r="767" spans="1:23" x14ac:dyDescent="0.25">
      <c r="H767">
        <v>704</v>
      </c>
    </row>
    <row r="768" spans="1:23" x14ac:dyDescent="0.25">
      <c r="A768">
        <v>381</v>
      </c>
      <c r="B768">
        <v>2413</v>
      </c>
      <c r="C768" t="s">
        <v>1202</v>
      </c>
      <c r="D768" t="s">
        <v>124</v>
      </c>
      <c r="E768" t="s">
        <v>829</v>
      </c>
      <c r="F768" t="s">
        <v>1203</v>
      </c>
      <c r="G768" t="str">
        <f>"201511016533"</f>
        <v>201511016533</v>
      </c>
      <c r="H768">
        <v>880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31</v>
      </c>
      <c r="S768">
        <v>217</v>
      </c>
      <c r="T768">
        <v>0</v>
      </c>
      <c r="V768">
        <v>1</v>
      </c>
      <c r="W768">
        <v>1097</v>
      </c>
    </row>
    <row r="769" spans="1:23" x14ac:dyDescent="0.25">
      <c r="H769">
        <v>704</v>
      </c>
    </row>
    <row r="770" spans="1:23" x14ac:dyDescent="0.25">
      <c r="A770">
        <v>382</v>
      </c>
      <c r="B770">
        <v>403</v>
      </c>
      <c r="C770" t="s">
        <v>913</v>
      </c>
      <c r="D770" t="s">
        <v>710</v>
      </c>
      <c r="E770" t="s">
        <v>88</v>
      </c>
      <c r="F770" t="s">
        <v>1204</v>
      </c>
      <c r="G770" t="str">
        <f>"00228300"</f>
        <v>00228300</v>
      </c>
      <c r="H770">
        <v>1045</v>
      </c>
      <c r="I770">
        <v>0</v>
      </c>
      <c r="J770">
        <v>50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V770">
        <v>0</v>
      </c>
      <c r="W770">
        <v>1095</v>
      </c>
    </row>
    <row r="771" spans="1:23" x14ac:dyDescent="0.25">
      <c r="H771">
        <v>704</v>
      </c>
    </row>
    <row r="772" spans="1:23" x14ac:dyDescent="0.25">
      <c r="A772">
        <v>383</v>
      </c>
      <c r="B772">
        <v>1225</v>
      </c>
      <c r="C772" t="s">
        <v>1205</v>
      </c>
      <c r="D772" t="s">
        <v>613</v>
      </c>
      <c r="E772" t="s">
        <v>92</v>
      </c>
      <c r="F772" t="s">
        <v>1206</v>
      </c>
      <c r="G772" t="str">
        <f>"00224846"</f>
        <v>00224846</v>
      </c>
      <c r="H772">
        <v>1045</v>
      </c>
      <c r="I772">
        <v>0</v>
      </c>
      <c r="J772">
        <v>0</v>
      </c>
      <c r="K772">
        <v>0</v>
      </c>
      <c r="L772">
        <v>50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V772">
        <v>0</v>
      </c>
      <c r="W772">
        <v>1095</v>
      </c>
    </row>
    <row r="773" spans="1:23" x14ac:dyDescent="0.25">
      <c r="H773">
        <v>704</v>
      </c>
    </row>
    <row r="774" spans="1:23" x14ac:dyDescent="0.25">
      <c r="A774">
        <v>384</v>
      </c>
      <c r="B774">
        <v>1967</v>
      </c>
      <c r="C774" t="s">
        <v>1207</v>
      </c>
      <c r="D774" t="s">
        <v>1208</v>
      </c>
      <c r="E774" t="s">
        <v>37</v>
      </c>
      <c r="F774" t="s">
        <v>1209</v>
      </c>
      <c r="G774" t="str">
        <f>"201302000111"</f>
        <v>201302000111</v>
      </c>
      <c r="H774" t="s">
        <v>17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V774">
        <v>0</v>
      </c>
      <c r="W774" t="s">
        <v>17</v>
      </c>
    </row>
    <row r="775" spans="1:23" x14ac:dyDescent="0.25">
      <c r="H775">
        <v>704</v>
      </c>
    </row>
    <row r="776" spans="1:23" x14ac:dyDescent="0.25">
      <c r="A776">
        <v>385</v>
      </c>
      <c r="B776">
        <v>3079</v>
      </c>
      <c r="C776" t="s">
        <v>1210</v>
      </c>
      <c r="D776" t="s">
        <v>1211</v>
      </c>
      <c r="E776" t="s">
        <v>37</v>
      </c>
      <c r="F776" t="s">
        <v>1212</v>
      </c>
      <c r="G776" t="str">
        <f>"201502002779"</f>
        <v>201502002779</v>
      </c>
      <c r="H776" t="s">
        <v>17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V776">
        <v>0</v>
      </c>
      <c r="W776" t="s">
        <v>17</v>
      </c>
    </row>
    <row r="777" spans="1:23" x14ac:dyDescent="0.25">
      <c r="H777">
        <v>704</v>
      </c>
    </row>
    <row r="778" spans="1:23" x14ac:dyDescent="0.25">
      <c r="A778">
        <v>386</v>
      </c>
      <c r="B778">
        <v>861</v>
      </c>
      <c r="C778" t="s">
        <v>1213</v>
      </c>
      <c r="D778" t="s">
        <v>76</v>
      </c>
      <c r="E778" t="s">
        <v>44</v>
      </c>
      <c r="F778" t="s">
        <v>1214</v>
      </c>
      <c r="G778" t="str">
        <f>"201511037570"</f>
        <v>201511037570</v>
      </c>
      <c r="H778" t="s">
        <v>17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V778">
        <v>0</v>
      </c>
      <c r="W778" t="s">
        <v>17</v>
      </c>
    </row>
    <row r="779" spans="1:23" x14ac:dyDescent="0.25">
      <c r="H779">
        <v>704</v>
      </c>
    </row>
    <row r="780" spans="1:23" x14ac:dyDescent="0.25">
      <c r="A780">
        <v>387</v>
      </c>
      <c r="B780">
        <v>870</v>
      </c>
      <c r="C780" t="s">
        <v>1215</v>
      </c>
      <c r="D780" t="s">
        <v>32</v>
      </c>
      <c r="E780" t="s">
        <v>108</v>
      </c>
      <c r="F780" t="s">
        <v>1216</v>
      </c>
      <c r="G780" t="str">
        <f>"201511013973"</f>
        <v>201511013973</v>
      </c>
      <c r="H780" t="s">
        <v>17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V780">
        <v>0</v>
      </c>
      <c r="W780" t="s">
        <v>17</v>
      </c>
    </row>
    <row r="781" spans="1:23" x14ac:dyDescent="0.25">
      <c r="H781">
        <v>704</v>
      </c>
    </row>
    <row r="782" spans="1:23" x14ac:dyDescent="0.25">
      <c r="A782">
        <v>388</v>
      </c>
      <c r="B782">
        <v>1012</v>
      </c>
      <c r="C782" t="s">
        <v>1217</v>
      </c>
      <c r="D782" t="s">
        <v>148</v>
      </c>
      <c r="E782" t="s">
        <v>156</v>
      </c>
      <c r="F782" t="s">
        <v>1218</v>
      </c>
      <c r="G782" t="str">
        <f>"201511011965"</f>
        <v>201511011965</v>
      </c>
      <c r="H782">
        <v>1089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V782">
        <v>0</v>
      </c>
      <c r="W782">
        <v>1089</v>
      </c>
    </row>
    <row r="783" spans="1:23" x14ac:dyDescent="0.25">
      <c r="H783">
        <v>704</v>
      </c>
    </row>
    <row r="784" spans="1:23" x14ac:dyDescent="0.25">
      <c r="A784">
        <v>389</v>
      </c>
      <c r="B784">
        <v>2528</v>
      </c>
      <c r="C784" t="s">
        <v>1219</v>
      </c>
      <c r="D784" t="s">
        <v>111</v>
      </c>
      <c r="E784" t="s">
        <v>108</v>
      </c>
      <c r="F784" t="s">
        <v>1220</v>
      </c>
      <c r="G784" t="str">
        <f>"201511006282"</f>
        <v>201511006282</v>
      </c>
      <c r="H784">
        <v>1089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V784">
        <v>0</v>
      </c>
      <c r="W784">
        <v>1089</v>
      </c>
    </row>
    <row r="785" spans="1:23" x14ac:dyDescent="0.25">
      <c r="H785">
        <v>704</v>
      </c>
    </row>
    <row r="786" spans="1:23" x14ac:dyDescent="0.25">
      <c r="A786">
        <v>390</v>
      </c>
      <c r="B786">
        <v>2640</v>
      </c>
      <c r="C786" t="s">
        <v>1221</v>
      </c>
      <c r="D786" t="s">
        <v>1222</v>
      </c>
      <c r="E786" t="s">
        <v>181</v>
      </c>
      <c r="F786" t="s">
        <v>1223</v>
      </c>
      <c r="G786" t="str">
        <f>"201502001767"</f>
        <v>201502001767</v>
      </c>
      <c r="H786">
        <v>1045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6</v>
      </c>
      <c r="S786">
        <v>42</v>
      </c>
      <c r="T786">
        <v>0</v>
      </c>
      <c r="V786">
        <v>2</v>
      </c>
      <c r="W786">
        <v>1087</v>
      </c>
    </row>
    <row r="787" spans="1:23" x14ac:dyDescent="0.25">
      <c r="H787">
        <v>704</v>
      </c>
    </row>
    <row r="788" spans="1:23" x14ac:dyDescent="0.25">
      <c r="A788">
        <v>391</v>
      </c>
      <c r="B788">
        <v>3001</v>
      </c>
      <c r="C788" t="s">
        <v>1224</v>
      </c>
      <c r="D788" t="s">
        <v>1225</v>
      </c>
      <c r="E788" t="s">
        <v>27</v>
      </c>
      <c r="F788" t="s">
        <v>1226</v>
      </c>
      <c r="G788" t="str">
        <f>"00224696"</f>
        <v>00224696</v>
      </c>
      <c r="H788">
        <v>1056</v>
      </c>
      <c r="I788">
        <v>0</v>
      </c>
      <c r="J788">
        <v>30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V788">
        <v>0</v>
      </c>
      <c r="W788">
        <v>1086</v>
      </c>
    </row>
    <row r="789" spans="1:23" x14ac:dyDescent="0.25">
      <c r="H789">
        <v>704</v>
      </c>
    </row>
    <row r="790" spans="1:23" x14ac:dyDescent="0.25">
      <c r="A790">
        <v>392</v>
      </c>
      <c r="B790">
        <v>145</v>
      </c>
      <c r="C790" t="s">
        <v>1227</v>
      </c>
      <c r="D790" t="s">
        <v>1228</v>
      </c>
      <c r="E790" t="s">
        <v>1229</v>
      </c>
      <c r="F790" t="s">
        <v>1230</v>
      </c>
      <c r="G790" t="str">
        <f>"201511036941"</f>
        <v>201511036941</v>
      </c>
      <c r="H790" t="s">
        <v>1231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5</v>
      </c>
      <c r="S790">
        <v>35</v>
      </c>
      <c r="T790">
        <v>0</v>
      </c>
      <c r="V790">
        <v>0</v>
      </c>
      <c r="W790" t="s">
        <v>1232</v>
      </c>
    </row>
    <row r="791" spans="1:23" x14ac:dyDescent="0.25">
      <c r="H791">
        <v>704</v>
      </c>
    </row>
    <row r="792" spans="1:23" x14ac:dyDescent="0.25">
      <c r="A792">
        <v>393</v>
      </c>
      <c r="B792">
        <v>2239</v>
      </c>
      <c r="C792" t="s">
        <v>1233</v>
      </c>
      <c r="D792" t="s">
        <v>161</v>
      </c>
      <c r="E792" t="s">
        <v>108</v>
      </c>
      <c r="F792" t="s">
        <v>1234</v>
      </c>
      <c r="G792" t="str">
        <f>"00030390"</f>
        <v>00030390</v>
      </c>
      <c r="H792" t="s">
        <v>1231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5</v>
      </c>
      <c r="S792">
        <v>35</v>
      </c>
      <c r="T792">
        <v>0</v>
      </c>
      <c r="V792">
        <v>0</v>
      </c>
      <c r="W792" t="s">
        <v>1232</v>
      </c>
    </row>
    <row r="793" spans="1:23" x14ac:dyDescent="0.25">
      <c r="H793">
        <v>704</v>
      </c>
    </row>
    <row r="794" spans="1:23" x14ac:dyDescent="0.25">
      <c r="A794">
        <v>394</v>
      </c>
      <c r="B794">
        <v>214</v>
      </c>
      <c r="C794" t="s">
        <v>1235</v>
      </c>
      <c r="D794" t="s">
        <v>671</v>
      </c>
      <c r="E794" t="s">
        <v>44</v>
      </c>
      <c r="F794" t="s">
        <v>1236</v>
      </c>
      <c r="G794" t="str">
        <f>"201512001471"</f>
        <v>201512001471</v>
      </c>
      <c r="H794">
        <v>935</v>
      </c>
      <c r="I794">
        <v>150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V794">
        <v>2</v>
      </c>
      <c r="W794">
        <v>1085</v>
      </c>
    </row>
    <row r="795" spans="1:23" x14ac:dyDescent="0.25">
      <c r="H795">
        <v>704</v>
      </c>
    </row>
    <row r="796" spans="1:23" x14ac:dyDescent="0.25">
      <c r="A796">
        <v>395</v>
      </c>
      <c r="B796">
        <v>2806</v>
      </c>
      <c r="C796" t="s">
        <v>606</v>
      </c>
      <c r="D796" t="s">
        <v>14</v>
      </c>
      <c r="E796" t="s">
        <v>1237</v>
      </c>
      <c r="F796" t="s">
        <v>1238</v>
      </c>
      <c r="G796" t="str">
        <f>"00222149"</f>
        <v>00222149</v>
      </c>
      <c r="H796">
        <v>935</v>
      </c>
      <c r="I796">
        <v>150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V796">
        <v>0</v>
      </c>
      <c r="W796">
        <v>1085</v>
      </c>
    </row>
    <row r="797" spans="1:23" x14ac:dyDescent="0.25">
      <c r="H797">
        <v>704</v>
      </c>
    </row>
    <row r="798" spans="1:23" x14ac:dyDescent="0.25">
      <c r="A798">
        <v>396</v>
      </c>
      <c r="B798">
        <v>1625</v>
      </c>
      <c r="C798" t="s">
        <v>1239</v>
      </c>
      <c r="D798" t="s">
        <v>68</v>
      </c>
      <c r="E798" t="s">
        <v>56</v>
      </c>
      <c r="F798" t="s">
        <v>1240</v>
      </c>
      <c r="G798" t="str">
        <f>"201509000008"</f>
        <v>201509000008</v>
      </c>
      <c r="H798" t="s">
        <v>29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V798">
        <v>0</v>
      </c>
      <c r="W798" t="s">
        <v>29</v>
      </c>
    </row>
    <row r="799" spans="1:23" x14ac:dyDescent="0.25">
      <c r="H799">
        <v>704</v>
      </c>
    </row>
    <row r="800" spans="1:23" x14ac:dyDescent="0.25">
      <c r="A800">
        <v>397</v>
      </c>
      <c r="B800">
        <v>814</v>
      </c>
      <c r="C800" t="s">
        <v>1241</v>
      </c>
      <c r="D800" t="s">
        <v>1242</v>
      </c>
      <c r="E800" t="s">
        <v>1243</v>
      </c>
      <c r="F800" t="s">
        <v>1244</v>
      </c>
      <c r="G800" t="str">
        <f>"201511009871"</f>
        <v>201511009871</v>
      </c>
      <c r="H800" t="s">
        <v>29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V800">
        <v>0</v>
      </c>
      <c r="W800" t="s">
        <v>29</v>
      </c>
    </row>
    <row r="801" spans="1:23" x14ac:dyDescent="0.25">
      <c r="H801">
        <v>704</v>
      </c>
    </row>
    <row r="802" spans="1:23" x14ac:dyDescent="0.25">
      <c r="A802">
        <v>398</v>
      </c>
      <c r="B802">
        <v>719</v>
      </c>
      <c r="C802" t="s">
        <v>1245</v>
      </c>
      <c r="D802" t="s">
        <v>379</v>
      </c>
      <c r="E802" t="s">
        <v>27</v>
      </c>
      <c r="F802" t="s">
        <v>1246</v>
      </c>
      <c r="G802" t="str">
        <f>"201511016694"</f>
        <v>201511016694</v>
      </c>
      <c r="H802" t="s">
        <v>29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V802">
        <v>0</v>
      </c>
      <c r="W802" t="s">
        <v>29</v>
      </c>
    </row>
    <row r="803" spans="1:23" x14ac:dyDescent="0.25">
      <c r="H803">
        <v>704</v>
      </c>
    </row>
    <row r="804" spans="1:23" x14ac:dyDescent="0.25">
      <c r="A804">
        <v>399</v>
      </c>
      <c r="B804">
        <v>2043</v>
      </c>
      <c r="C804" t="s">
        <v>1247</v>
      </c>
      <c r="D804" t="s">
        <v>32</v>
      </c>
      <c r="E804" t="s">
        <v>212</v>
      </c>
      <c r="F804" t="s">
        <v>1248</v>
      </c>
      <c r="G804" t="str">
        <f>"200801004405"</f>
        <v>200801004405</v>
      </c>
      <c r="H804" t="s">
        <v>1231</v>
      </c>
      <c r="I804">
        <v>0</v>
      </c>
      <c r="J804">
        <v>30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V804">
        <v>0</v>
      </c>
      <c r="W804" t="s">
        <v>1249</v>
      </c>
    </row>
    <row r="805" spans="1:23" x14ac:dyDescent="0.25">
      <c r="H805" t="s">
        <v>1016</v>
      </c>
    </row>
    <row r="806" spans="1:23" x14ac:dyDescent="0.25">
      <c r="A806">
        <v>400</v>
      </c>
      <c r="B806">
        <v>1088</v>
      </c>
      <c r="C806" t="s">
        <v>1250</v>
      </c>
      <c r="D806" t="s">
        <v>280</v>
      </c>
      <c r="E806" t="s">
        <v>27</v>
      </c>
      <c r="F806" t="s">
        <v>1251</v>
      </c>
      <c r="G806" t="str">
        <f>"201510002690"</f>
        <v>201510002690</v>
      </c>
      <c r="H806" t="s">
        <v>1231</v>
      </c>
      <c r="I806">
        <v>0</v>
      </c>
      <c r="J806">
        <v>30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V806">
        <v>2</v>
      </c>
      <c r="W806" t="s">
        <v>1249</v>
      </c>
    </row>
    <row r="807" spans="1:23" x14ac:dyDescent="0.25">
      <c r="H807">
        <v>704</v>
      </c>
    </row>
    <row r="808" spans="1:23" x14ac:dyDescent="0.25">
      <c r="A808">
        <v>401</v>
      </c>
      <c r="B808">
        <v>373</v>
      </c>
      <c r="C808" t="s">
        <v>1128</v>
      </c>
      <c r="D808" t="s">
        <v>1252</v>
      </c>
      <c r="E808" t="s">
        <v>20</v>
      </c>
      <c r="F808" t="s">
        <v>1253</v>
      </c>
      <c r="G808" t="str">
        <f>"201502001684"</f>
        <v>201502001684</v>
      </c>
      <c r="H808" t="s">
        <v>1254</v>
      </c>
      <c r="I808">
        <v>150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V808">
        <v>1</v>
      </c>
      <c r="W808" t="s">
        <v>1255</v>
      </c>
    </row>
    <row r="809" spans="1:23" x14ac:dyDescent="0.25">
      <c r="H809" t="s">
        <v>119</v>
      </c>
    </row>
    <row r="810" spans="1:23" x14ac:dyDescent="0.25">
      <c r="A810">
        <v>402</v>
      </c>
      <c r="B810">
        <v>3112</v>
      </c>
      <c r="C810" t="s">
        <v>785</v>
      </c>
      <c r="D810" t="s">
        <v>52</v>
      </c>
      <c r="E810" t="s">
        <v>125</v>
      </c>
      <c r="F810" t="s">
        <v>1256</v>
      </c>
      <c r="G810" t="str">
        <f>"00096467"</f>
        <v>00096467</v>
      </c>
      <c r="H810" t="s">
        <v>167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V810">
        <v>0</v>
      </c>
      <c r="W810" t="s">
        <v>167</v>
      </c>
    </row>
    <row r="811" spans="1:23" x14ac:dyDescent="0.25">
      <c r="H811">
        <v>704</v>
      </c>
    </row>
    <row r="812" spans="1:23" x14ac:dyDescent="0.25">
      <c r="A812">
        <v>403</v>
      </c>
      <c r="B812">
        <v>680</v>
      </c>
      <c r="C812" t="s">
        <v>1257</v>
      </c>
      <c r="D812" t="s">
        <v>92</v>
      </c>
      <c r="E812" t="s">
        <v>53</v>
      </c>
      <c r="F812" t="s">
        <v>1258</v>
      </c>
      <c r="G812" t="str">
        <f>"201209000157"</f>
        <v>201209000157</v>
      </c>
      <c r="H812" t="s">
        <v>561</v>
      </c>
      <c r="I812">
        <v>0</v>
      </c>
      <c r="J812">
        <v>30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6</v>
      </c>
      <c r="S812">
        <v>42</v>
      </c>
      <c r="T812">
        <v>0</v>
      </c>
      <c r="V812">
        <v>0</v>
      </c>
      <c r="W812" t="s">
        <v>1259</v>
      </c>
    </row>
    <row r="813" spans="1:23" x14ac:dyDescent="0.25">
      <c r="H813">
        <v>704</v>
      </c>
    </row>
    <row r="814" spans="1:23" x14ac:dyDescent="0.25">
      <c r="A814">
        <v>404</v>
      </c>
      <c r="B814">
        <v>1499</v>
      </c>
      <c r="C814" t="s">
        <v>1260</v>
      </c>
      <c r="D814" t="s">
        <v>47</v>
      </c>
      <c r="E814" t="s">
        <v>112</v>
      </c>
      <c r="F814" t="s">
        <v>1261</v>
      </c>
      <c r="G814" t="str">
        <f>"201511033453"</f>
        <v>201511033453</v>
      </c>
      <c r="H814" t="s">
        <v>561</v>
      </c>
      <c r="I814">
        <v>0</v>
      </c>
      <c r="J814">
        <v>30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6</v>
      </c>
      <c r="S814">
        <v>42</v>
      </c>
      <c r="T814">
        <v>0</v>
      </c>
      <c r="V814">
        <v>0</v>
      </c>
      <c r="W814" t="s">
        <v>1259</v>
      </c>
    </row>
    <row r="815" spans="1:23" x14ac:dyDescent="0.25">
      <c r="H815">
        <v>704</v>
      </c>
    </row>
    <row r="816" spans="1:23" x14ac:dyDescent="0.25">
      <c r="A816">
        <v>405</v>
      </c>
      <c r="B816">
        <v>1266</v>
      </c>
      <c r="C816" t="s">
        <v>1262</v>
      </c>
      <c r="D816" t="s">
        <v>98</v>
      </c>
      <c r="E816" t="s">
        <v>604</v>
      </c>
      <c r="F816" t="s">
        <v>1263</v>
      </c>
      <c r="G816" t="str">
        <f>"201511012900"</f>
        <v>201511012900</v>
      </c>
      <c r="H816">
        <v>1078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V816">
        <v>1</v>
      </c>
      <c r="W816">
        <v>1078</v>
      </c>
    </row>
    <row r="817" spans="1:23" x14ac:dyDescent="0.25">
      <c r="H817">
        <v>704</v>
      </c>
    </row>
    <row r="818" spans="1:23" x14ac:dyDescent="0.25">
      <c r="A818">
        <v>406</v>
      </c>
      <c r="B818">
        <v>230</v>
      </c>
      <c r="C818" t="s">
        <v>1264</v>
      </c>
      <c r="D818" t="s">
        <v>148</v>
      </c>
      <c r="E818" t="s">
        <v>177</v>
      </c>
      <c r="F818" t="s">
        <v>1265</v>
      </c>
      <c r="G818" t="str">
        <f>"201512001295"</f>
        <v>201512001295</v>
      </c>
      <c r="H818" t="s">
        <v>131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V818">
        <v>3</v>
      </c>
      <c r="W818" t="s">
        <v>131</v>
      </c>
    </row>
    <row r="819" spans="1:23" x14ac:dyDescent="0.25">
      <c r="H819">
        <v>704</v>
      </c>
    </row>
    <row r="820" spans="1:23" x14ac:dyDescent="0.25">
      <c r="A820">
        <v>407</v>
      </c>
      <c r="B820">
        <v>2295</v>
      </c>
      <c r="C820" t="s">
        <v>1266</v>
      </c>
      <c r="D820" t="s">
        <v>1267</v>
      </c>
      <c r="E820" t="s">
        <v>108</v>
      </c>
      <c r="F820" t="s">
        <v>1268</v>
      </c>
      <c r="G820" t="str">
        <f>"201511027010"</f>
        <v>201511027010</v>
      </c>
      <c r="H820">
        <v>1045</v>
      </c>
      <c r="I820">
        <v>0</v>
      </c>
      <c r="J820">
        <v>30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V820">
        <v>0</v>
      </c>
      <c r="W820">
        <v>1075</v>
      </c>
    </row>
    <row r="821" spans="1:23" x14ac:dyDescent="0.25">
      <c r="H821">
        <v>704</v>
      </c>
    </row>
    <row r="822" spans="1:23" x14ac:dyDescent="0.25">
      <c r="A822">
        <v>408</v>
      </c>
      <c r="B822">
        <v>2763</v>
      </c>
      <c r="C822" t="s">
        <v>687</v>
      </c>
      <c r="D822" t="s">
        <v>47</v>
      </c>
      <c r="E822" t="s">
        <v>44</v>
      </c>
      <c r="F822" t="s">
        <v>1269</v>
      </c>
      <c r="G822" t="str">
        <f>"201405000932"</f>
        <v>201405000932</v>
      </c>
      <c r="H822" t="s">
        <v>526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V822">
        <v>0</v>
      </c>
      <c r="W822" t="s">
        <v>526</v>
      </c>
    </row>
    <row r="823" spans="1:23" x14ac:dyDescent="0.25">
      <c r="H823">
        <v>704</v>
      </c>
    </row>
    <row r="824" spans="1:23" x14ac:dyDescent="0.25">
      <c r="A824">
        <v>409</v>
      </c>
      <c r="B824">
        <v>3203</v>
      </c>
      <c r="C824" t="s">
        <v>1270</v>
      </c>
      <c r="D824" t="s">
        <v>27</v>
      </c>
      <c r="E824" t="s">
        <v>711</v>
      </c>
      <c r="F824" t="s">
        <v>1271</v>
      </c>
      <c r="G824" t="str">
        <f>"201511020701"</f>
        <v>201511020701</v>
      </c>
      <c r="H824" t="s">
        <v>526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V824">
        <v>0</v>
      </c>
      <c r="W824" t="s">
        <v>526</v>
      </c>
    </row>
    <row r="825" spans="1:23" x14ac:dyDescent="0.25">
      <c r="H825">
        <v>704</v>
      </c>
    </row>
    <row r="826" spans="1:23" x14ac:dyDescent="0.25">
      <c r="A826">
        <v>410</v>
      </c>
      <c r="B826">
        <v>1298</v>
      </c>
      <c r="C826" t="s">
        <v>1272</v>
      </c>
      <c r="D826" t="s">
        <v>176</v>
      </c>
      <c r="E826" t="s">
        <v>1273</v>
      </c>
      <c r="F826" t="s">
        <v>1274</v>
      </c>
      <c r="G826" t="str">
        <f>"00228985"</f>
        <v>00228985</v>
      </c>
      <c r="H826">
        <v>1067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V826">
        <v>0</v>
      </c>
      <c r="W826">
        <v>1067</v>
      </c>
    </row>
    <row r="827" spans="1:23" x14ac:dyDescent="0.25">
      <c r="H827">
        <v>704</v>
      </c>
    </row>
    <row r="828" spans="1:23" x14ac:dyDescent="0.25">
      <c r="A828">
        <v>411</v>
      </c>
      <c r="B828">
        <v>2162</v>
      </c>
      <c r="C828" t="s">
        <v>1275</v>
      </c>
      <c r="D828" t="s">
        <v>1276</v>
      </c>
      <c r="E828" t="s">
        <v>92</v>
      </c>
      <c r="F828" t="s">
        <v>1277</v>
      </c>
      <c r="G828" t="str">
        <f>"201511043268"</f>
        <v>201511043268</v>
      </c>
      <c r="H828">
        <v>880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26</v>
      </c>
      <c r="S828">
        <v>182</v>
      </c>
      <c r="T828">
        <v>0</v>
      </c>
      <c r="V828">
        <v>0</v>
      </c>
      <c r="W828">
        <v>1062</v>
      </c>
    </row>
    <row r="829" spans="1:23" x14ac:dyDescent="0.25">
      <c r="H829">
        <v>704</v>
      </c>
    </row>
    <row r="830" spans="1:23" x14ac:dyDescent="0.25">
      <c r="A830">
        <v>412</v>
      </c>
      <c r="B830">
        <v>1419</v>
      </c>
      <c r="C830" t="s">
        <v>1278</v>
      </c>
      <c r="D830" t="s">
        <v>99</v>
      </c>
      <c r="E830" t="s">
        <v>125</v>
      </c>
      <c r="F830" t="s">
        <v>1279</v>
      </c>
      <c r="G830" t="str">
        <f>"201511041493"</f>
        <v>201511041493</v>
      </c>
      <c r="H830">
        <v>880</v>
      </c>
      <c r="I830">
        <v>150</v>
      </c>
      <c r="J830">
        <v>30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V830">
        <v>0</v>
      </c>
      <c r="W830">
        <v>1060</v>
      </c>
    </row>
    <row r="831" spans="1:23" x14ac:dyDescent="0.25">
      <c r="H831">
        <v>704</v>
      </c>
    </row>
    <row r="832" spans="1:23" x14ac:dyDescent="0.25">
      <c r="A832">
        <v>413</v>
      </c>
      <c r="B832">
        <v>2181</v>
      </c>
      <c r="C832" t="s">
        <v>1280</v>
      </c>
      <c r="D832" t="s">
        <v>601</v>
      </c>
      <c r="E832" t="s">
        <v>125</v>
      </c>
      <c r="F832" t="s">
        <v>1281</v>
      </c>
      <c r="G832" t="str">
        <f>"201511038635"</f>
        <v>201511038635</v>
      </c>
      <c r="H832" t="s">
        <v>1282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18</v>
      </c>
      <c r="S832">
        <v>126</v>
      </c>
      <c r="T832">
        <v>0</v>
      </c>
      <c r="V832">
        <v>0</v>
      </c>
      <c r="W832" t="s">
        <v>1283</v>
      </c>
    </row>
    <row r="833" spans="1:23" x14ac:dyDescent="0.25">
      <c r="H833">
        <v>704</v>
      </c>
    </row>
    <row r="834" spans="1:23" x14ac:dyDescent="0.25">
      <c r="A834">
        <v>414</v>
      </c>
      <c r="B834">
        <v>687</v>
      </c>
      <c r="C834" t="s">
        <v>1284</v>
      </c>
      <c r="D834" t="s">
        <v>47</v>
      </c>
      <c r="E834" t="s">
        <v>99</v>
      </c>
      <c r="F834" t="s">
        <v>1285</v>
      </c>
      <c r="G834" t="str">
        <f>"00040984"</f>
        <v>00040984</v>
      </c>
      <c r="H834" t="s">
        <v>1286</v>
      </c>
      <c r="I834">
        <v>0</v>
      </c>
      <c r="J834">
        <v>30</v>
      </c>
      <c r="K834">
        <v>0</v>
      </c>
      <c r="L834">
        <v>0</v>
      </c>
      <c r="M834">
        <v>0</v>
      </c>
      <c r="N834">
        <v>30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V834">
        <v>2</v>
      </c>
      <c r="W834" t="s">
        <v>1287</v>
      </c>
    </row>
    <row r="835" spans="1:23" x14ac:dyDescent="0.25">
      <c r="H835" t="s">
        <v>217</v>
      </c>
    </row>
    <row r="836" spans="1:23" x14ac:dyDescent="0.25">
      <c r="A836">
        <v>415</v>
      </c>
      <c r="B836">
        <v>2194</v>
      </c>
      <c r="C836" t="s">
        <v>1288</v>
      </c>
      <c r="D836" t="s">
        <v>1289</v>
      </c>
      <c r="E836" t="s">
        <v>197</v>
      </c>
      <c r="F836" t="s">
        <v>1290</v>
      </c>
      <c r="G836" t="str">
        <f>"201511028627"</f>
        <v>201511028627</v>
      </c>
      <c r="H836" t="s">
        <v>1291</v>
      </c>
      <c r="I836">
        <v>150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6</v>
      </c>
      <c r="S836">
        <v>42</v>
      </c>
      <c r="T836">
        <v>0</v>
      </c>
      <c r="V836">
        <v>0</v>
      </c>
      <c r="W836" t="s">
        <v>1287</v>
      </c>
    </row>
    <row r="837" spans="1:23" x14ac:dyDescent="0.25">
      <c r="H837">
        <v>704</v>
      </c>
    </row>
    <row r="838" spans="1:23" x14ac:dyDescent="0.25">
      <c r="A838">
        <v>416</v>
      </c>
      <c r="B838">
        <v>2975</v>
      </c>
      <c r="C838" t="s">
        <v>116</v>
      </c>
      <c r="D838" t="s">
        <v>99</v>
      </c>
      <c r="E838" t="s">
        <v>63</v>
      </c>
      <c r="F838" t="s">
        <v>1292</v>
      </c>
      <c r="G838" t="str">
        <f>"201510002613"</f>
        <v>201510002613</v>
      </c>
      <c r="H838">
        <v>550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72</v>
      </c>
      <c r="S838">
        <v>504</v>
      </c>
      <c r="T838">
        <v>0</v>
      </c>
      <c r="V838">
        <v>0</v>
      </c>
      <c r="W838">
        <v>1054</v>
      </c>
    </row>
    <row r="839" spans="1:23" x14ac:dyDescent="0.25">
      <c r="H839">
        <v>704</v>
      </c>
    </row>
    <row r="840" spans="1:23" x14ac:dyDescent="0.25">
      <c r="A840">
        <v>417</v>
      </c>
      <c r="B840">
        <v>2644</v>
      </c>
      <c r="C840" t="s">
        <v>1293</v>
      </c>
      <c r="D840" t="s">
        <v>601</v>
      </c>
      <c r="E840" t="s">
        <v>108</v>
      </c>
      <c r="F840" t="s">
        <v>1294</v>
      </c>
      <c r="G840" t="str">
        <f>"201511024802"</f>
        <v>201511024802</v>
      </c>
      <c r="H840">
        <v>990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9</v>
      </c>
      <c r="S840">
        <v>63</v>
      </c>
      <c r="T840">
        <v>0</v>
      </c>
      <c r="V840">
        <v>0</v>
      </c>
      <c r="W840">
        <v>1053</v>
      </c>
    </row>
    <row r="841" spans="1:23" x14ac:dyDescent="0.25">
      <c r="H841">
        <v>704</v>
      </c>
    </row>
    <row r="842" spans="1:23" x14ac:dyDescent="0.25">
      <c r="A842">
        <v>418</v>
      </c>
      <c r="B842">
        <v>1567</v>
      </c>
      <c r="C842" t="s">
        <v>1295</v>
      </c>
      <c r="D842" t="s">
        <v>26</v>
      </c>
      <c r="E842" t="s">
        <v>44</v>
      </c>
      <c r="F842" t="s">
        <v>1296</v>
      </c>
      <c r="G842" t="str">
        <f>"201511021212"</f>
        <v>201511021212</v>
      </c>
      <c r="H842">
        <v>869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26</v>
      </c>
      <c r="S842">
        <v>182</v>
      </c>
      <c r="T842">
        <v>0</v>
      </c>
      <c r="V842">
        <v>0</v>
      </c>
      <c r="W842">
        <v>1051</v>
      </c>
    </row>
    <row r="843" spans="1:23" x14ac:dyDescent="0.25">
      <c r="H843">
        <v>704</v>
      </c>
    </row>
    <row r="844" spans="1:23" x14ac:dyDescent="0.25">
      <c r="A844">
        <v>419</v>
      </c>
      <c r="B844">
        <v>1390</v>
      </c>
      <c r="C844" t="s">
        <v>87</v>
      </c>
      <c r="D844" t="s">
        <v>242</v>
      </c>
      <c r="E844" t="s">
        <v>37</v>
      </c>
      <c r="F844" t="s">
        <v>1297</v>
      </c>
      <c r="G844" t="str">
        <f>"201511032631"</f>
        <v>201511032631</v>
      </c>
      <c r="H844" t="s">
        <v>1298</v>
      </c>
      <c r="I844">
        <v>0</v>
      </c>
      <c r="J844">
        <v>50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10</v>
      </c>
      <c r="S844">
        <v>70</v>
      </c>
      <c r="T844">
        <v>0</v>
      </c>
      <c r="V844">
        <v>0</v>
      </c>
      <c r="W844" t="s">
        <v>1299</v>
      </c>
    </row>
    <row r="845" spans="1:23" x14ac:dyDescent="0.25">
      <c r="H845" t="s">
        <v>119</v>
      </c>
    </row>
    <row r="846" spans="1:23" x14ac:dyDescent="0.25">
      <c r="A846">
        <v>420</v>
      </c>
      <c r="B846">
        <v>940</v>
      </c>
      <c r="C846" t="s">
        <v>1300</v>
      </c>
      <c r="D846" t="s">
        <v>601</v>
      </c>
      <c r="E846" t="s">
        <v>92</v>
      </c>
      <c r="F846" t="s">
        <v>1301</v>
      </c>
      <c r="G846" t="str">
        <f>"00219916"</f>
        <v>00219916</v>
      </c>
      <c r="H846">
        <v>825</v>
      </c>
      <c r="I846">
        <v>150</v>
      </c>
      <c r="J846">
        <v>30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6</v>
      </c>
      <c r="S846">
        <v>42</v>
      </c>
      <c r="T846">
        <v>0</v>
      </c>
      <c r="V846">
        <v>0</v>
      </c>
      <c r="W846">
        <v>1047</v>
      </c>
    </row>
    <row r="847" spans="1:23" x14ac:dyDescent="0.25">
      <c r="H847">
        <v>704</v>
      </c>
    </row>
    <row r="848" spans="1:23" x14ac:dyDescent="0.25">
      <c r="A848">
        <v>421</v>
      </c>
      <c r="B848">
        <v>1275</v>
      </c>
      <c r="C848" t="s">
        <v>1302</v>
      </c>
      <c r="D848" t="s">
        <v>26</v>
      </c>
      <c r="E848" t="s">
        <v>37</v>
      </c>
      <c r="F848" t="s">
        <v>1303</v>
      </c>
      <c r="G848" t="str">
        <f>"00150496"</f>
        <v>00150496</v>
      </c>
      <c r="H848">
        <v>1045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V848">
        <v>0</v>
      </c>
      <c r="W848">
        <v>1045</v>
      </c>
    </row>
    <row r="849" spans="1:23" x14ac:dyDescent="0.25">
      <c r="H849">
        <v>704</v>
      </c>
    </row>
    <row r="850" spans="1:23" x14ac:dyDescent="0.25">
      <c r="A850">
        <v>422</v>
      </c>
      <c r="B850">
        <v>1356</v>
      </c>
      <c r="C850" t="s">
        <v>87</v>
      </c>
      <c r="D850" t="s">
        <v>111</v>
      </c>
      <c r="E850" t="s">
        <v>33</v>
      </c>
      <c r="F850" t="s">
        <v>1304</v>
      </c>
      <c r="G850" t="str">
        <f>"201511027751"</f>
        <v>201511027751</v>
      </c>
      <c r="H850">
        <v>1045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V850">
        <v>0</v>
      </c>
      <c r="W850">
        <v>1045</v>
      </c>
    </row>
    <row r="851" spans="1:23" x14ac:dyDescent="0.25">
      <c r="H851">
        <v>704</v>
      </c>
    </row>
    <row r="852" spans="1:23" x14ac:dyDescent="0.25">
      <c r="A852">
        <v>423</v>
      </c>
      <c r="B852">
        <v>2910</v>
      </c>
      <c r="C852" t="s">
        <v>1305</v>
      </c>
      <c r="D852" t="s">
        <v>33</v>
      </c>
      <c r="E852" t="s">
        <v>125</v>
      </c>
      <c r="F852" t="s">
        <v>1306</v>
      </c>
      <c r="G852" t="str">
        <f>"201510000593"</f>
        <v>201510000593</v>
      </c>
      <c r="H852">
        <v>1045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V852">
        <v>1</v>
      </c>
      <c r="W852">
        <v>1045</v>
      </c>
    </row>
    <row r="853" spans="1:23" x14ac:dyDescent="0.25">
      <c r="H853">
        <v>704</v>
      </c>
    </row>
    <row r="854" spans="1:23" x14ac:dyDescent="0.25">
      <c r="A854">
        <v>424</v>
      </c>
      <c r="B854">
        <v>1991</v>
      </c>
      <c r="C854" t="s">
        <v>1307</v>
      </c>
      <c r="D854" t="s">
        <v>59</v>
      </c>
      <c r="E854" t="s">
        <v>306</v>
      </c>
      <c r="F854" t="s">
        <v>1308</v>
      </c>
      <c r="G854" t="str">
        <f>"00073517"</f>
        <v>00073517</v>
      </c>
      <c r="H854">
        <v>1045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V854">
        <v>0</v>
      </c>
      <c r="W854">
        <v>1045</v>
      </c>
    </row>
    <row r="855" spans="1:23" x14ac:dyDescent="0.25">
      <c r="H855">
        <v>704</v>
      </c>
    </row>
    <row r="856" spans="1:23" x14ac:dyDescent="0.25">
      <c r="A856">
        <v>425</v>
      </c>
      <c r="B856">
        <v>1270</v>
      </c>
      <c r="C856" t="s">
        <v>1309</v>
      </c>
      <c r="D856" t="s">
        <v>176</v>
      </c>
      <c r="E856" t="s">
        <v>1310</v>
      </c>
      <c r="F856" t="s">
        <v>1311</v>
      </c>
      <c r="G856" t="str">
        <f>"00225744"</f>
        <v>00225744</v>
      </c>
      <c r="H856">
        <v>1045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V856">
        <v>0</v>
      </c>
      <c r="W856">
        <v>1045</v>
      </c>
    </row>
    <row r="857" spans="1:23" x14ac:dyDescent="0.25">
      <c r="H857">
        <v>704</v>
      </c>
    </row>
    <row r="858" spans="1:23" x14ac:dyDescent="0.25">
      <c r="A858">
        <v>426</v>
      </c>
      <c r="B858">
        <v>1108</v>
      </c>
      <c r="C858" t="s">
        <v>1312</v>
      </c>
      <c r="D858" t="s">
        <v>204</v>
      </c>
      <c r="E858" t="s">
        <v>125</v>
      </c>
      <c r="F858" t="s">
        <v>1313</v>
      </c>
      <c r="G858" t="str">
        <f>"201511038169"</f>
        <v>201511038169</v>
      </c>
      <c r="H858">
        <v>1045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V858">
        <v>2</v>
      </c>
      <c r="W858">
        <v>1045</v>
      </c>
    </row>
    <row r="859" spans="1:23" x14ac:dyDescent="0.25">
      <c r="H859">
        <v>704</v>
      </c>
    </row>
    <row r="860" spans="1:23" x14ac:dyDescent="0.25">
      <c r="A860">
        <v>427</v>
      </c>
      <c r="B860">
        <v>2139</v>
      </c>
      <c r="C860" t="s">
        <v>1314</v>
      </c>
      <c r="D860" t="s">
        <v>98</v>
      </c>
      <c r="E860" t="s">
        <v>1315</v>
      </c>
      <c r="F860" t="s">
        <v>1316</v>
      </c>
      <c r="G860" t="str">
        <f>"201506002867"</f>
        <v>201506002867</v>
      </c>
      <c r="H860">
        <v>1045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V860">
        <v>0</v>
      </c>
      <c r="W860">
        <v>1045</v>
      </c>
    </row>
    <row r="861" spans="1:23" x14ac:dyDescent="0.25">
      <c r="H861">
        <v>704</v>
      </c>
    </row>
    <row r="862" spans="1:23" x14ac:dyDescent="0.25">
      <c r="A862">
        <v>428</v>
      </c>
      <c r="B862">
        <v>2791</v>
      </c>
      <c r="C862" t="s">
        <v>1317</v>
      </c>
      <c r="D862" t="s">
        <v>47</v>
      </c>
      <c r="E862" t="s">
        <v>197</v>
      </c>
      <c r="F862" t="s">
        <v>1318</v>
      </c>
      <c r="G862" t="str">
        <f>"201512000936"</f>
        <v>201512000936</v>
      </c>
      <c r="H862">
        <v>1045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V862">
        <v>0</v>
      </c>
      <c r="W862">
        <v>1045</v>
      </c>
    </row>
    <row r="863" spans="1:23" x14ac:dyDescent="0.25">
      <c r="H863">
        <v>704</v>
      </c>
    </row>
    <row r="864" spans="1:23" x14ac:dyDescent="0.25">
      <c r="A864">
        <v>429</v>
      </c>
      <c r="B864">
        <v>2760</v>
      </c>
      <c r="C864" t="s">
        <v>1319</v>
      </c>
      <c r="D864" t="s">
        <v>737</v>
      </c>
      <c r="E864" t="s">
        <v>227</v>
      </c>
      <c r="F864" t="s">
        <v>1320</v>
      </c>
      <c r="G864" t="str">
        <f>"00016469"</f>
        <v>00016469</v>
      </c>
      <c r="H864">
        <v>1045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V864">
        <v>0</v>
      </c>
      <c r="W864">
        <v>1045</v>
      </c>
    </row>
    <row r="865" spans="1:23" x14ac:dyDescent="0.25">
      <c r="H865">
        <v>704</v>
      </c>
    </row>
    <row r="866" spans="1:23" x14ac:dyDescent="0.25">
      <c r="A866">
        <v>430</v>
      </c>
      <c r="B866">
        <v>1825</v>
      </c>
      <c r="C866" t="s">
        <v>1321</v>
      </c>
      <c r="D866" t="s">
        <v>1322</v>
      </c>
      <c r="E866" t="s">
        <v>726</v>
      </c>
      <c r="F866" t="s">
        <v>1323</v>
      </c>
      <c r="G866" t="str">
        <f>"201604003220"</f>
        <v>201604003220</v>
      </c>
      <c r="H866" t="s">
        <v>390</v>
      </c>
      <c r="I866">
        <v>150</v>
      </c>
      <c r="J866">
        <v>30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V866">
        <v>0</v>
      </c>
      <c r="W866" t="s">
        <v>1324</v>
      </c>
    </row>
    <row r="867" spans="1:23" x14ac:dyDescent="0.25">
      <c r="H867">
        <v>704</v>
      </c>
    </row>
    <row r="868" spans="1:23" x14ac:dyDescent="0.25">
      <c r="A868">
        <v>431</v>
      </c>
      <c r="B868">
        <v>2106</v>
      </c>
      <c r="C868" t="s">
        <v>1325</v>
      </c>
      <c r="D868" t="s">
        <v>422</v>
      </c>
      <c r="E868" t="s">
        <v>108</v>
      </c>
      <c r="F868" t="s">
        <v>1326</v>
      </c>
      <c r="G868" t="str">
        <f>"201510003517"</f>
        <v>201510003517</v>
      </c>
      <c r="H868" t="s">
        <v>1327</v>
      </c>
      <c r="I868">
        <v>0</v>
      </c>
      <c r="J868">
        <v>50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4</v>
      </c>
      <c r="S868">
        <v>28</v>
      </c>
      <c r="T868">
        <v>0</v>
      </c>
      <c r="V868">
        <v>0</v>
      </c>
      <c r="W868" t="s">
        <v>1328</v>
      </c>
    </row>
    <row r="869" spans="1:23" x14ac:dyDescent="0.25">
      <c r="H869">
        <v>704</v>
      </c>
    </row>
    <row r="870" spans="1:23" x14ac:dyDescent="0.25">
      <c r="A870">
        <v>432</v>
      </c>
      <c r="B870">
        <v>343</v>
      </c>
      <c r="C870" t="s">
        <v>1329</v>
      </c>
      <c r="D870" t="s">
        <v>148</v>
      </c>
      <c r="E870" t="s">
        <v>92</v>
      </c>
      <c r="F870" t="s">
        <v>1330</v>
      </c>
      <c r="G870" t="str">
        <f>"201511043248"</f>
        <v>201511043248</v>
      </c>
      <c r="H870">
        <v>979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8</v>
      </c>
      <c r="S870">
        <v>56</v>
      </c>
      <c r="T870">
        <v>0</v>
      </c>
      <c r="V870">
        <v>0</v>
      </c>
      <c r="W870">
        <v>1035</v>
      </c>
    </row>
    <row r="871" spans="1:23" x14ac:dyDescent="0.25">
      <c r="H871">
        <v>704</v>
      </c>
    </row>
    <row r="872" spans="1:23" x14ac:dyDescent="0.25">
      <c r="A872">
        <v>433</v>
      </c>
      <c r="B872">
        <v>844</v>
      </c>
      <c r="C872" t="s">
        <v>327</v>
      </c>
      <c r="D872" t="s">
        <v>336</v>
      </c>
      <c r="E872" t="s">
        <v>53</v>
      </c>
      <c r="F872" t="s">
        <v>1331</v>
      </c>
      <c r="G872" t="str">
        <f>"201511032984"</f>
        <v>201511032984</v>
      </c>
      <c r="H872">
        <v>990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6</v>
      </c>
      <c r="S872">
        <v>42</v>
      </c>
      <c r="T872">
        <v>0</v>
      </c>
      <c r="V872">
        <v>1</v>
      </c>
      <c r="W872">
        <v>1032</v>
      </c>
    </row>
    <row r="873" spans="1:23" x14ac:dyDescent="0.25">
      <c r="H873">
        <v>704</v>
      </c>
    </row>
    <row r="874" spans="1:23" x14ac:dyDescent="0.25">
      <c r="A874">
        <v>434</v>
      </c>
      <c r="B874">
        <v>3180</v>
      </c>
      <c r="C874" t="s">
        <v>1332</v>
      </c>
      <c r="D874" t="s">
        <v>1333</v>
      </c>
      <c r="E874" t="s">
        <v>1183</v>
      </c>
      <c r="F874" t="s">
        <v>1334</v>
      </c>
      <c r="G874" t="str">
        <f>"00079428"</f>
        <v>00079428</v>
      </c>
      <c r="H874">
        <v>1001</v>
      </c>
      <c r="I874">
        <v>0</v>
      </c>
      <c r="J874">
        <v>30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V874">
        <v>0</v>
      </c>
      <c r="W874">
        <v>1031</v>
      </c>
    </row>
    <row r="875" spans="1:23" x14ac:dyDescent="0.25">
      <c r="H875">
        <v>704</v>
      </c>
    </row>
    <row r="876" spans="1:23" x14ac:dyDescent="0.25">
      <c r="A876">
        <v>435</v>
      </c>
      <c r="B876">
        <v>1247</v>
      </c>
      <c r="C876" t="s">
        <v>1335</v>
      </c>
      <c r="D876" t="s">
        <v>47</v>
      </c>
      <c r="E876" t="s">
        <v>112</v>
      </c>
      <c r="F876" t="s">
        <v>1336</v>
      </c>
      <c r="G876" t="str">
        <f>"201511020877"</f>
        <v>201511020877</v>
      </c>
      <c r="H876">
        <v>880</v>
      </c>
      <c r="I876">
        <v>150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V876">
        <v>2</v>
      </c>
      <c r="W876">
        <v>1030</v>
      </c>
    </row>
    <row r="877" spans="1:23" x14ac:dyDescent="0.25">
      <c r="H877">
        <v>704</v>
      </c>
    </row>
    <row r="878" spans="1:23" x14ac:dyDescent="0.25">
      <c r="A878">
        <v>436</v>
      </c>
      <c r="B878">
        <v>1576</v>
      </c>
      <c r="C878" t="s">
        <v>1337</v>
      </c>
      <c r="D878" t="s">
        <v>47</v>
      </c>
      <c r="E878" t="s">
        <v>1273</v>
      </c>
      <c r="F878" t="s">
        <v>1338</v>
      </c>
      <c r="G878" t="str">
        <f>"201511040079"</f>
        <v>201511040079</v>
      </c>
      <c r="H878" t="s">
        <v>1339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24</v>
      </c>
      <c r="S878">
        <v>168</v>
      </c>
      <c r="T878">
        <v>0</v>
      </c>
      <c r="V878">
        <v>0</v>
      </c>
      <c r="W878" t="s">
        <v>1340</v>
      </c>
    </row>
    <row r="879" spans="1:23" x14ac:dyDescent="0.25">
      <c r="H879">
        <v>704</v>
      </c>
    </row>
    <row r="880" spans="1:23" x14ac:dyDescent="0.25">
      <c r="A880">
        <v>437</v>
      </c>
      <c r="B880">
        <v>2210</v>
      </c>
      <c r="C880" t="s">
        <v>1341</v>
      </c>
      <c r="D880" t="s">
        <v>36</v>
      </c>
      <c r="E880" t="s">
        <v>44</v>
      </c>
      <c r="F880" t="s">
        <v>1342</v>
      </c>
      <c r="G880" t="str">
        <f>"201511042023"</f>
        <v>201511042023</v>
      </c>
      <c r="H880" t="s">
        <v>928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V880">
        <v>0</v>
      </c>
      <c r="W880" t="s">
        <v>928</v>
      </c>
    </row>
    <row r="881" spans="1:23" x14ac:dyDescent="0.25">
      <c r="H881">
        <v>704</v>
      </c>
    </row>
    <row r="882" spans="1:23" x14ac:dyDescent="0.25">
      <c r="A882">
        <v>438</v>
      </c>
      <c r="B882">
        <v>1689</v>
      </c>
      <c r="C882" t="s">
        <v>1343</v>
      </c>
      <c r="D882" t="s">
        <v>95</v>
      </c>
      <c r="E882" t="s">
        <v>108</v>
      </c>
      <c r="F882" t="s">
        <v>1344</v>
      </c>
      <c r="G882" t="str">
        <f>"00088641"</f>
        <v>00088641</v>
      </c>
      <c r="H882" t="s">
        <v>928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V882">
        <v>2</v>
      </c>
      <c r="W882" t="s">
        <v>928</v>
      </c>
    </row>
    <row r="883" spans="1:23" x14ac:dyDescent="0.25">
      <c r="H883">
        <v>704</v>
      </c>
    </row>
    <row r="884" spans="1:23" x14ac:dyDescent="0.25">
      <c r="A884">
        <v>439</v>
      </c>
      <c r="B884">
        <v>493</v>
      </c>
      <c r="C884" t="s">
        <v>1345</v>
      </c>
      <c r="D884" t="s">
        <v>1346</v>
      </c>
      <c r="E884" t="s">
        <v>1347</v>
      </c>
      <c r="F884" t="s">
        <v>1348</v>
      </c>
      <c r="G884" t="str">
        <f>"201511009789"</f>
        <v>201511009789</v>
      </c>
      <c r="H884">
        <v>770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30</v>
      </c>
      <c r="P884">
        <v>0</v>
      </c>
      <c r="Q884">
        <v>70</v>
      </c>
      <c r="R884">
        <v>22</v>
      </c>
      <c r="S884">
        <v>154</v>
      </c>
      <c r="T884">
        <v>0</v>
      </c>
      <c r="V884">
        <v>0</v>
      </c>
      <c r="W884">
        <v>1024</v>
      </c>
    </row>
    <row r="885" spans="1:23" x14ac:dyDescent="0.25">
      <c r="H885">
        <v>704</v>
      </c>
    </row>
    <row r="886" spans="1:23" x14ac:dyDescent="0.25">
      <c r="A886">
        <v>440</v>
      </c>
      <c r="B886">
        <v>1019</v>
      </c>
      <c r="C886" t="s">
        <v>1349</v>
      </c>
      <c r="D886" t="s">
        <v>457</v>
      </c>
      <c r="E886" t="s">
        <v>237</v>
      </c>
      <c r="F886" t="s">
        <v>1350</v>
      </c>
      <c r="G886" t="str">
        <f>"201511040811"</f>
        <v>201511040811</v>
      </c>
      <c r="H886">
        <v>946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11</v>
      </c>
      <c r="S886">
        <v>77</v>
      </c>
      <c r="T886">
        <v>0</v>
      </c>
      <c r="V886">
        <v>0</v>
      </c>
      <c r="W886">
        <v>1023</v>
      </c>
    </row>
    <row r="887" spans="1:23" x14ac:dyDescent="0.25">
      <c r="H887" t="s">
        <v>217</v>
      </c>
    </row>
    <row r="888" spans="1:23" x14ac:dyDescent="0.25">
      <c r="A888">
        <v>441</v>
      </c>
      <c r="B888">
        <v>2859</v>
      </c>
      <c r="C888" t="s">
        <v>1351</v>
      </c>
      <c r="D888" t="s">
        <v>245</v>
      </c>
      <c r="E888" t="s">
        <v>1121</v>
      </c>
      <c r="F888" t="s">
        <v>1352</v>
      </c>
      <c r="G888" t="str">
        <f>"201511023640"</f>
        <v>201511023640</v>
      </c>
      <c r="H888">
        <v>990</v>
      </c>
      <c r="I888">
        <v>0</v>
      </c>
      <c r="J888">
        <v>30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V888">
        <v>1</v>
      </c>
      <c r="W888">
        <v>1020</v>
      </c>
    </row>
    <row r="889" spans="1:23" x14ac:dyDescent="0.25">
      <c r="H889">
        <v>704</v>
      </c>
    </row>
    <row r="890" spans="1:23" x14ac:dyDescent="0.25">
      <c r="A890">
        <v>442</v>
      </c>
      <c r="B890">
        <v>204</v>
      </c>
      <c r="C890" t="s">
        <v>1353</v>
      </c>
      <c r="D890" t="s">
        <v>1354</v>
      </c>
      <c r="E890" t="s">
        <v>27</v>
      </c>
      <c r="F890" t="s">
        <v>1355</v>
      </c>
      <c r="G890" t="str">
        <f>"201511028553"</f>
        <v>201511028553</v>
      </c>
      <c r="H890">
        <v>990</v>
      </c>
      <c r="I890">
        <v>0</v>
      </c>
      <c r="J890">
        <v>30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V890">
        <v>0</v>
      </c>
      <c r="W890">
        <v>1020</v>
      </c>
    </row>
    <row r="891" spans="1:23" x14ac:dyDescent="0.25">
      <c r="H891">
        <v>704</v>
      </c>
    </row>
    <row r="892" spans="1:23" x14ac:dyDescent="0.25">
      <c r="A892">
        <v>443</v>
      </c>
      <c r="B892">
        <v>350</v>
      </c>
      <c r="C892" t="s">
        <v>1356</v>
      </c>
      <c r="D892" t="s">
        <v>98</v>
      </c>
      <c r="E892" t="s">
        <v>604</v>
      </c>
      <c r="F892" t="s">
        <v>1357</v>
      </c>
      <c r="G892" t="str">
        <f>"201511009415"</f>
        <v>201511009415</v>
      </c>
      <c r="H892">
        <v>880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20</v>
      </c>
      <c r="S892">
        <v>140</v>
      </c>
      <c r="T892">
        <v>0</v>
      </c>
      <c r="V892">
        <v>0</v>
      </c>
      <c r="W892">
        <v>1020</v>
      </c>
    </row>
    <row r="893" spans="1:23" x14ac:dyDescent="0.25">
      <c r="H893">
        <v>704</v>
      </c>
    </row>
    <row r="894" spans="1:23" x14ac:dyDescent="0.25">
      <c r="A894">
        <v>444</v>
      </c>
      <c r="B894">
        <v>636</v>
      </c>
      <c r="C894" t="s">
        <v>1358</v>
      </c>
      <c r="D894" t="s">
        <v>98</v>
      </c>
      <c r="E894" t="s">
        <v>33</v>
      </c>
      <c r="F894" t="s">
        <v>1359</v>
      </c>
      <c r="G894" t="str">
        <f>"00089751"</f>
        <v>00089751</v>
      </c>
      <c r="H894" t="s">
        <v>1360</v>
      </c>
      <c r="I894">
        <v>0</v>
      </c>
      <c r="J894">
        <v>30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V894">
        <v>0</v>
      </c>
      <c r="W894" t="s">
        <v>1361</v>
      </c>
    </row>
    <row r="895" spans="1:23" x14ac:dyDescent="0.25">
      <c r="H895">
        <v>704</v>
      </c>
    </row>
    <row r="896" spans="1:23" x14ac:dyDescent="0.25">
      <c r="A896">
        <v>445</v>
      </c>
      <c r="B896">
        <v>957</v>
      </c>
      <c r="C896" t="s">
        <v>1362</v>
      </c>
      <c r="D896" t="s">
        <v>108</v>
      </c>
      <c r="E896" t="s">
        <v>44</v>
      </c>
      <c r="F896" t="s">
        <v>1363</v>
      </c>
      <c r="G896" t="str">
        <f>"00056264"</f>
        <v>00056264</v>
      </c>
      <c r="H896">
        <v>825</v>
      </c>
      <c r="I896">
        <v>150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6</v>
      </c>
      <c r="S896">
        <v>42</v>
      </c>
      <c r="T896">
        <v>0</v>
      </c>
      <c r="V896">
        <v>0</v>
      </c>
      <c r="W896">
        <v>1017</v>
      </c>
    </row>
    <row r="897" spans="1:23" x14ac:dyDescent="0.25">
      <c r="H897">
        <v>704</v>
      </c>
    </row>
    <row r="898" spans="1:23" x14ac:dyDescent="0.25">
      <c r="A898">
        <v>446</v>
      </c>
      <c r="B898">
        <v>206</v>
      </c>
      <c r="C898" t="s">
        <v>1364</v>
      </c>
      <c r="D898" t="s">
        <v>280</v>
      </c>
      <c r="E898" t="s">
        <v>44</v>
      </c>
      <c r="F898" t="s">
        <v>1365</v>
      </c>
      <c r="G898" t="str">
        <f>"00224513"</f>
        <v>00224513</v>
      </c>
      <c r="H898" t="s">
        <v>311</v>
      </c>
      <c r="I898">
        <v>0</v>
      </c>
      <c r="J898">
        <v>30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27</v>
      </c>
      <c r="S898">
        <v>189</v>
      </c>
      <c r="T898">
        <v>0</v>
      </c>
      <c r="V898">
        <v>0</v>
      </c>
      <c r="W898" t="s">
        <v>1366</v>
      </c>
    </row>
    <row r="899" spans="1:23" x14ac:dyDescent="0.25">
      <c r="H899">
        <v>704</v>
      </c>
    </row>
    <row r="900" spans="1:23" x14ac:dyDescent="0.25">
      <c r="A900">
        <v>447</v>
      </c>
      <c r="B900">
        <v>2289</v>
      </c>
      <c r="C900" t="s">
        <v>87</v>
      </c>
      <c r="D900" t="s">
        <v>613</v>
      </c>
      <c r="E900" t="s">
        <v>1367</v>
      </c>
      <c r="F900" t="s">
        <v>1368</v>
      </c>
      <c r="G900" t="str">
        <f>"00224354"</f>
        <v>00224354</v>
      </c>
      <c r="H900" t="s">
        <v>761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V900">
        <v>0</v>
      </c>
      <c r="W900" t="s">
        <v>761</v>
      </c>
    </row>
    <row r="901" spans="1:23" x14ac:dyDescent="0.25">
      <c r="H901">
        <v>704</v>
      </c>
    </row>
    <row r="902" spans="1:23" x14ac:dyDescent="0.25">
      <c r="A902">
        <v>448</v>
      </c>
      <c r="B902">
        <v>475</v>
      </c>
      <c r="C902" t="s">
        <v>1369</v>
      </c>
      <c r="D902" t="s">
        <v>1370</v>
      </c>
      <c r="E902" t="s">
        <v>1371</v>
      </c>
      <c r="F902" t="s">
        <v>1372</v>
      </c>
      <c r="G902" t="str">
        <f>"201511036011"</f>
        <v>201511036011</v>
      </c>
      <c r="H902">
        <v>880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19</v>
      </c>
      <c r="S902">
        <v>133</v>
      </c>
      <c r="T902">
        <v>0</v>
      </c>
      <c r="V902">
        <v>0</v>
      </c>
      <c r="W902">
        <v>1013</v>
      </c>
    </row>
    <row r="903" spans="1:23" x14ac:dyDescent="0.25">
      <c r="H903">
        <v>704</v>
      </c>
    </row>
    <row r="904" spans="1:23" x14ac:dyDescent="0.25">
      <c r="A904">
        <v>449</v>
      </c>
      <c r="B904">
        <v>1249</v>
      </c>
      <c r="C904" t="s">
        <v>1373</v>
      </c>
      <c r="D904" t="s">
        <v>98</v>
      </c>
      <c r="E904" t="s">
        <v>1374</v>
      </c>
      <c r="F904" t="s">
        <v>1375</v>
      </c>
      <c r="G904" t="str">
        <f>"201511041666"</f>
        <v>201511041666</v>
      </c>
      <c r="H904">
        <v>1012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V904">
        <v>0</v>
      </c>
      <c r="W904">
        <v>1012</v>
      </c>
    </row>
    <row r="905" spans="1:23" x14ac:dyDescent="0.25">
      <c r="H905">
        <v>704</v>
      </c>
    </row>
    <row r="906" spans="1:23" x14ac:dyDescent="0.25">
      <c r="A906">
        <v>450</v>
      </c>
      <c r="B906">
        <v>152</v>
      </c>
      <c r="C906" t="s">
        <v>1376</v>
      </c>
      <c r="D906" t="s">
        <v>422</v>
      </c>
      <c r="E906" t="s">
        <v>63</v>
      </c>
      <c r="F906" t="s">
        <v>1377</v>
      </c>
      <c r="G906" t="str">
        <f>"201511015533"</f>
        <v>201511015533</v>
      </c>
      <c r="H906" t="s">
        <v>158</v>
      </c>
      <c r="I906">
        <v>0</v>
      </c>
      <c r="J906">
        <v>70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V906">
        <v>0</v>
      </c>
      <c r="W906" t="s">
        <v>1378</v>
      </c>
    </row>
    <row r="907" spans="1:23" x14ac:dyDescent="0.25">
      <c r="H907">
        <v>704</v>
      </c>
    </row>
    <row r="908" spans="1:23" x14ac:dyDescent="0.25">
      <c r="A908">
        <v>451</v>
      </c>
      <c r="B908">
        <v>2525</v>
      </c>
      <c r="C908" t="s">
        <v>1379</v>
      </c>
      <c r="D908" t="s">
        <v>148</v>
      </c>
      <c r="E908" t="s">
        <v>726</v>
      </c>
      <c r="F908" t="s">
        <v>1380</v>
      </c>
      <c r="G908" t="str">
        <f>"201511017057"</f>
        <v>201511017057</v>
      </c>
      <c r="H908">
        <v>825</v>
      </c>
      <c r="I908">
        <v>150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5</v>
      </c>
      <c r="S908">
        <v>35</v>
      </c>
      <c r="T908">
        <v>0</v>
      </c>
      <c r="V908">
        <v>2</v>
      </c>
      <c r="W908">
        <v>1010</v>
      </c>
    </row>
    <row r="909" spans="1:23" x14ac:dyDescent="0.25">
      <c r="H909">
        <v>704</v>
      </c>
    </row>
    <row r="910" spans="1:23" x14ac:dyDescent="0.25">
      <c r="A910">
        <v>452</v>
      </c>
      <c r="B910">
        <v>1859</v>
      </c>
      <c r="C910" t="s">
        <v>1381</v>
      </c>
      <c r="D910" t="s">
        <v>419</v>
      </c>
      <c r="E910" t="s">
        <v>63</v>
      </c>
      <c r="F910" t="s">
        <v>1382</v>
      </c>
      <c r="G910" t="str">
        <f>"201511039916"</f>
        <v>201511039916</v>
      </c>
      <c r="H910">
        <v>935</v>
      </c>
      <c r="I910">
        <v>0</v>
      </c>
      <c r="J910">
        <v>30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6</v>
      </c>
      <c r="S910">
        <v>42</v>
      </c>
      <c r="T910">
        <v>0</v>
      </c>
      <c r="V910">
        <v>2</v>
      </c>
      <c r="W910">
        <v>1007</v>
      </c>
    </row>
    <row r="911" spans="1:23" x14ac:dyDescent="0.25">
      <c r="H911">
        <v>704</v>
      </c>
    </row>
    <row r="912" spans="1:23" x14ac:dyDescent="0.25">
      <c r="A912">
        <v>453</v>
      </c>
      <c r="B912">
        <v>215</v>
      </c>
      <c r="C912" t="s">
        <v>1383</v>
      </c>
      <c r="D912" t="s">
        <v>881</v>
      </c>
      <c r="E912" t="s">
        <v>177</v>
      </c>
      <c r="F912" t="s">
        <v>1384</v>
      </c>
      <c r="G912" t="str">
        <f>"00077684"</f>
        <v>00077684</v>
      </c>
      <c r="H912" t="s">
        <v>561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V912">
        <v>2</v>
      </c>
      <c r="W912" t="s">
        <v>561</v>
      </c>
    </row>
    <row r="913" spans="1:23" x14ac:dyDescent="0.25">
      <c r="H913">
        <v>704</v>
      </c>
    </row>
    <row r="914" spans="1:23" x14ac:dyDescent="0.25">
      <c r="A914">
        <v>454</v>
      </c>
      <c r="B914">
        <v>2312</v>
      </c>
      <c r="C914" t="s">
        <v>1385</v>
      </c>
      <c r="D914" t="s">
        <v>125</v>
      </c>
      <c r="E914" t="s">
        <v>99</v>
      </c>
      <c r="F914" t="s">
        <v>1386</v>
      </c>
      <c r="G914" t="str">
        <f>"201511004508"</f>
        <v>201511004508</v>
      </c>
      <c r="H914" t="s">
        <v>561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V914">
        <v>1</v>
      </c>
      <c r="W914" t="s">
        <v>561</v>
      </c>
    </row>
    <row r="915" spans="1:23" x14ac:dyDescent="0.25">
      <c r="H915">
        <v>704</v>
      </c>
    </row>
    <row r="916" spans="1:23" x14ac:dyDescent="0.25">
      <c r="A916">
        <v>455</v>
      </c>
      <c r="B916">
        <v>2735</v>
      </c>
      <c r="C916" t="s">
        <v>1387</v>
      </c>
      <c r="D916" t="s">
        <v>677</v>
      </c>
      <c r="E916" t="s">
        <v>20</v>
      </c>
      <c r="F916" t="s">
        <v>1388</v>
      </c>
      <c r="G916" t="str">
        <f>"201511022836"</f>
        <v>201511022836</v>
      </c>
      <c r="H916" t="s">
        <v>561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V916">
        <v>1</v>
      </c>
      <c r="W916" t="s">
        <v>561</v>
      </c>
    </row>
    <row r="917" spans="1:23" x14ac:dyDescent="0.25">
      <c r="H917">
        <v>704</v>
      </c>
    </row>
    <row r="918" spans="1:23" x14ac:dyDescent="0.25">
      <c r="A918">
        <v>456</v>
      </c>
      <c r="B918">
        <v>821</v>
      </c>
      <c r="C918" t="s">
        <v>1389</v>
      </c>
      <c r="D918" t="s">
        <v>47</v>
      </c>
      <c r="E918" t="s">
        <v>27</v>
      </c>
      <c r="F918" t="s">
        <v>1390</v>
      </c>
      <c r="G918" t="str">
        <f>"201402005825"</f>
        <v>201402005825</v>
      </c>
      <c r="H918">
        <v>660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49</v>
      </c>
      <c r="S918">
        <v>343</v>
      </c>
      <c r="T918">
        <v>0</v>
      </c>
      <c r="V918">
        <v>0</v>
      </c>
      <c r="W918">
        <v>1003</v>
      </c>
    </row>
    <row r="919" spans="1:23" x14ac:dyDescent="0.25">
      <c r="H919">
        <v>704</v>
      </c>
    </row>
    <row r="920" spans="1:23" x14ac:dyDescent="0.25">
      <c r="A920">
        <v>457</v>
      </c>
      <c r="B920">
        <v>2097</v>
      </c>
      <c r="C920" t="s">
        <v>1391</v>
      </c>
      <c r="D920" t="s">
        <v>1392</v>
      </c>
      <c r="E920" t="s">
        <v>1393</v>
      </c>
      <c r="F920" t="s">
        <v>1394</v>
      </c>
      <c r="G920" t="str">
        <f>"00227697"</f>
        <v>00227697</v>
      </c>
      <c r="H920" t="s">
        <v>497</v>
      </c>
      <c r="I920">
        <v>150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V920">
        <v>0</v>
      </c>
      <c r="W920" t="s">
        <v>1395</v>
      </c>
    </row>
    <row r="921" spans="1:23" x14ac:dyDescent="0.25">
      <c r="H921" t="s">
        <v>119</v>
      </c>
    </row>
    <row r="922" spans="1:23" x14ac:dyDescent="0.25">
      <c r="A922">
        <v>458</v>
      </c>
      <c r="B922">
        <v>869</v>
      </c>
      <c r="C922" t="s">
        <v>1396</v>
      </c>
      <c r="D922" t="s">
        <v>14</v>
      </c>
      <c r="E922" t="s">
        <v>63</v>
      </c>
      <c r="F922" t="s">
        <v>1397</v>
      </c>
      <c r="G922" t="str">
        <f>"00080522"</f>
        <v>00080522</v>
      </c>
      <c r="H922">
        <v>770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33</v>
      </c>
      <c r="S922">
        <v>231</v>
      </c>
      <c r="T922">
        <v>0</v>
      </c>
      <c r="V922">
        <v>1</v>
      </c>
      <c r="W922">
        <v>1001</v>
      </c>
    </row>
    <row r="923" spans="1:23" x14ac:dyDescent="0.25">
      <c r="H923">
        <v>704</v>
      </c>
    </row>
    <row r="924" spans="1:23" x14ac:dyDescent="0.25">
      <c r="A924">
        <v>459</v>
      </c>
      <c r="B924">
        <v>780</v>
      </c>
      <c r="C924" t="s">
        <v>1398</v>
      </c>
      <c r="D924" t="s">
        <v>1399</v>
      </c>
      <c r="E924" t="s">
        <v>108</v>
      </c>
      <c r="F924" t="s">
        <v>1400</v>
      </c>
      <c r="G924" t="str">
        <f>"00229015"</f>
        <v>00229015</v>
      </c>
      <c r="H924" t="s">
        <v>1401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10</v>
      </c>
      <c r="S924">
        <v>70</v>
      </c>
      <c r="T924">
        <v>0</v>
      </c>
      <c r="V924">
        <v>0</v>
      </c>
      <c r="W924" t="s">
        <v>1402</v>
      </c>
    </row>
    <row r="925" spans="1:23" x14ac:dyDescent="0.25">
      <c r="H925" t="s">
        <v>983</v>
      </c>
    </row>
    <row r="926" spans="1:23" x14ac:dyDescent="0.25">
      <c r="A926">
        <v>460</v>
      </c>
      <c r="B926">
        <v>778</v>
      </c>
      <c r="C926" t="s">
        <v>1403</v>
      </c>
      <c r="D926" t="s">
        <v>108</v>
      </c>
      <c r="E926" t="s">
        <v>1404</v>
      </c>
      <c r="F926" t="s">
        <v>1405</v>
      </c>
      <c r="G926" t="str">
        <f>"00227673"</f>
        <v>00227673</v>
      </c>
      <c r="H926">
        <v>825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24</v>
      </c>
      <c r="S926">
        <v>168</v>
      </c>
      <c r="T926">
        <v>0</v>
      </c>
      <c r="V926">
        <v>0</v>
      </c>
      <c r="W926">
        <v>993</v>
      </c>
    </row>
    <row r="927" spans="1:23" x14ac:dyDescent="0.25">
      <c r="H927">
        <v>704</v>
      </c>
    </row>
    <row r="928" spans="1:23" x14ac:dyDescent="0.25">
      <c r="A928">
        <v>461</v>
      </c>
      <c r="B928">
        <v>2059</v>
      </c>
      <c r="C928" t="s">
        <v>1406</v>
      </c>
      <c r="D928" t="s">
        <v>26</v>
      </c>
      <c r="E928" t="s">
        <v>27</v>
      </c>
      <c r="F928" t="s">
        <v>1407</v>
      </c>
      <c r="G928" t="str">
        <f>"00229531"</f>
        <v>00229531</v>
      </c>
      <c r="H928">
        <v>990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V928">
        <v>0</v>
      </c>
      <c r="W928">
        <v>990</v>
      </c>
    </row>
    <row r="929" spans="1:23" x14ac:dyDescent="0.25">
      <c r="H929" t="s">
        <v>119</v>
      </c>
    </row>
    <row r="930" spans="1:23" x14ac:dyDescent="0.25">
      <c r="A930">
        <v>462</v>
      </c>
      <c r="B930">
        <v>22</v>
      </c>
      <c r="C930" t="s">
        <v>1408</v>
      </c>
      <c r="D930" t="s">
        <v>143</v>
      </c>
      <c r="E930" t="s">
        <v>44</v>
      </c>
      <c r="F930" t="s">
        <v>1409</v>
      </c>
      <c r="G930" t="str">
        <f>"201511030587"</f>
        <v>201511030587</v>
      </c>
      <c r="H930">
        <v>990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V930">
        <v>1</v>
      </c>
      <c r="W930">
        <v>990</v>
      </c>
    </row>
    <row r="931" spans="1:23" x14ac:dyDescent="0.25">
      <c r="H931">
        <v>704</v>
      </c>
    </row>
    <row r="932" spans="1:23" x14ac:dyDescent="0.25">
      <c r="A932">
        <v>463</v>
      </c>
      <c r="B932">
        <v>1847</v>
      </c>
      <c r="C932" t="s">
        <v>1410</v>
      </c>
      <c r="D932" t="s">
        <v>1411</v>
      </c>
      <c r="E932" t="s">
        <v>20</v>
      </c>
      <c r="F932" t="s">
        <v>1412</v>
      </c>
      <c r="G932" t="str">
        <f>"00101437"</f>
        <v>00101437</v>
      </c>
      <c r="H932">
        <v>990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V932">
        <v>0</v>
      </c>
      <c r="W932">
        <v>990</v>
      </c>
    </row>
    <row r="933" spans="1:23" x14ac:dyDescent="0.25">
      <c r="H933">
        <v>704</v>
      </c>
    </row>
    <row r="934" spans="1:23" x14ac:dyDescent="0.25">
      <c r="A934">
        <v>464</v>
      </c>
      <c r="B934">
        <v>1697</v>
      </c>
      <c r="C934" t="s">
        <v>1413</v>
      </c>
      <c r="D934" t="s">
        <v>881</v>
      </c>
      <c r="E934" t="s">
        <v>233</v>
      </c>
      <c r="F934" t="s">
        <v>1414</v>
      </c>
      <c r="G934" t="str">
        <f>"201511029864"</f>
        <v>201511029864</v>
      </c>
      <c r="H934" t="s">
        <v>1010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5</v>
      </c>
      <c r="S934">
        <v>35</v>
      </c>
      <c r="T934">
        <v>0</v>
      </c>
      <c r="V934">
        <v>0</v>
      </c>
      <c r="W934" t="s">
        <v>1415</v>
      </c>
    </row>
    <row r="935" spans="1:23" x14ac:dyDescent="0.25">
      <c r="H935">
        <v>704</v>
      </c>
    </row>
    <row r="936" spans="1:23" x14ac:dyDescent="0.25">
      <c r="A936">
        <v>465</v>
      </c>
      <c r="B936">
        <v>2628</v>
      </c>
      <c r="C936" t="s">
        <v>1416</v>
      </c>
      <c r="D936" t="s">
        <v>457</v>
      </c>
      <c r="E936" t="s">
        <v>15</v>
      </c>
      <c r="F936" t="s">
        <v>1417</v>
      </c>
      <c r="G936" t="str">
        <f>"00028059"</f>
        <v>00028059</v>
      </c>
      <c r="H936">
        <v>935</v>
      </c>
      <c r="I936">
        <v>0</v>
      </c>
      <c r="J936">
        <v>50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V936">
        <v>0</v>
      </c>
      <c r="W936">
        <v>985</v>
      </c>
    </row>
    <row r="937" spans="1:23" x14ac:dyDescent="0.25">
      <c r="H937">
        <v>704</v>
      </c>
    </row>
    <row r="938" spans="1:23" x14ac:dyDescent="0.25">
      <c r="A938">
        <v>466</v>
      </c>
      <c r="B938">
        <v>2263</v>
      </c>
      <c r="C938" t="s">
        <v>1418</v>
      </c>
      <c r="D938" t="s">
        <v>102</v>
      </c>
      <c r="E938" t="s">
        <v>27</v>
      </c>
      <c r="F938" t="s">
        <v>1419</v>
      </c>
      <c r="G938" t="str">
        <f>"00024730"</f>
        <v>00024730</v>
      </c>
      <c r="H938">
        <v>935</v>
      </c>
      <c r="I938">
        <v>0</v>
      </c>
      <c r="J938">
        <v>50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V938">
        <v>0</v>
      </c>
      <c r="W938">
        <v>985</v>
      </c>
    </row>
    <row r="939" spans="1:23" x14ac:dyDescent="0.25">
      <c r="H939">
        <v>704</v>
      </c>
    </row>
    <row r="940" spans="1:23" x14ac:dyDescent="0.25">
      <c r="A940">
        <v>467</v>
      </c>
      <c r="B940">
        <v>1248</v>
      </c>
      <c r="C940" t="s">
        <v>1420</v>
      </c>
      <c r="D940" t="s">
        <v>47</v>
      </c>
      <c r="E940" t="s">
        <v>44</v>
      </c>
      <c r="F940" t="s">
        <v>1421</v>
      </c>
      <c r="G940" t="str">
        <f>"201511026716"</f>
        <v>201511026716</v>
      </c>
      <c r="H940" t="s">
        <v>1422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5</v>
      </c>
      <c r="S940">
        <v>35</v>
      </c>
      <c r="T940">
        <v>0</v>
      </c>
      <c r="V940">
        <v>0</v>
      </c>
      <c r="W940" t="s">
        <v>1423</v>
      </c>
    </row>
    <row r="941" spans="1:23" x14ac:dyDescent="0.25">
      <c r="H941">
        <v>704</v>
      </c>
    </row>
    <row r="942" spans="1:23" x14ac:dyDescent="0.25">
      <c r="A942">
        <v>468</v>
      </c>
      <c r="B942">
        <v>1007</v>
      </c>
      <c r="C942" t="s">
        <v>1424</v>
      </c>
      <c r="D942" t="s">
        <v>140</v>
      </c>
      <c r="E942" t="s">
        <v>44</v>
      </c>
      <c r="F942" t="s">
        <v>1425</v>
      </c>
      <c r="G942" t="str">
        <f>"00024687"</f>
        <v>00024687</v>
      </c>
      <c r="H942" t="s">
        <v>1426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V942">
        <v>0</v>
      </c>
      <c r="W942" t="s">
        <v>1426</v>
      </c>
    </row>
    <row r="943" spans="1:23" x14ac:dyDescent="0.25">
      <c r="H943">
        <v>704</v>
      </c>
    </row>
    <row r="944" spans="1:23" x14ac:dyDescent="0.25">
      <c r="A944">
        <v>469</v>
      </c>
      <c r="B944">
        <v>1460</v>
      </c>
      <c r="C944" t="s">
        <v>1427</v>
      </c>
      <c r="D944" t="s">
        <v>98</v>
      </c>
      <c r="E944" t="s">
        <v>1428</v>
      </c>
      <c r="F944" t="s">
        <v>1429</v>
      </c>
      <c r="G944" t="str">
        <f>"201511026374"</f>
        <v>201511026374</v>
      </c>
      <c r="H944" t="s">
        <v>186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70</v>
      </c>
      <c r="P944">
        <v>0</v>
      </c>
      <c r="Q944">
        <v>0</v>
      </c>
      <c r="R944">
        <v>0</v>
      </c>
      <c r="S944">
        <v>0</v>
      </c>
      <c r="T944">
        <v>0</v>
      </c>
      <c r="V944">
        <v>2</v>
      </c>
      <c r="W944" t="s">
        <v>1430</v>
      </c>
    </row>
    <row r="945" spans="1:23" x14ac:dyDescent="0.25">
      <c r="H945">
        <v>704</v>
      </c>
    </row>
    <row r="946" spans="1:23" x14ac:dyDescent="0.25">
      <c r="A946">
        <v>470</v>
      </c>
      <c r="B946">
        <v>1799</v>
      </c>
      <c r="C946" t="s">
        <v>1431</v>
      </c>
      <c r="D946" t="s">
        <v>344</v>
      </c>
      <c r="E946" t="s">
        <v>657</v>
      </c>
      <c r="F946" t="s">
        <v>1432</v>
      </c>
      <c r="G946" t="str">
        <f>"201511016905"</f>
        <v>201511016905</v>
      </c>
      <c r="H946">
        <v>979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V946">
        <v>0</v>
      </c>
      <c r="W946">
        <v>979</v>
      </c>
    </row>
    <row r="947" spans="1:23" x14ac:dyDescent="0.25">
      <c r="H947">
        <v>704</v>
      </c>
    </row>
    <row r="948" spans="1:23" x14ac:dyDescent="0.25">
      <c r="A948">
        <v>471</v>
      </c>
      <c r="B948">
        <v>2279</v>
      </c>
      <c r="C948" t="s">
        <v>1433</v>
      </c>
      <c r="D948" t="s">
        <v>236</v>
      </c>
      <c r="E948" t="s">
        <v>151</v>
      </c>
      <c r="F948" t="s">
        <v>1434</v>
      </c>
      <c r="G948" t="str">
        <f>"201511030094"</f>
        <v>201511030094</v>
      </c>
      <c r="H948">
        <v>979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V948">
        <v>0</v>
      </c>
      <c r="W948">
        <v>979</v>
      </c>
    </row>
    <row r="949" spans="1:23" x14ac:dyDescent="0.25">
      <c r="H949">
        <v>704</v>
      </c>
    </row>
    <row r="950" spans="1:23" x14ac:dyDescent="0.25">
      <c r="A950">
        <v>472</v>
      </c>
      <c r="B950">
        <v>1031</v>
      </c>
      <c r="C950" t="s">
        <v>1435</v>
      </c>
      <c r="D950" t="s">
        <v>37</v>
      </c>
      <c r="E950" t="s">
        <v>341</v>
      </c>
      <c r="F950" t="s">
        <v>1436</v>
      </c>
      <c r="G950" t="str">
        <f>"201502003907"</f>
        <v>201502003907</v>
      </c>
      <c r="H950" t="s">
        <v>311</v>
      </c>
      <c r="I950">
        <v>150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30</v>
      </c>
      <c r="Q950">
        <v>0</v>
      </c>
      <c r="R950">
        <v>0</v>
      </c>
      <c r="S950">
        <v>0</v>
      </c>
      <c r="T950">
        <v>0</v>
      </c>
      <c r="V950">
        <v>0</v>
      </c>
      <c r="W950" t="s">
        <v>1437</v>
      </c>
    </row>
    <row r="951" spans="1:23" x14ac:dyDescent="0.25">
      <c r="H951">
        <v>704</v>
      </c>
    </row>
    <row r="952" spans="1:23" x14ac:dyDescent="0.25">
      <c r="A952">
        <v>473</v>
      </c>
      <c r="B952">
        <v>970</v>
      </c>
      <c r="C952" t="s">
        <v>1438</v>
      </c>
      <c r="D952" t="s">
        <v>1439</v>
      </c>
      <c r="E952" t="s">
        <v>27</v>
      </c>
      <c r="F952" t="s">
        <v>1440</v>
      </c>
      <c r="G952" t="str">
        <f>"00041716"</f>
        <v>00041716</v>
      </c>
      <c r="H952" t="s">
        <v>114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V952">
        <v>0</v>
      </c>
      <c r="W952" t="s">
        <v>114</v>
      </c>
    </row>
    <row r="953" spans="1:23" x14ac:dyDescent="0.25">
      <c r="H953">
        <v>704</v>
      </c>
    </row>
    <row r="954" spans="1:23" x14ac:dyDescent="0.25">
      <c r="A954">
        <v>474</v>
      </c>
      <c r="B954">
        <v>1346</v>
      </c>
      <c r="C954" t="s">
        <v>1441</v>
      </c>
      <c r="D954" t="s">
        <v>148</v>
      </c>
      <c r="E954" t="s">
        <v>1442</v>
      </c>
      <c r="F954" t="s">
        <v>1443</v>
      </c>
      <c r="G954" t="str">
        <f>"00085947"</f>
        <v>00085947</v>
      </c>
      <c r="H954" t="s">
        <v>1139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V954">
        <v>2</v>
      </c>
      <c r="W954" t="s">
        <v>1139</v>
      </c>
    </row>
    <row r="955" spans="1:23" x14ac:dyDescent="0.25">
      <c r="H955">
        <v>704</v>
      </c>
    </row>
    <row r="956" spans="1:23" x14ac:dyDescent="0.25">
      <c r="A956">
        <v>475</v>
      </c>
      <c r="B956">
        <v>1665</v>
      </c>
      <c r="C956" t="s">
        <v>1444</v>
      </c>
      <c r="D956" t="s">
        <v>27</v>
      </c>
      <c r="E956" t="s">
        <v>60</v>
      </c>
      <c r="F956" t="s">
        <v>1445</v>
      </c>
      <c r="G956" t="str">
        <f>"201511007806"</f>
        <v>201511007806</v>
      </c>
      <c r="H956">
        <v>891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11</v>
      </c>
      <c r="S956">
        <v>77</v>
      </c>
      <c r="T956">
        <v>0</v>
      </c>
      <c r="V956">
        <v>1</v>
      </c>
      <c r="W956">
        <v>968</v>
      </c>
    </row>
    <row r="957" spans="1:23" x14ac:dyDescent="0.25">
      <c r="H957">
        <v>704</v>
      </c>
    </row>
    <row r="958" spans="1:23" x14ac:dyDescent="0.25">
      <c r="A958">
        <v>476</v>
      </c>
      <c r="B958">
        <v>668</v>
      </c>
      <c r="C958" t="s">
        <v>419</v>
      </c>
      <c r="D958" t="s">
        <v>1446</v>
      </c>
      <c r="E958" t="s">
        <v>181</v>
      </c>
      <c r="F958" t="s">
        <v>1447</v>
      </c>
      <c r="G958" t="str">
        <f>"00227628"</f>
        <v>00227628</v>
      </c>
      <c r="H958" t="s">
        <v>1448</v>
      </c>
      <c r="I958">
        <v>150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6</v>
      </c>
      <c r="S958">
        <v>42</v>
      </c>
      <c r="T958">
        <v>0</v>
      </c>
      <c r="V958">
        <v>2</v>
      </c>
      <c r="W958" t="s">
        <v>1449</v>
      </c>
    </row>
    <row r="959" spans="1:23" x14ac:dyDescent="0.25">
      <c r="H959">
        <v>704</v>
      </c>
    </row>
    <row r="960" spans="1:23" x14ac:dyDescent="0.25">
      <c r="A960">
        <v>477</v>
      </c>
      <c r="B960">
        <v>2687</v>
      </c>
      <c r="C960" t="s">
        <v>1450</v>
      </c>
      <c r="D960" t="s">
        <v>148</v>
      </c>
      <c r="E960" t="s">
        <v>60</v>
      </c>
      <c r="F960" t="s">
        <v>1451</v>
      </c>
      <c r="G960" t="str">
        <f>"201511042585"</f>
        <v>201511042585</v>
      </c>
      <c r="H960" t="s">
        <v>1448</v>
      </c>
      <c r="I960">
        <v>150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6</v>
      </c>
      <c r="S960">
        <v>42</v>
      </c>
      <c r="T960">
        <v>0</v>
      </c>
      <c r="V960">
        <v>0</v>
      </c>
      <c r="W960" t="s">
        <v>1449</v>
      </c>
    </row>
    <row r="961" spans="1:23" x14ac:dyDescent="0.25">
      <c r="H961">
        <v>704</v>
      </c>
    </row>
    <row r="962" spans="1:23" x14ac:dyDescent="0.25">
      <c r="A962">
        <v>478</v>
      </c>
      <c r="B962">
        <v>1300</v>
      </c>
      <c r="C962" t="s">
        <v>782</v>
      </c>
      <c r="D962" t="s">
        <v>102</v>
      </c>
      <c r="E962" t="s">
        <v>212</v>
      </c>
      <c r="F962" t="s">
        <v>1452</v>
      </c>
      <c r="G962" t="str">
        <f>"201511030046"</f>
        <v>201511030046</v>
      </c>
      <c r="H962">
        <v>935</v>
      </c>
      <c r="I962">
        <v>0</v>
      </c>
      <c r="J962">
        <v>30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V962">
        <v>0</v>
      </c>
      <c r="W962">
        <v>965</v>
      </c>
    </row>
    <row r="963" spans="1:23" x14ac:dyDescent="0.25">
      <c r="H963">
        <v>704</v>
      </c>
    </row>
    <row r="964" spans="1:23" x14ac:dyDescent="0.25">
      <c r="A964">
        <v>479</v>
      </c>
      <c r="B964">
        <v>1094</v>
      </c>
      <c r="C964" t="s">
        <v>1453</v>
      </c>
      <c r="D964" t="s">
        <v>1454</v>
      </c>
      <c r="E964" t="s">
        <v>99</v>
      </c>
      <c r="F964" t="s">
        <v>1455</v>
      </c>
      <c r="G964" t="str">
        <f>"201511036120"</f>
        <v>201511036120</v>
      </c>
      <c r="H964" t="s">
        <v>1456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13</v>
      </c>
      <c r="S964">
        <v>91</v>
      </c>
      <c r="T964">
        <v>0</v>
      </c>
      <c r="V964">
        <v>1</v>
      </c>
      <c r="W964" t="s">
        <v>1457</v>
      </c>
    </row>
    <row r="965" spans="1:23" x14ac:dyDescent="0.25">
      <c r="H965">
        <v>704</v>
      </c>
    </row>
    <row r="966" spans="1:23" x14ac:dyDescent="0.25">
      <c r="A966">
        <v>480</v>
      </c>
      <c r="B966">
        <v>569</v>
      </c>
      <c r="C966" t="s">
        <v>1458</v>
      </c>
      <c r="D966" t="s">
        <v>125</v>
      </c>
      <c r="E966" t="s">
        <v>1183</v>
      </c>
      <c r="F966" t="s">
        <v>1459</v>
      </c>
      <c r="G966" t="str">
        <f>"201511027641"</f>
        <v>201511027641</v>
      </c>
      <c r="H966">
        <v>935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4</v>
      </c>
      <c r="S966">
        <v>28</v>
      </c>
      <c r="T966">
        <v>0</v>
      </c>
      <c r="V966">
        <v>0</v>
      </c>
      <c r="W966">
        <v>963</v>
      </c>
    </row>
    <row r="967" spans="1:23" x14ac:dyDescent="0.25">
      <c r="H967">
        <v>704</v>
      </c>
    </row>
    <row r="968" spans="1:23" x14ac:dyDescent="0.25">
      <c r="A968">
        <v>481</v>
      </c>
      <c r="B968">
        <v>9</v>
      </c>
      <c r="C968" t="s">
        <v>1460</v>
      </c>
      <c r="D968" t="s">
        <v>148</v>
      </c>
      <c r="E968" t="s">
        <v>99</v>
      </c>
      <c r="F968" t="s">
        <v>1461</v>
      </c>
      <c r="G968" t="str">
        <f>"00078186"</f>
        <v>00078186</v>
      </c>
      <c r="H968" t="s">
        <v>284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V968">
        <v>0</v>
      </c>
      <c r="W968" t="s">
        <v>284</v>
      </c>
    </row>
    <row r="969" spans="1:23" x14ac:dyDescent="0.25">
      <c r="H969">
        <v>704</v>
      </c>
    </row>
    <row r="970" spans="1:23" x14ac:dyDescent="0.25">
      <c r="A970">
        <v>482</v>
      </c>
      <c r="B970">
        <v>2909</v>
      </c>
      <c r="C970" t="s">
        <v>1462</v>
      </c>
      <c r="D970" t="s">
        <v>1463</v>
      </c>
      <c r="E970" t="s">
        <v>108</v>
      </c>
      <c r="F970" t="s">
        <v>1464</v>
      </c>
      <c r="G970" t="str">
        <f>"201511037888"</f>
        <v>201511037888</v>
      </c>
      <c r="H970" t="s">
        <v>1254</v>
      </c>
      <c r="I970">
        <v>0</v>
      </c>
      <c r="J970">
        <v>30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V970">
        <v>0</v>
      </c>
      <c r="W970" t="s">
        <v>1465</v>
      </c>
    </row>
    <row r="971" spans="1:23" x14ac:dyDescent="0.25">
      <c r="H971">
        <v>704</v>
      </c>
    </row>
    <row r="972" spans="1:23" x14ac:dyDescent="0.25">
      <c r="A972">
        <v>483</v>
      </c>
      <c r="B972">
        <v>219</v>
      </c>
      <c r="C972" t="s">
        <v>1466</v>
      </c>
      <c r="D972" t="s">
        <v>1467</v>
      </c>
      <c r="E972" t="s">
        <v>1468</v>
      </c>
      <c r="F972" t="s">
        <v>1469</v>
      </c>
      <c r="G972" t="str">
        <f>"201511011374"</f>
        <v>201511011374</v>
      </c>
      <c r="H972" t="s">
        <v>1470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V972">
        <v>1</v>
      </c>
      <c r="W972" t="s">
        <v>1470</v>
      </c>
    </row>
    <row r="973" spans="1:23" x14ac:dyDescent="0.25">
      <c r="H973" t="s">
        <v>670</v>
      </c>
    </row>
    <row r="974" spans="1:23" x14ac:dyDescent="0.25">
      <c r="A974">
        <v>484</v>
      </c>
      <c r="B974">
        <v>1691</v>
      </c>
      <c r="C974" t="s">
        <v>1471</v>
      </c>
      <c r="D974" t="s">
        <v>111</v>
      </c>
      <c r="E974" t="s">
        <v>44</v>
      </c>
      <c r="F974" t="s">
        <v>1472</v>
      </c>
      <c r="G974" t="str">
        <f>"201412005403"</f>
        <v>201412005403</v>
      </c>
      <c r="H974" t="s">
        <v>1473</v>
      </c>
      <c r="I974">
        <v>0</v>
      </c>
      <c r="J974">
        <v>30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11</v>
      </c>
      <c r="S974">
        <v>77</v>
      </c>
      <c r="T974">
        <v>0</v>
      </c>
      <c r="V974">
        <v>0</v>
      </c>
      <c r="W974" t="s">
        <v>1474</v>
      </c>
    </row>
    <row r="975" spans="1:23" x14ac:dyDescent="0.25">
      <c r="H975">
        <v>704</v>
      </c>
    </row>
    <row r="976" spans="1:23" x14ac:dyDescent="0.25">
      <c r="A976">
        <v>485</v>
      </c>
      <c r="B976">
        <v>1218</v>
      </c>
      <c r="C976" t="s">
        <v>1475</v>
      </c>
      <c r="D976" t="s">
        <v>32</v>
      </c>
      <c r="E976" t="s">
        <v>108</v>
      </c>
      <c r="F976" t="s">
        <v>1476</v>
      </c>
      <c r="G976" t="str">
        <f>"201504000168"</f>
        <v>201504000168</v>
      </c>
      <c r="H976">
        <v>770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26</v>
      </c>
      <c r="S976">
        <v>182</v>
      </c>
      <c r="T976">
        <v>0</v>
      </c>
      <c r="V976">
        <v>0</v>
      </c>
      <c r="W976">
        <v>952</v>
      </c>
    </row>
    <row r="977" spans="1:23" x14ac:dyDescent="0.25">
      <c r="H977">
        <v>704</v>
      </c>
    </row>
    <row r="978" spans="1:23" x14ac:dyDescent="0.25">
      <c r="A978">
        <v>486</v>
      </c>
      <c r="B978">
        <v>816</v>
      </c>
      <c r="C978" t="s">
        <v>1477</v>
      </c>
      <c r="D978" t="s">
        <v>1478</v>
      </c>
      <c r="E978" t="s">
        <v>1479</v>
      </c>
      <c r="F978" t="s">
        <v>1480</v>
      </c>
      <c r="G978" t="str">
        <f>"00228683"</f>
        <v>00228683</v>
      </c>
      <c r="H978" t="s">
        <v>1010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V978">
        <v>0</v>
      </c>
      <c r="W978" t="s">
        <v>1010</v>
      </c>
    </row>
    <row r="979" spans="1:23" x14ac:dyDescent="0.25">
      <c r="H979" t="s">
        <v>217</v>
      </c>
    </row>
    <row r="980" spans="1:23" x14ac:dyDescent="0.25">
      <c r="A980">
        <v>487</v>
      </c>
      <c r="B980">
        <v>1072</v>
      </c>
      <c r="C980" t="s">
        <v>1481</v>
      </c>
      <c r="D980" t="s">
        <v>47</v>
      </c>
      <c r="E980" t="s">
        <v>1482</v>
      </c>
      <c r="F980" t="s">
        <v>1483</v>
      </c>
      <c r="G980" t="str">
        <f>"00229266"</f>
        <v>00229266</v>
      </c>
      <c r="H980">
        <v>880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10</v>
      </c>
      <c r="S980">
        <v>70</v>
      </c>
      <c r="T980">
        <v>0</v>
      </c>
      <c r="V980">
        <v>1</v>
      </c>
      <c r="W980">
        <v>950</v>
      </c>
    </row>
    <row r="981" spans="1:23" x14ac:dyDescent="0.25">
      <c r="H981">
        <v>704</v>
      </c>
    </row>
    <row r="982" spans="1:23" x14ac:dyDescent="0.25">
      <c r="A982">
        <v>488</v>
      </c>
      <c r="B982">
        <v>563</v>
      </c>
      <c r="C982" t="s">
        <v>1484</v>
      </c>
      <c r="D982" t="s">
        <v>1485</v>
      </c>
      <c r="E982" t="s">
        <v>44</v>
      </c>
      <c r="F982" t="s">
        <v>1486</v>
      </c>
      <c r="G982" t="str">
        <f>"00015629"</f>
        <v>00015629</v>
      </c>
      <c r="H982" t="s">
        <v>1487</v>
      </c>
      <c r="I982">
        <v>0</v>
      </c>
      <c r="J982">
        <v>50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V982">
        <v>0</v>
      </c>
      <c r="W982" t="s">
        <v>1488</v>
      </c>
    </row>
    <row r="983" spans="1:23" x14ac:dyDescent="0.25">
      <c r="H983">
        <v>704</v>
      </c>
    </row>
    <row r="984" spans="1:23" x14ac:dyDescent="0.25">
      <c r="A984">
        <v>489</v>
      </c>
      <c r="B984">
        <v>1313</v>
      </c>
      <c r="C984" t="s">
        <v>1089</v>
      </c>
      <c r="D984" t="s">
        <v>124</v>
      </c>
      <c r="E984" t="s">
        <v>37</v>
      </c>
      <c r="F984" t="s">
        <v>1489</v>
      </c>
      <c r="G984" t="str">
        <f>"00102835"</f>
        <v>00102835</v>
      </c>
      <c r="H984">
        <v>660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41</v>
      </c>
      <c r="S984">
        <v>287</v>
      </c>
      <c r="T984">
        <v>0</v>
      </c>
      <c r="V984">
        <v>0</v>
      </c>
      <c r="W984">
        <v>947</v>
      </c>
    </row>
    <row r="985" spans="1:23" x14ac:dyDescent="0.25">
      <c r="H985">
        <v>704</v>
      </c>
    </row>
    <row r="986" spans="1:23" x14ac:dyDescent="0.25">
      <c r="A986">
        <v>490</v>
      </c>
      <c r="B986">
        <v>2954</v>
      </c>
      <c r="C986" t="s">
        <v>1490</v>
      </c>
      <c r="D986" t="s">
        <v>15</v>
      </c>
      <c r="E986" t="s">
        <v>1491</v>
      </c>
      <c r="F986" t="s">
        <v>1492</v>
      </c>
      <c r="G986" t="str">
        <f>"201409000619"</f>
        <v>201409000619</v>
      </c>
      <c r="H986" t="s">
        <v>1493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26</v>
      </c>
      <c r="S986">
        <v>182</v>
      </c>
      <c r="T986">
        <v>0</v>
      </c>
      <c r="V986">
        <v>0</v>
      </c>
      <c r="W986" t="s">
        <v>1494</v>
      </c>
    </row>
    <row r="987" spans="1:23" x14ac:dyDescent="0.25">
      <c r="H987">
        <v>704</v>
      </c>
    </row>
    <row r="988" spans="1:23" x14ac:dyDescent="0.25">
      <c r="A988">
        <v>491</v>
      </c>
      <c r="B988">
        <v>1564</v>
      </c>
      <c r="C988" t="s">
        <v>1495</v>
      </c>
      <c r="D988" t="s">
        <v>14</v>
      </c>
      <c r="E988" t="s">
        <v>212</v>
      </c>
      <c r="F988" t="s">
        <v>1496</v>
      </c>
      <c r="G988" t="str">
        <f>"00224780"</f>
        <v>00224780</v>
      </c>
      <c r="H988">
        <v>946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V988">
        <v>0</v>
      </c>
      <c r="W988">
        <v>946</v>
      </c>
    </row>
    <row r="989" spans="1:23" x14ac:dyDescent="0.25">
      <c r="H989">
        <v>704</v>
      </c>
    </row>
    <row r="990" spans="1:23" x14ac:dyDescent="0.25">
      <c r="A990">
        <v>492</v>
      </c>
      <c r="B990">
        <v>2783</v>
      </c>
      <c r="C990" t="s">
        <v>1497</v>
      </c>
      <c r="D990" t="s">
        <v>1498</v>
      </c>
      <c r="E990" t="s">
        <v>1499</v>
      </c>
      <c r="F990" t="s">
        <v>1500</v>
      </c>
      <c r="G990" t="str">
        <f>"201511008351"</f>
        <v>201511008351</v>
      </c>
      <c r="H990">
        <v>880</v>
      </c>
      <c r="I990">
        <v>0</v>
      </c>
      <c r="J990">
        <v>30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5</v>
      </c>
      <c r="S990">
        <v>35</v>
      </c>
      <c r="T990">
        <v>0</v>
      </c>
      <c r="V990">
        <v>0</v>
      </c>
      <c r="W990">
        <v>945</v>
      </c>
    </row>
    <row r="991" spans="1:23" x14ac:dyDescent="0.25">
      <c r="H991">
        <v>704</v>
      </c>
    </row>
    <row r="992" spans="1:23" x14ac:dyDescent="0.25">
      <c r="A992">
        <v>493</v>
      </c>
      <c r="B992">
        <v>2850</v>
      </c>
      <c r="C992" t="s">
        <v>1501</v>
      </c>
      <c r="D992" t="s">
        <v>124</v>
      </c>
      <c r="E992" t="s">
        <v>44</v>
      </c>
      <c r="F992" t="s">
        <v>1502</v>
      </c>
      <c r="G992" t="str">
        <f>"00092347"</f>
        <v>00092347</v>
      </c>
      <c r="H992" t="s">
        <v>1503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V992">
        <v>0</v>
      </c>
      <c r="W992" t="s">
        <v>1503</v>
      </c>
    </row>
    <row r="993" spans="1:23" x14ac:dyDescent="0.25">
      <c r="H993" t="s">
        <v>119</v>
      </c>
    </row>
    <row r="994" spans="1:23" x14ac:dyDescent="0.25">
      <c r="A994">
        <v>494</v>
      </c>
      <c r="B994">
        <v>74</v>
      </c>
      <c r="C994" t="s">
        <v>1504</v>
      </c>
      <c r="D994" t="s">
        <v>14</v>
      </c>
      <c r="E994" t="s">
        <v>99</v>
      </c>
      <c r="F994" t="s">
        <v>1505</v>
      </c>
      <c r="G994" t="str">
        <f>"00226941"</f>
        <v>00226941</v>
      </c>
      <c r="H994" t="s">
        <v>447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8</v>
      </c>
      <c r="S994">
        <v>56</v>
      </c>
      <c r="T994">
        <v>0</v>
      </c>
      <c r="V994">
        <v>0</v>
      </c>
      <c r="W994" t="s">
        <v>1506</v>
      </c>
    </row>
    <row r="995" spans="1:23" x14ac:dyDescent="0.25">
      <c r="H995">
        <v>704</v>
      </c>
    </row>
    <row r="996" spans="1:23" x14ac:dyDescent="0.25">
      <c r="A996">
        <v>495</v>
      </c>
      <c r="B996">
        <v>280</v>
      </c>
      <c r="C996" t="s">
        <v>1507</v>
      </c>
      <c r="D996" t="s">
        <v>646</v>
      </c>
      <c r="E996" t="s">
        <v>212</v>
      </c>
      <c r="F996" t="s">
        <v>1508</v>
      </c>
      <c r="G996" t="str">
        <f>"201511005165"</f>
        <v>201511005165</v>
      </c>
      <c r="H996">
        <v>913</v>
      </c>
      <c r="I996">
        <v>0</v>
      </c>
      <c r="J996">
        <v>30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V996">
        <v>0</v>
      </c>
      <c r="W996">
        <v>943</v>
      </c>
    </row>
    <row r="997" spans="1:23" x14ac:dyDescent="0.25">
      <c r="H997">
        <v>704</v>
      </c>
    </row>
    <row r="998" spans="1:23" x14ac:dyDescent="0.25">
      <c r="A998">
        <v>496</v>
      </c>
      <c r="B998">
        <v>677</v>
      </c>
      <c r="C998" t="s">
        <v>1509</v>
      </c>
      <c r="D998" t="s">
        <v>1510</v>
      </c>
      <c r="E998" t="s">
        <v>99</v>
      </c>
      <c r="F998" t="s">
        <v>1511</v>
      </c>
      <c r="G998" t="str">
        <f>"201511037072"</f>
        <v>201511037072</v>
      </c>
      <c r="H998">
        <v>880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9</v>
      </c>
      <c r="S998">
        <v>63</v>
      </c>
      <c r="T998">
        <v>0</v>
      </c>
      <c r="V998">
        <v>2</v>
      </c>
      <c r="W998">
        <v>943</v>
      </c>
    </row>
    <row r="999" spans="1:23" x14ac:dyDescent="0.25">
      <c r="H999">
        <v>704</v>
      </c>
    </row>
    <row r="1000" spans="1:23" x14ac:dyDescent="0.25">
      <c r="A1000">
        <v>497</v>
      </c>
      <c r="B1000">
        <v>1392</v>
      </c>
      <c r="C1000" t="s">
        <v>1512</v>
      </c>
      <c r="D1000" t="s">
        <v>196</v>
      </c>
      <c r="E1000" t="s">
        <v>181</v>
      </c>
      <c r="F1000" t="s">
        <v>1513</v>
      </c>
      <c r="G1000" t="str">
        <f>"00087734"</f>
        <v>00087734</v>
      </c>
      <c r="H1000" t="s">
        <v>158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V1000">
        <v>1</v>
      </c>
      <c r="W1000" t="s">
        <v>158</v>
      </c>
    </row>
    <row r="1001" spans="1:23" x14ac:dyDescent="0.25">
      <c r="H1001">
        <v>704</v>
      </c>
    </row>
    <row r="1002" spans="1:23" x14ac:dyDescent="0.25">
      <c r="A1002">
        <v>498</v>
      </c>
      <c r="B1002">
        <v>2661</v>
      </c>
      <c r="C1002" t="s">
        <v>1514</v>
      </c>
      <c r="D1002" t="s">
        <v>601</v>
      </c>
      <c r="E1002" t="s">
        <v>37</v>
      </c>
      <c r="F1002" t="s">
        <v>1515</v>
      </c>
      <c r="G1002" t="str">
        <f>"201511027997"</f>
        <v>201511027997</v>
      </c>
      <c r="H1002">
        <v>935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V1002">
        <v>1</v>
      </c>
      <c r="W1002">
        <v>935</v>
      </c>
    </row>
    <row r="1003" spans="1:23" x14ac:dyDescent="0.25">
      <c r="H1003">
        <v>704</v>
      </c>
    </row>
    <row r="1004" spans="1:23" x14ac:dyDescent="0.25">
      <c r="A1004">
        <v>499</v>
      </c>
      <c r="B1004">
        <v>2605</v>
      </c>
      <c r="C1004" t="s">
        <v>1516</v>
      </c>
      <c r="D1004" t="s">
        <v>1517</v>
      </c>
      <c r="E1004" t="s">
        <v>108</v>
      </c>
      <c r="F1004" t="s">
        <v>1518</v>
      </c>
      <c r="G1004" t="str">
        <f>"00224504"</f>
        <v>00224504</v>
      </c>
      <c r="H1004">
        <v>935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V1004">
        <v>2</v>
      </c>
      <c r="W1004">
        <v>935</v>
      </c>
    </row>
    <row r="1005" spans="1:23" x14ac:dyDescent="0.25">
      <c r="H1005">
        <v>704</v>
      </c>
    </row>
    <row r="1006" spans="1:23" x14ac:dyDescent="0.25">
      <c r="A1006">
        <v>500</v>
      </c>
      <c r="B1006">
        <v>1268</v>
      </c>
      <c r="C1006" t="s">
        <v>1519</v>
      </c>
      <c r="D1006" t="s">
        <v>148</v>
      </c>
      <c r="E1006" t="s">
        <v>27</v>
      </c>
      <c r="F1006" t="s">
        <v>1520</v>
      </c>
      <c r="G1006" t="str">
        <f>"00020875"</f>
        <v>00020875</v>
      </c>
      <c r="H1006">
        <v>935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V1006">
        <v>0</v>
      </c>
      <c r="W1006">
        <v>935</v>
      </c>
    </row>
    <row r="1007" spans="1:23" x14ac:dyDescent="0.25">
      <c r="H1007">
        <v>704</v>
      </c>
    </row>
    <row r="1008" spans="1:23" x14ac:dyDescent="0.25">
      <c r="A1008">
        <v>501</v>
      </c>
      <c r="B1008">
        <v>847</v>
      </c>
      <c r="C1008" t="s">
        <v>1521</v>
      </c>
      <c r="D1008" t="s">
        <v>102</v>
      </c>
      <c r="E1008" t="s">
        <v>125</v>
      </c>
      <c r="F1008" t="s">
        <v>1522</v>
      </c>
      <c r="G1008" t="str">
        <f>"20160711945"</f>
        <v>20160711945</v>
      </c>
      <c r="H1008">
        <v>880</v>
      </c>
      <c r="I1008">
        <v>0</v>
      </c>
      <c r="J1008">
        <v>50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V1008">
        <v>0</v>
      </c>
      <c r="W1008">
        <v>930</v>
      </c>
    </row>
    <row r="1009" spans="1:23" x14ac:dyDescent="0.25">
      <c r="H1009">
        <v>704</v>
      </c>
    </row>
    <row r="1010" spans="1:23" x14ac:dyDescent="0.25">
      <c r="A1010">
        <v>502</v>
      </c>
      <c r="B1010">
        <v>431</v>
      </c>
      <c r="C1010" t="s">
        <v>1523</v>
      </c>
      <c r="D1010" t="s">
        <v>1008</v>
      </c>
      <c r="E1010" t="s">
        <v>27</v>
      </c>
      <c r="F1010" t="s">
        <v>1524</v>
      </c>
      <c r="G1010" t="str">
        <f>"201511028429"</f>
        <v>201511028429</v>
      </c>
      <c r="H1010" t="s">
        <v>1254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V1010">
        <v>0</v>
      </c>
      <c r="W1010" t="s">
        <v>1254</v>
      </c>
    </row>
    <row r="1011" spans="1:23" x14ac:dyDescent="0.25">
      <c r="H1011">
        <v>704</v>
      </c>
    </row>
    <row r="1012" spans="1:23" x14ac:dyDescent="0.25">
      <c r="A1012">
        <v>503</v>
      </c>
      <c r="B1012">
        <v>2429</v>
      </c>
      <c r="C1012" t="s">
        <v>1525</v>
      </c>
      <c r="D1012" t="s">
        <v>1526</v>
      </c>
      <c r="E1012" t="s">
        <v>37</v>
      </c>
      <c r="F1012" t="s">
        <v>1527</v>
      </c>
      <c r="G1012" t="str">
        <f>"201511008923"</f>
        <v>201511008923</v>
      </c>
      <c r="H1012" t="s">
        <v>1528</v>
      </c>
      <c r="I1012">
        <v>150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11</v>
      </c>
      <c r="S1012">
        <v>77</v>
      </c>
      <c r="T1012">
        <v>0</v>
      </c>
      <c r="V1012">
        <v>0</v>
      </c>
      <c r="W1012" t="s">
        <v>1529</v>
      </c>
    </row>
    <row r="1013" spans="1:23" x14ac:dyDescent="0.25">
      <c r="H1013">
        <v>704</v>
      </c>
    </row>
    <row r="1014" spans="1:23" x14ac:dyDescent="0.25">
      <c r="A1014">
        <v>504</v>
      </c>
      <c r="B1014">
        <v>812</v>
      </c>
      <c r="C1014" t="s">
        <v>1530</v>
      </c>
      <c r="D1014" t="s">
        <v>833</v>
      </c>
      <c r="E1014" t="s">
        <v>108</v>
      </c>
      <c r="F1014" t="s">
        <v>1531</v>
      </c>
      <c r="G1014" t="str">
        <f>"00230187"</f>
        <v>00230187</v>
      </c>
      <c r="H1014" t="s">
        <v>1532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9</v>
      </c>
      <c r="S1014">
        <v>63</v>
      </c>
      <c r="T1014">
        <v>0</v>
      </c>
      <c r="V1014">
        <v>2</v>
      </c>
      <c r="W1014" t="s">
        <v>1533</v>
      </c>
    </row>
    <row r="1015" spans="1:23" x14ac:dyDescent="0.25">
      <c r="H1015">
        <v>704</v>
      </c>
    </row>
    <row r="1016" spans="1:23" x14ac:dyDescent="0.25">
      <c r="A1016">
        <v>505</v>
      </c>
      <c r="B1016">
        <v>2047</v>
      </c>
      <c r="C1016" t="s">
        <v>1534</v>
      </c>
      <c r="D1016" t="s">
        <v>171</v>
      </c>
      <c r="E1016" t="s">
        <v>1183</v>
      </c>
      <c r="F1016" t="s">
        <v>1535</v>
      </c>
      <c r="G1016" t="str">
        <f>"201511037367"</f>
        <v>201511037367</v>
      </c>
      <c r="H1016">
        <v>891</v>
      </c>
      <c r="I1016">
        <v>0</v>
      </c>
      <c r="J1016">
        <v>30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V1016">
        <v>0</v>
      </c>
      <c r="W1016">
        <v>921</v>
      </c>
    </row>
    <row r="1017" spans="1:23" x14ac:dyDescent="0.25">
      <c r="H1017">
        <v>704</v>
      </c>
    </row>
    <row r="1018" spans="1:23" x14ac:dyDescent="0.25">
      <c r="A1018">
        <v>506</v>
      </c>
      <c r="B1018">
        <v>2294</v>
      </c>
      <c r="C1018" t="s">
        <v>1536</v>
      </c>
      <c r="D1018" t="s">
        <v>379</v>
      </c>
      <c r="E1018" t="s">
        <v>108</v>
      </c>
      <c r="F1018" t="s">
        <v>1537</v>
      </c>
      <c r="G1018" t="str">
        <f>"201511028541"</f>
        <v>201511028541</v>
      </c>
      <c r="H1018">
        <v>770</v>
      </c>
      <c r="I1018">
        <v>150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V1018">
        <v>0</v>
      </c>
      <c r="W1018">
        <v>920</v>
      </c>
    </row>
    <row r="1019" spans="1:23" x14ac:dyDescent="0.25">
      <c r="H1019">
        <v>704</v>
      </c>
    </row>
    <row r="1020" spans="1:23" x14ac:dyDescent="0.25">
      <c r="A1020">
        <v>507</v>
      </c>
      <c r="B1020">
        <v>1222</v>
      </c>
      <c r="C1020" t="s">
        <v>1538</v>
      </c>
      <c r="D1020" t="s">
        <v>646</v>
      </c>
      <c r="E1020" t="s">
        <v>1004</v>
      </c>
      <c r="F1020" t="s">
        <v>1539</v>
      </c>
      <c r="G1020" t="str">
        <f>"201511042700"</f>
        <v>201511042700</v>
      </c>
      <c r="H1020" t="s">
        <v>1540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9</v>
      </c>
      <c r="S1020">
        <v>63</v>
      </c>
      <c r="T1020">
        <v>0</v>
      </c>
      <c r="V1020">
        <v>2</v>
      </c>
      <c r="W1020" t="s">
        <v>1541</v>
      </c>
    </row>
    <row r="1021" spans="1:23" x14ac:dyDescent="0.25">
      <c r="H1021">
        <v>704</v>
      </c>
    </row>
    <row r="1022" spans="1:23" x14ac:dyDescent="0.25">
      <c r="A1022">
        <v>508</v>
      </c>
      <c r="B1022">
        <v>990</v>
      </c>
      <c r="C1022" t="s">
        <v>1542</v>
      </c>
      <c r="D1022" t="s">
        <v>336</v>
      </c>
      <c r="E1022" t="s">
        <v>44</v>
      </c>
      <c r="F1022" t="s">
        <v>1543</v>
      </c>
      <c r="G1022" t="str">
        <f>"201412000267"</f>
        <v>201412000267</v>
      </c>
      <c r="H1022">
        <v>737</v>
      </c>
      <c r="I1022">
        <v>150</v>
      </c>
      <c r="J1022">
        <v>30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V1022">
        <v>0</v>
      </c>
      <c r="W1022">
        <v>917</v>
      </c>
    </row>
    <row r="1023" spans="1:23" x14ac:dyDescent="0.25">
      <c r="H1023">
        <v>704</v>
      </c>
    </row>
    <row r="1024" spans="1:23" x14ac:dyDescent="0.25">
      <c r="A1024">
        <v>509</v>
      </c>
      <c r="B1024">
        <v>1206</v>
      </c>
      <c r="C1024" t="s">
        <v>1544</v>
      </c>
      <c r="D1024" t="s">
        <v>44</v>
      </c>
      <c r="E1024" t="s">
        <v>27</v>
      </c>
      <c r="F1024" t="s">
        <v>1545</v>
      </c>
      <c r="G1024" t="str">
        <f>"201511018546"</f>
        <v>201511018546</v>
      </c>
      <c r="H1024" t="s">
        <v>224</v>
      </c>
      <c r="I1024">
        <v>0</v>
      </c>
      <c r="J1024">
        <v>50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V1024">
        <v>0</v>
      </c>
      <c r="W1024" t="s">
        <v>1546</v>
      </c>
    </row>
    <row r="1025" spans="1:23" x14ac:dyDescent="0.25">
      <c r="H1025">
        <v>704</v>
      </c>
    </row>
    <row r="1026" spans="1:23" x14ac:dyDescent="0.25">
      <c r="A1026">
        <v>510</v>
      </c>
      <c r="B1026">
        <v>282</v>
      </c>
      <c r="C1026" t="s">
        <v>1547</v>
      </c>
      <c r="D1026" t="s">
        <v>47</v>
      </c>
      <c r="E1026" t="s">
        <v>829</v>
      </c>
      <c r="F1026" t="s">
        <v>1548</v>
      </c>
      <c r="G1026" t="str">
        <f>"00002460"</f>
        <v>00002460</v>
      </c>
      <c r="H1026" t="s">
        <v>887</v>
      </c>
      <c r="I1026">
        <v>0</v>
      </c>
      <c r="J1026">
        <v>0</v>
      </c>
      <c r="K1026">
        <v>0</v>
      </c>
      <c r="L1026">
        <v>30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V1026">
        <v>0</v>
      </c>
      <c r="W1026" t="s">
        <v>1549</v>
      </c>
    </row>
    <row r="1027" spans="1:23" x14ac:dyDescent="0.25">
      <c r="H1027">
        <v>704</v>
      </c>
    </row>
    <row r="1028" spans="1:23" x14ac:dyDescent="0.25">
      <c r="A1028">
        <v>511</v>
      </c>
      <c r="B1028">
        <v>694</v>
      </c>
      <c r="C1028" t="s">
        <v>1550</v>
      </c>
      <c r="D1028" t="s">
        <v>26</v>
      </c>
      <c r="E1028" t="s">
        <v>44</v>
      </c>
      <c r="F1028" t="s">
        <v>1551</v>
      </c>
      <c r="G1028" t="str">
        <f>"201511014668"</f>
        <v>201511014668</v>
      </c>
      <c r="H1028" t="s">
        <v>1552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26</v>
      </c>
      <c r="S1028">
        <v>182</v>
      </c>
      <c r="T1028">
        <v>0</v>
      </c>
      <c r="V1028">
        <v>2</v>
      </c>
      <c r="W1028" t="s">
        <v>1553</v>
      </c>
    </row>
    <row r="1029" spans="1:23" x14ac:dyDescent="0.25">
      <c r="H1029">
        <v>704</v>
      </c>
    </row>
    <row r="1030" spans="1:23" x14ac:dyDescent="0.25">
      <c r="A1030">
        <v>512</v>
      </c>
      <c r="B1030">
        <v>638</v>
      </c>
      <c r="C1030" t="s">
        <v>1554</v>
      </c>
      <c r="D1030" t="s">
        <v>1555</v>
      </c>
      <c r="E1030" t="s">
        <v>99</v>
      </c>
      <c r="F1030" t="s">
        <v>1556</v>
      </c>
      <c r="G1030" t="str">
        <f>"00229860"</f>
        <v>00229860</v>
      </c>
      <c r="H1030">
        <v>913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V1030">
        <v>0</v>
      </c>
      <c r="W1030">
        <v>913</v>
      </c>
    </row>
    <row r="1031" spans="1:23" x14ac:dyDescent="0.25">
      <c r="H1031">
        <v>704</v>
      </c>
    </row>
    <row r="1032" spans="1:23" x14ac:dyDescent="0.25">
      <c r="A1032">
        <v>513</v>
      </c>
      <c r="B1032">
        <v>2276</v>
      </c>
      <c r="C1032" t="s">
        <v>87</v>
      </c>
      <c r="D1032" t="s">
        <v>280</v>
      </c>
      <c r="E1032" t="s">
        <v>268</v>
      </c>
      <c r="F1032" t="s">
        <v>1557</v>
      </c>
      <c r="G1032" t="str">
        <f>"00174006"</f>
        <v>00174006</v>
      </c>
      <c r="H1032">
        <v>880</v>
      </c>
      <c r="I1032">
        <v>0</v>
      </c>
      <c r="J1032">
        <v>30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V1032">
        <v>0</v>
      </c>
      <c r="W1032">
        <v>910</v>
      </c>
    </row>
    <row r="1033" spans="1:23" x14ac:dyDescent="0.25">
      <c r="H1033">
        <v>704</v>
      </c>
    </row>
    <row r="1034" spans="1:23" x14ac:dyDescent="0.25">
      <c r="A1034">
        <v>514</v>
      </c>
      <c r="B1034">
        <v>3151</v>
      </c>
      <c r="C1034" t="s">
        <v>1558</v>
      </c>
      <c r="D1034" t="s">
        <v>1559</v>
      </c>
      <c r="E1034" t="s">
        <v>1560</v>
      </c>
      <c r="F1034" t="s">
        <v>1561</v>
      </c>
      <c r="G1034" t="str">
        <f>"00028202"</f>
        <v>00028202</v>
      </c>
      <c r="H1034">
        <v>880</v>
      </c>
      <c r="I1034">
        <v>0</v>
      </c>
      <c r="J1034">
        <v>30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V1034">
        <v>0</v>
      </c>
      <c r="W1034">
        <v>910</v>
      </c>
    </row>
    <row r="1035" spans="1:23" x14ac:dyDescent="0.25">
      <c r="H1035">
        <v>704</v>
      </c>
    </row>
    <row r="1036" spans="1:23" x14ac:dyDescent="0.25">
      <c r="A1036">
        <v>515</v>
      </c>
      <c r="B1036">
        <v>208</v>
      </c>
      <c r="C1036" t="s">
        <v>1562</v>
      </c>
      <c r="D1036" t="s">
        <v>828</v>
      </c>
      <c r="E1036" t="s">
        <v>156</v>
      </c>
      <c r="F1036" t="s">
        <v>1563</v>
      </c>
      <c r="G1036" t="str">
        <f>"00227783"</f>
        <v>00227783</v>
      </c>
      <c r="H1036">
        <v>715</v>
      </c>
      <c r="I1036">
        <v>0</v>
      </c>
      <c r="J1036">
        <v>30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23</v>
      </c>
      <c r="S1036">
        <v>161</v>
      </c>
      <c r="T1036">
        <v>0</v>
      </c>
      <c r="V1036">
        <v>0</v>
      </c>
      <c r="W1036">
        <v>906</v>
      </c>
    </row>
    <row r="1037" spans="1:23" x14ac:dyDescent="0.25">
      <c r="H1037">
        <v>704</v>
      </c>
    </row>
    <row r="1038" spans="1:23" x14ac:dyDescent="0.25">
      <c r="A1038">
        <v>516</v>
      </c>
      <c r="B1038">
        <v>2856</v>
      </c>
      <c r="C1038" t="s">
        <v>1564</v>
      </c>
      <c r="D1038" t="s">
        <v>47</v>
      </c>
      <c r="E1038" t="s">
        <v>40</v>
      </c>
      <c r="F1038" t="s">
        <v>1565</v>
      </c>
      <c r="G1038" t="str">
        <f>"201510000629"</f>
        <v>201510000629</v>
      </c>
      <c r="H1038">
        <v>715</v>
      </c>
      <c r="I1038">
        <v>0</v>
      </c>
      <c r="J1038">
        <v>50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20</v>
      </c>
      <c r="S1038">
        <v>140</v>
      </c>
      <c r="T1038">
        <v>0</v>
      </c>
      <c r="V1038">
        <v>2</v>
      </c>
      <c r="W1038">
        <v>905</v>
      </c>
    </row>
    <row r="1039" spans="1:23" x14ac:dyDescent="0.25">
      <c r="H1039">
        <v>704</v>
      </c>
    </row>
    <row r="1040" spans="1:23" x14ac:dyDescent="0.25">
      <c r="A1040">
        <v>517</v>
      </c>
      <c r="B1040">
        <v>357</v>
      </c>
      <c r="C1040" t="s">
        <v>1566</v>
      </c>
      <c r="D1040" t="s">
        <v>1567</v>
      </c>
      <c r="E1040" t="s">
        <v>37</v>
      </c>
      <c r="F1040" t="s">
        <v>1568</v>
      </c>
      <c r="G1040" t="str">
        <f>"201511025557"</f>
        <v>201511025557</v>
      </c>
      <c r="H1040">
        <v>869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5</v>
      </c>
      <c r="S1040">
        <v>35</v>
      </c>
      <c r="T1040">
        <v>0</v>
      </c>
      <c r="V1040">
        <v>0</v>
      </c>
      <c r="W1040">
        <v>904</v>
      </c>
    </row>
    <row r="1041" spans="1:23" x14ac:dyDescent="0.25">
      <c r="H1041">
        <v>704</v>
      </c>
    </row>
    <row r="1042" spans="1:23" x14ac:dyDescent="0.25">
      <c r="A1042">
        <v>518</v>
      </c>
      <c r="B1042">
        <v>2556</v>
      </c>
      <c r="C1042" t="s">
        <v>1569</v>
      </c>
      <c r="D1042" t="s">
        <v>124</v>
      </c>
      <c r="E1042" t="s">
        <v>197</v>
      </c>
      <c r="F1042" t="s">
        <v>1570</v>
      </c>
      <c r="G1042" t="str">
        <f>"201511010808"</f>
        <v>201511010808</v>
      </c>
      <c r="H1042" t="s">
        <v>1571</v>
      </c>
      <c r="I1042">
        <v>150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33</v>
      </c>
      <c r="S1042">
        <v>231</v>
      </c>
      <c r="T1042">
        <v>0</v>
      </c>
      <c r="V1042">
        <v>0</v>
      </c>
      <c r="W1042" t="s">
        <v>1572</v>
      </c>
    </row>
    <row r="1043" spans="1:23" x14ac:dyDescent="0.25">
      <c r="H1043">
        <v>704</v>
      </c>
    </row>
    <row r="1044" spans="1:23" x14ac:dyDescent="0.25">
      <c r="A1044">
        <v>519</v>
      </c>
      <c r="B1044">
        <v>28</v>
      </c>
      <c r="C1044" t="s">
        <v>1573</v>
      </c>
      <c r="D1044" t="s">
        <v>1574</v>
      </c>
      <c r="E1044" t="s">
        <v>773</v>
      </c>
      <c r="F1044" t="s">
        <v>1575</v>
      </c>
      <c r="G1044" t="str">
        <f>"00075172"</f>
        <v>00075172</v>
      </c>
      <c r="H1044">
        <v>704</v>
      </c>
      <c r="I1044">
        <v>150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7</v>
      </c>
      <c r="S1044">
        <v>49</v>
      </c>
      <c r="T1044">
        <v>0</v>
      </c>
      <c r="V1044">
        <v>0</v>
      </c>
      <c r="W1044">
        <v>903</v>
      </c>
    </row>
    <row r="1045" spans="1:23" x14ac:dyDescent="0.25">
      <c r="H1045">
        <v>704</v>
      </c>
    </row>
    <row r="1046" spans="1:23" x14ac:dyDescent="0.25">
      <c r="A1046">
        <v>520</v>
      </c>
      <c r="B1046">
        <v>1379</v>
      </c>
      <c r="C1046" t="s">
        <v>87</v>
      </c>
      <c r="D1046" t="s">
        <v>1208</v>
      </c>
      <c r="E1046" t="s">
        <v>1078</v>
      </c>
      <c r="F1046" t="s">
        <v>1576</v>
      </c>
      <c r="G1046" t="str">
        <f>"00221137"</f>
        <v>00221137</v>
      </c>
      <c r="H1046" t="s">
        <v>1487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V1046">
        <v>0</v>
      </c>
      <c r="W1046" t="s">
        <v>1487</v>
      </c>
    </row>
    <row r="1047" spans="1:23" x14ac:dyDescent="0.25">
      <c r="H1047">
        <v>704</v>
      </c>
    </row>
    <row r="1048" spans="1:23" x14ac:dyDescent="0.25">
      <c r="A1048">
        <v>521</v>
      </c>
      <c r="B1048">
        <v>1706</v>
      </c>
      <c r="C1048" t="s">
        <v>1577</v>
      </c>
      <c r="D1048" t="s">
        <v>44</v>
      </c>
      <c r="E1048" t="s">
        <v>99</v>
      </c>
      <c r="F1048" t="s">
        <v>1578</v>
      </c>
      <c r="G1048" t="str">
        <f>"201507004308"</f>
        <v>201507004308</v>
      </c>
      <c r="H1048">
        <v>825</v>
      </c>
      <c r="I1048">
        <v>0</v>
      </c>
      <c r="J1048">
        <v>70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V1048">
        <v>0</v>
      </c>
      <c r="W1048">
        <v>895</v>
      </c>
    </row>
    <row r="1049" spans="1:23" x14ac:dyDescent="0.25">
      <c r="H1049">
        <v>704</v>
      </c>
    </row>
    <row r="1050" spans="1:23" x14ac:dyDescent="0.25">
      <c r="A1050">
        <v>522</v>
      </c>
      <c r="B1050">
        <v>3021</v>
      </c>
      <c r="C1050" t="s">
        <v>1579</v>
      </c>
      <c r="D1050" t="s">
        <v>91</v>
      </c>
      <c r="E1050" t="s">
        <v>37</v>
      </c>
      <c r="F1050" t="s">
        <v>1580</v>
      </c>
      <c r="G1050" t="str">
        <f>"201511031221"</f>
        <v>201511031221</v>
      </c>
      <c r="H1050">
        <v>715</v>
      </c>
      <c r="I1050">
        <v>150</v>
      </c>
      <c r="J1050">
        <v>30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V1050">
        <v>0</v>
      </c>
      <c r="W1050">
        <v>895</v>
      </c>
    </row>
    <row r="1051" spans="1:23" x14ac:dyDescent="0.25">
      <c r="H1051">
        <v>704</v>
      </c>
    </row>
    <row r="1052" spans="1:23" x14ac:dyDescent="0.25">
      <c r="A1052">
        <v>523</v>
      </c>
      <c r="B1052">
        <v>2541</v>
      </c>
      <c r="C1052" t="s">
        <v>1581</v>
      </c>
      <c r="D1052" t="s">
        <v>737</v>
      </c>
      <c r="E1052" t="s">
        <v>1582</v>
      </c>
      <c r="F1052" t="s">
        <v>1583</v>
      </c>
      <c r="G1052" t="str">
        <f>"00076568"</f>
        <v>00076568</v>
      </c>
      <c r="H1052">
        <v>891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V1052">
        <v>1</v>
      </c>
      <c r="W1052">
        <v>891</v>
      </c>
    </row>
    <row r="1053" spans="1:23" x14ac:dyDescent="0.25">
      <c r="H1053">
        <v>704</v>
      </c>
    </row>
    <row r="1054" spans="1:23" x14ac:dyDescent="0.25">
      <c r="A1054">
        <v>524</v>
      </c>
      <c r="B1054">
        <v>1800</v>
      </c>
      <c r="C1054" t="s">
        <v>1584</v>
      </c>
      <c r="D1054" t="s">
        <v>1585</v>
      </c>
      <c r="E1054" t="s">
        <v>27</v>
      </c>
      <c r="F1054" t="s">
        <v>1586</v>
      </c>
      <c r="G1054" t="str">
        <f>"00229310"</f>
        <v>00229310</v>
      </c>
      <c r="H1054">
        <v>891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V1054">
        <v>0</v>
      </c>
      <c r="W1054">
        <v>891</v>
      </c>
    </row>
    <row r="1055" spans="1:23" x14ac:dyDescent="0.25">
      <c r="H1055">
        <v>704</v>
      </c>
    </row>
    <row r="1056" spans="1:23" x14ac:dyDescent="0.25">
      <c r="A1056">
        <v>525</v>
      </c>
      <c r="B1056">
        <v>1375</v>
      </c>
      <c r="C1056" t="s">
        <v>1587</v>
      </c>
      <c r="D1056" t="s">
        <v>156</v>
      </c>
      <c r="E1056" t="s">
        <v>1428</v>
      </c>
      <c r="F1056" t="s">
        <v>1588</v>
      </c>
      <c r="G1056" t="str">
        <f>"201507004440"</f>
        <v>201507004440</v>
      </c>
      <c r="H1056">
        <v>737</v>
      </c>
      <c r="I1056">
        <v>150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V1056">
        <v>0</v>
      </c>
      <c r="W1056">
        <v>887</v>
      </c>
    </row>
    <row r="1057" spans="1:23" x14ac:dyDescent="0.25">
      <c r="H1057">
        <v>704</v>
      </c>
    </row>
    <row r="1058" spans="1:23" x14ac:dyDescent="0.25">
      <c r="A1058">
        <v>526</v>
      </c>
      <c r="B1058">
        <v>1150</v>
      </c>
      <c r="C1058" t="s">
        <v>1589</v>
      </c>
      <c r="D1058" t="s">
        <v>1590</v>
      </c>
      <c r="E1058" t="s">
        <v>328</v>
      </c>
      <c r="F1058" t="s">
        <v>1591</v>
      </c>
      <c r="G1058" t="str">
        <f>"00020046"</f>
        <v>00020046</v>
      </c>
      <c r="H1058">
        <v>880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V1058">
        <v>1</v>
      </c>
      <c r="W1058">
        <v>880</v>
      </c>
    </row>
    <row r="1059" spans="1:23" x14ac:dyDescent="0.25">
      <c r="H1059">
        <v>704</v>
      </c>
    </row>
    <row r="1060" spans="1:23" x14ac:dyDescent="0.25">
      <c r="A1060">
        <v>527</v>
      </c>
      <c r="B1060">
        <v>417</v>
      </c>
      <c r="C1060" t="s">
        <v>1592</v>
      </c>
      <c r="D1060" t="s">
        <v>148</v>
      </c>
      <c r="E1060" t="s">
        <v>268</v>
      </c>
      <c r="F1060" t="s">
        <v>1593</v>
      </c>
      <c r="G1060" t="str">
        <f>"201511033942"</f>
        <v>201511033942</v>
      </c>
      <c r="H1060" t="s">
        <v>431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9</v>
      </c>
      <c r="S1060">
        <v>63</v>
      </c>
      <c r="T1060">
        <v>0</v>
      </c>
      <c r="V1060">
        <v>0</v>
      </c>
      <c r="W1060" t="s">
        <v>1594</v>
      </c>
    </row>
    <row r="1061" spans="1:23" x14ac:dyDescent="0.25">
      <c r="H1061">
        <v>704</v>
      </c>
    </row>
    <row r="1062" spans="1:23" x14ac:dyDescent="0.25">
      <c r="A1062">
        <v>528</v>
      </c>
      <c r="B1062">
        <v>2726</v>
      </c>
      <c r="C1062" t="s">
        <v>486</v>
      </c>
      <c r="D1062" t="s">
        <v>125</v>
      </c>
      <c r="E1062" t="s">
        <v>56</v>
      </c>
      <c r="F1062" t="s">
        <v>1595</v>
      </c>
      <c r="G1062" t="str">
        <f>"201511020728"</f>
        <v>201511020728</v>
      </c>
      <c r="H1062" t="s">
        <v>1596</v>
      </c>
      <c r="I1062">
        <v>150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V1062">
        <v>1</v>
      </c>
      <c r="W1062" t="s">
        <v>1597</v>
      </c>
    </row>
    <row r="1063" spans="1:23" x14ac:dyDescent="0.25">
      <c r="H1063">
        <v>704</v>
      </c>
    </row>
    <row r="1064" spans="1:23" x14ac:dyDescent="0.25">
      <c r="A1064">
        <v>529</v>
      </c>
      <c r="B1064">
        <v>2608</v>
      </c>
      <c r="C1064" t="s">
        <v>1598</v>
      </c>
      <c r="D1064" t="s">
        <v>124</v>
      </c>
      <c r="E1064" t="s">
        <v>99</v>
      </c>
      <c r="F1064" t="s">
        <v>1599</v>
      </c>
      <c r="G1064" t="str">
        <f>"00076326"</f>
        <v>00076326</v>
      </c>
      <c r="H1064">
        <v>660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30</v>
      </c>
      <c r="S1064">
        <v>210</v>
      </c>
      <c r="T1064">
        <v>0</v>
      </c>
      <c r="V1064">
        <v>0</v>
      </c>
      <c r="W1064">
        <v>870</v>
      </c>
    </row>
    <row r="1065" spans="1:23" x14ac:dyDescent="0.25">
      <c r="H1065">
        <v>704</v>
      </c>
    </row>
    <row r="1066" spans="1:23" x14ac:dyDescent="0.25">
      <c r="A1066">
        <v>530</v>
      </c>
      <c r="B1066">
        <v>104</v>
      </c>
      <c r="C1066" t="s">
        <v>1600</v>
      </c>
      <c r="D1066" t="s">
        <v>1004</v>
      </c>
      <c r="E1066" t="s">
        <v>27</v>
      </c>
      <c r="F1066" t="s">
        <v>1601</v>
      </c>
      <c r="G1066" t="str">
        <f>"00156240"</f>
        <v>00156240</v>
      </c>
      <c r="H1066">
        <v>825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6</v>
      </c>
      <c r="S1066">
        <v>42</v>
      </c>
      <c r="T1066">
        <v>0</v>
      </c>
      <c r="V1066">
        <v>2</v>
      </c>
      <c r="W1066">
        <v>867</v>
      </c>
    </row>
    <row r="1067" spans="1:23" x14ac:dyDescent="0.25">
      <c r="H1067">
        <v>704</v>
      </c>
    </row>
    <row r="1068" spans="1:23" x14ac:dyDescent="0.25">
      <c r="A1068">
        <v>531</v>
      </c>
      <c r="B1068">
        <v>1078</v>
      </c>
      <c r="C1068" t="s">
        <v>1260</v>
      </c>
      <c r="D1068" t="s">
        <v>660</v>
      </c>
      <c r="E1068" t="s">
        <v>1053</v>
      </c>
      <c r="F1068" t="s">
        <v>1602</v>
      </c>
      <c r="G1068" t="str">
        <f>"201511035284"</f>
        <v>201511035284</v>
      </c>
      <c r="H1068">
        <v>825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6</v>
      </c>
      <c r="S1068">
        <v>42</v>
      </c>
      <c r="T1068">
        <v>0</v>
      </c>
      <c r="V1068">
        <v>0</v>
      </c>
      <c r="W1068">
        <v>867</v>
      </c>
    </row>
    <row r="1069" spans="1:23" x14ac:dyDescent="0.25">
      <c r="H1069">
        <v>704</v>
      </c>
    </row>
    <row r="1070" spans="1:23" x14ac:dyDescent="0.25">
      <c r="A1070">
        <v>532</v>
      </c>
      <c r="B1070">
        <v>492</v>
      </c>
      <c r="C1070" t="s">
        <v>1603</v>
      </c>
      <c r="D1070" t="s">
        <v>37</v>
      </c>
      <c r="E1070" t="s">
        <v>657</v>
      </c>
      <c r="F1070" t="s">
        <v>1604</v>
      </c>
      <c r="G1070" t="str">
        <f>"201511042920"</f>
        <v>201511042920</v>
      </c>
      <c r="H1070" t="s">
        <v>390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V1070">
        <v>0</v>
      </c>
      <c r="W1070" t="s">
        <v>390</v>
      </c>
    </row>
    <row r="1071" spans="1:23" x14ac:dyDescent="0.25">
      <c r="H1071">
        <v>704</v>
      </c>
    </row>
    <row r="1072" spans="1:23" x14ac:dyDescent="0.25">
      <c r="A1072">
        <v>533</v>
      </c>
      <c r="B1072">
        <v>1</v>
      </c>
      <c r="C1072" t="s">
        <v>1605</v>
      </c>
      <c r="D1072" t="s">
        <v>15</v>
      </c>
      <c r="E1072" t="s">
        <v>722</v>
      </c>
      <c r="F1072" t="s">
        <v>1606</v>
      </c>
      <c r="G1072" t="str">
        <f>"201511027664"</f>
        <v>201511027664</v>
      </c>
      <c r="H1072">
        <v>858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V1072">
        <v>1</v>
      </c>
      <c r="W1072">
        <v>858</v>
      </c>
    </row>
    <row r="1073" spans="1:23" x14ac:dyDescent="0.25">
      <c r="H1073">
        <v>704</v>
      </c>
    </row>
    <row r="1074" spans="1:23" x14ac:dyDescent="0.25">
      <c r="A1074">
        <v>534</v>
      </c>
      <c r="B1074">
        <v>1780</v>
      </c>
      <c r="C1074" t="s">
        <v>1607</v>
      </c>
      <c r="D1074" t="s">
        <v>26</v>
      </c>
      <c r="E1074" t="s">
        <v>33</v>
      </c>
      <c r="F1074" t="s">
        <v>1608</v>
      </c>
      <c r="G1074" t="str">
        <f>"00230826"</f>
        <v>00230826</v>
      </c>
      <c r="H1074">
        <v>825</v>
      </c>
      <c r="I1074">
        <v>0</v>
      </c>
      <c r="J1074">
        <v>30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V1074">
        <v>0</v>
      </c>
      <c r="W1074">
        <v>855</v>
      </c>
    </row>
    <row r="1075" spans="1:23" x14ac:dyDescent="0.25">
      <c r="H1075">
        <v>704</v>
      </c>
    </row>
    <row r="1076" spans="1:23" x14ac:dyDescent="0.25">
      <c r="A1076">
        <v>535</v>
      </c>
      <c r="B1076">
        <v>2468</v>
      </c>
      <c r="C1076" t="s">
        <v>1609</v>
      </c>
      <c r="D1076" t="s">
        <v>26</v>
      </c>
      <c r="E1076" t="s">
        <v>1610</v>
      </c>
      <c r="F1076" t="s">
        <v>1611</v>
      </c>
      <c r="G1076" t="str">
        <f>"201511042746"</f>
        <v>201511042746</v>
      </c>
      <c r="H1076">
        <v>825</v>
      </c>
      <c r="I1076">
        <v>0</v>
      </c>
      <c r="J1076">
        <v>30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V1076">
        <v>1</v>
      </c>
      <c r="W1076">
        <v>855</v>
      </c>
    </row>
    <row r="1077" spans="1:23" x14ac:dyDescent="0.25">
      <c r="H1077">
        <v>704</v>
      </c>
    </row>
    <row r="1078" spans="1:23" x14ac:dyDescent="0.25">
      <c r="A1078">
        <v>536</v>
      </c>
      <c r="B1078">
        <v>288</v>
      </c>
      <c r="C1078" t="s">
        <v>1554</v>
      </c>
      <c r="D1078" t="s">
        <v>280</v>
      </c>
      <c r="E1078" t="s">
        <v>112</v>
      </c>
      <c r="F1078" t="s">
        <v>1612</v>
      </c>
      <c r="G1078" t="str">
        <f>"201511006273"</f>
        <v>201511006273</v>
      </c>
      <c r="H1078" t="s">
        <v>497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V1078">
        <v>0</v>
      </c>
      <c r="W1078" t="s">
        <v>497</v>
      </c>
    </row>
    <row r="1079" spans="1:23" x14ac:dyDescent="0.25">
      <c r="H1079" t="s">
        <v>411</v>
      </c>
    </row>
    <row r="1080" spans="1:23" x14ac:dyDescent="0.25">
      <c r="A1080">
        <v>537</v>
      </c>
      <c r="B1080">
        <v>691</v>
      </c>
      <c r="C1080" t="s">
        <v>1613</v>
      </c>
      <c r="D1080" t="s">
        <v>379</v>
      </c>
      <c r="E1080" t="s">
        <v>63</v>
      </c>
      <c r="F1080" t="s">
        <v>1614</v>
      </c>
      <c r="G1080" t="str">
        <f>"00086093"</f>
        <v>00086093</v>
      </c>
      <c r="H1080">
        <v>715</v>
      </c>
      <c r="I1080">
        <v>0</v>
      </c>
      <c r="J1080">
        <v>70</v>
      </c>
      <c r="K1080">
        <v>0</v>
      </c>
      <c r="L1080">
        <v>50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2</v>
      </c>
      <c r="S1080">
        <v>14</v>
      </c>
      <c r="T1080">
        <v>0</v>
      </c>
      <c r="V1080">
        <v>0</v>
      </c>
      <c r="W1080">
        <v>849</v>
      </c>
    </row>
    <row r="1081" spans="1:23" x14ac:dyDescent="0.25">
      <c r="H1081">
        <v>704</v>
      </c>
    </row>
    <row r="1082" spans="1:23" x14ac:dyDescent="0.25">
      <c r="A1082">
        <v>538</v>
      </c>
      <c r="B1082">
        <v>2629</v>
      </c>
      <c r="C1082" t="s">
        <v>1615</v>
      </c>
      <c r="D1082" t="s">
        <v>125</v>
      </c>
      <c r="E1082" t="s">
        <v>92</v>
      </c>
      <c r="F1082" t="s">
        <v>1616</v>
      </c>
      <c r="G1082" t="str">
        <f>"201511020101"</f>
        <v>201511020101</v>
      </c>
      <c r="H1082" t="s">
        <v>1617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22</v>
      </c>
      <c r="S1082">
        <v>154</v>
      </c>
      <c r="T1082">
        <v>0</v>
      </c>
      <c r="V1082">
        <v>0</v>
      </c>
      <c r="W1082" t="s">
        <v>1618</v>
      </c>
    </row>
    <row r="1083" spans="1:23" x14ac:dyDescent="0.25">
      <c r="H1083">
        <v>704</v>
      </c>
    </row>
    <row r="1084" spans="1:23" x14ac:dyDescent="0.25">
      <c r="A1084">
        <v>539</v>
      </c>
      <c r="B1084">
        <v>1360</v>
      </c>
      <c r="C1084" t="s">
        <v>1619</v>
      </c>
      <c r="D1084" t="s">
        <v>47</v>
      </c>
      <c r="E1084" t="s">
        <v>44</v>
      </c>
      <c r="F1084" t="s">
        <v>1620</v>
      </c>
      <c r="G1084" t="str">
        <f>"00230272"</f>
        <v>00230272</v>
      </c>
      <c r="H1084">
        <v>825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V1084">
        <v>0</v>
      </c>
      <c r="W1084">
        <v>825</v>
      </c>
    </row>
    <row r="1085" spans="1:23" x14ac:dyDescent="0.25">
      <c r="H1085">
        <v>704</v>
      </c>
    </row>
    <row r="1086" spans="1:23" x14ac:dyDescent="0.25">
      <c r="A1086">
        <v>540</v>
      </c>
      <c r="B1086">
        <v>692</v>
      </c>
      <c r="C1086" t="s">
        <v>1621</v>
      </c>
      <c r="D1086" t="s">
        <v>1622</v>
      </c>
      <c r="E1086" t="s">
        <v>1623</v>
      </c>
      <c r="F1086" t="s">
        <v>1624</v>
      </c>
      <c r="G1086" t="str">
        <f>"201511011413"</f>
        <v>201511011413</v>
      </c>
      <c r="H1086">
        <v>825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V1086">
        <v>0</v>
      </c>
      <c r="W1086">
        <v>825</v>
      </c>
    </row>
    <row r="1087" spans="1:23" x14ac:dyDescent="0.25">
      <c r="H1087">
        <v>704</v>
      </c>
    </row>
    <row r="1088" spans="1:23" x14ac:dyDescent="0.25">
      <c r="A1088">
        <v>541</v>
      </c>
      <c r="B1088">
        <v>1502</v>
      </c>
      <c r="C1088" t="s">
        <v>1625</v>
      </c>
      <c r="D1088" t="s">
        <v>1626</v>
      </c>
      <c r="E1088" t="s">
        <v>27</v>
      </c>
      <c r="F1088" t="s">
        <v>1627</v>
      </c>
      <c r="G1088" t="str">
        <f>"201604000546"</f>
        <v>201604000546</v>
      </c>
      <c r="H1088">
        <v>825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V1088">
        <v>0</v>
      </c>
      <c r="W1088">
        <v>825</v>
      </c>
    </row>
    <row r="1089" spans="1:23" x14ac:dyDescent="0.25">
      <c r="H1089">
        <v>704</v>
      </c>
    </row>
    <row r="1090" spans="1:23" x14ac:dyDescent="0.25">
      <c r="A1090">
        <v>542</v>
      </c>
      <c r="B1090">
        <v>2918</v>
      </c>
      <c r="C1090" t="s">
        <v>1628</v>
      </c>
      <c r="D1090" t="s">
        <v>88</v>
      </c>
      <c r="E1090" t="s">
        <v>341</v>
      </c>
      <c r="F1090" t="s">
        <v>1629</v>
      </c>
      <c r="G1090" t="str">
        <f>"201511006384"</f>
        <v>201511006384</v>
      </c>
      <c r="H1090">
        <v>825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V1090">
        <v>0</v>
      </c>
      <c r="W1090">
        <v>825</v>
      </c>
    </row>
    <row r="1091" spans="1:23" x14ac:dyDescent="0.25">
      <c r="H1091">
        <v>704</v>
      </c>
    </row>
    <row r="1092" spans="1:23" x14ac:dyDescent="0.25">
      <c r="A1092">
        <v>543</v>
      </c>
      <c r="B1092">
        <v>1975</v>
      </c>
      <c r="C1092" t="s">
        <v>1630</v>
      </c>
      <c r="D1092" t="s">
        <v>161</v>
      </c>
      <c r="E1092" t="s">
        <v>92</v>
      </c>
      <c r="F1092" t="s">
        <v>1631</v>
      </c>
      <c r="G1092" t="str">
        <f>"201511008055"</f>
        <v>201511008055</v>
      </c>
      <c r="H1092">
        <v>825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V1092">
        <v>0</v>
      </c>
      <c r="W1092">
        <v>825</v>
      </c>
    </row>
    <row r="1093" spans="1:23" x14ac:dyDescent="0.25">
      <c r="H1093">
        <v>704</v>
      </c>
    </row>
    <row r="1094" spans="1:23" x14ac:dyDescent="0.25">
      <c r="A1094">
        <v>544</v>
      </c>
      <c r="B1094">
        <v>3113</v>
      </c>
      <c r="C1094" t="s">
        <v>772</v>
      </c>
      <c r="D1094" t="s">
        <v>37</v>
      </c>
      <c r="E1094" t="s">
        <v>44</v>
      </c>
      <c r="F1094" t="s">
        <v>1632</v>
      </c>
      <c r="G1094" t="str">
        <f>"201510001244"</f>
        <v>201510001244</v>
      </c>
      <c r="H1094" t="s">
        <v>1633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10</v>
      </c>
      <c r="S1094">
        <v>70</v>
      </c>
      <c r="T1094">
        <v>0</v>
      </c>
      <c r="V1094">
        <v>1</v>
      </c>
      <c r="W1094" t="s">
        <v>1634</v>
      </c>
    </row>
    <row r="1095" spans="1:23" x14ac:dyDescent="0.25">
      <c r="H1095">
        <v>704</v>
      </c>
    </row>
    <row r="1096" spans="1:23" x14ac:dyDescent="0.25">
      <c r="A1096">
        <v>545</v>
      </c>
      <c r="B1096">
        <v>1255</v>
      </c>
      <c r="C1096" t="s">
        <v>1635</v>
      </c>
      <c r="D1096" t="s">
        <v>32</v>
      </c>
      <c r="E1096" t="s">
        <v>63</v>
      </c>
      <c r="F1096" t="s">
        <v>1636</v>
      </c>
      <c r="G1096" t="str">
        <f>"201512003035"</f>
        <v>201512003035</v>
      </c>
      <c r="H1096" t="s">
        <v>1200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5</v>
      </c>
      <c r="S1096">
        <v>35</v>
      </c>
      <c r="T1096">
        <v>0</v>
      </c>
      <c r="V1096">
        <v>0</v>
      </c>
      <c r="W1096" t="s">
        <v>1637</v>
      </c>
    </row>
    <row r="1097" spans="1:23" x14ac:dyDescent="0.25">
      <c r="H1097">
        <v>704</v>
      </c>
    </row>
    <row r="1098" spans="1:23" x14ac:dyDescent="0.25">
      <c r="A1098">
        <v>546</v>
      </c>
      <c r="B1098">
        <v>1700</v>
      </c>
      <c r="C1098" t="s">
        <v>1638</v>
      </c>
      <c r="D1098" t="s">
        <v>15</v>
      </c>
      <c r="E1098" t="s">
        <v>1639</v>
      </c>
      <c r="F1098" t="s">
        <v>1640</v>
      </c>
      <c r="G1098" t="str">
        <f>"201511029747"</f>
        <v>201511029747</v>
      </c>
      <c r="H1098" t="s">
        <v>1493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7</v>
      </c>
      <c r="S1098">
        <v>49</v>
      </c>
      <c r="T1098">
        <v>0</v>
      </c>
      <c r="V1098">
        <v>0</v>
      </c>
      <c r="W1098" t="s">
        <v>1641</v>
      </c>
    </row>
    <row r="1099" spans="1:23" x14ac:dyDescent="0.25">
      <c r="H1099">
        <v>704</v>
      </c>
    </row>
    <row r="1100" spans="1:23" x14ac:dyDescent="0.25">
      <c r="A1100">
        <v>547</v>
      </c>
      <c r="B1100">
        <v>2844</v>
      </c>
      <c r="C1100" t="s">
        <v>1642</v>
      </c>
      <c r="D1100" t="s">
        <v>98</v>
      </c>
      <c r="E1100" t="s">
        <v>108</v>
      </c>
      <c r="F1100" t="s">
        <v>1643</v>
      </c>
      <c r="G1100" t="str">
        <f>"201101000232"</f>
        <v>201101000232</v>
      </c>
      <c r="H1100">
        <v>715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14</v>
      </c>
      <c r="S1100">
        <v>98</v>
      </c>
      <c r="T1100">
        <v>0</v>
      </c>
      <c r="V1100">
        <v>1</v>
      </c>
      <c r="W1100">
        <v>813</v>
      </c>
    </row>
    <row r="1101" spans="1:23" x14ac:dyDescent="0.25">
      <c r="H1101">
        <v>704</v>
      </c>
    </row>
    <row r="1102" spans="1:23" x14ac:dyDescent="0.25">
      <c r="A1102">
        <v>548</v>
      </c>
      <c r="B1102">
        <v>3013</v>
      </c>
      <c r="C1102" t="s">
        <v>1644</v>
      </c>
      <c r="D1102" t="s">
        <v>237</v>
      </c>
      <c r="E1102" t="s">
        <v>92</v>
      </c>
      <c r="F1102" t="s">
        <v>1645</v>
      </c>
      <c r="G1102" t="str">
        <f>"00224280"</f>
        <v>00224280</v>
      </c>
      <c r="H1102">
        <v>770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6</v>
      </c>
      <c r="S1102">
        <v>42</v>
      </c>
      <c r="T1102">
        <v>0</v>
      </c>
      <c r="V1102">
        <v>1</v>
      </c>
      <c r="W1102">
        <v>812</v>
      </c>
    </row>
    <row r="1103" spans="1:23" x14ac:dyDescent="0.25">
      <c r="H1103">
        <v>704</v>
      </c>
    </row>
    <row r="1104" spans="1:23" x14ac:dyDescent="0.25">
      <c r="A1104">
        <v>549</v>
      </c>
      <c r="B1104">
        <v>980</v>
      </c>
      <c r="C1104" t="s">
        <v>1646</v>
      </c>
      <c r="D1104" t="s">
        <v>242</v>
      </c>
      <c r="E1104" t="s">
        <v>237</v>
      </c>
      <c r="F1104" t="s">
        <v>1647</v>
      </c>
      <c r="G1104" t="str">
        <f>"00166241"</f>
        <v>00166241</v>
      </c>
      <c r="H1104">
        <v>759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7</v>
      </c>
      <c r="S1104">
        <v>49</v>
      </c>
      <c r="T1104">
        <v>0</v>
      </c>
      <c r="V1104">
        <v>0</v>
      </c>
      <c r="W1104">
        <v>808</v>
      </c>
    </row>
    <row r="1105" spans="1:23" x14ac:dyDescent="0.25">
      <c r="H1105">
        <v>704</v>
      </c>
    </row>
    <row r="1106" spans="1:23" x14ac:dyDescent="0.25">
      <c r="A1106">
        <v>550</v>
      </c>
      <c r="B1106">
        <v>1315</v>
      </c>
      <c r="C1106" t="s">
        <v>1648</v>
      </c>
      <c r="D1106" t="s">
        <v>769</v>
      </c>
      <c r="E1106" t="s">
        <v>1243</v>
      </c>
      <c r="F1106" t="s">
        <v>1649</v>
      </c>
      <c r="G1106" t="str">
        <f>"201511023365"</f>
        <v>201511023365</v>
      </c>
      <c r="H1106">
        <v>770</v>
      </c>
      <c r="I1106">
        <v>0</v>
      </c>
      <c r="J1106">
        <v>0</v>
      </c>
      <c r="K1106">
        <v>30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V1106">
        <v>1</v>
      </c>
      <c r="W1106">
        <v>800</v>
      </c>
    </row>
    <row r="1107" spans="1:23" x14ac:dyDescent="0.25">
      <c r="H1107">
        <v>704</v>
      </c>
    </row>
    <row r="1108" spans="1:23" x14ac:dyDescent="0.25">
      <c r="A1108">
        <v>551</v>
      </c>
      <c r="B1108">
        <v>2675</v>
      </c>
      <c r="C1108" t="s">
        <v>1650</v>
      </c>
      <c r="D1108" t="s">
        <v>336</v>
      </c>
      <c r="E1108" t="s">
        <v>125</v>
      </c>
      <c r="F1108" t="s">
        <v>1651</v>
      </c>
      <c r="G1108" t="str">
        <f>"201511007468"</f>
        <v>201511007468</v>
      </c>
      <c r="H1108">
        <v>770</v>
      </c>
      <c r="I1108">
        <v>0</v>
      </c>
      <c r="J1108">
        <v>30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V1108">
        <v>1</v>
      </c>
      <c r="W1108">
        <v>800</v>
      </c>
    </row>
    <row r="1109" spans="1:23" x14ac:dyDescent="0.25">
      <c r="H1109">
        <v>704</v>
      </c>
    </row>
    <row r="1110" spans="1:23" x14ac:dyDescent="0.25">
      <c r="A1110">
        <v>552</v>
      </c>
      <c r="B1110">
        <v>2096</v>
      </c>
      <c r="C1110" t="s">
        <v>1652</v>
      </c>
      <c r="D1110" t="s">
        <v>710</v>
      </c>
      <c r="E1110" t="s">
        <v>227</v>
      </c>
      <c r="F1110" t="s">
        <v>1653</v>
      </c>
      <c r="G1110" t="str">
        <f>"00024619"</f>
        <v>00024619</v>
      </c>
      <c r="H1110">
        <v>770</v>
      </c>
      <c r="I1110">
        <v>0</v>
      </c>
      <c r="J1110">
        <v>30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V1110">
        <v>0</v>
      </c>
      <c r="W1110">
        <v>800</v>
      </c>
    </row>
    <row r="1111" spans="1:23" x14ac:dyDescent="0.25">
      <c r="H1111">
        <v>704</v>
      </c>
    </row>
    <row r="1112" spans="1:23" x14ac:dyDescent="0.25">
      <c r="A1112">
        <v>553</v>
      </c>
      <c r="B1112">
        <v>125</v>
      </c>
      <c r="C1112" t="s">
        <v>94</v>
      </c>
      <c r="D1112" t="s">
        <v>1654</v>
      </c>
      <c r="E1112" t="s">
        <v>37</v>
      </c>
      <c r="F1112" t="s">
        <v>1655</v>
      </c>
      <c r="G1112" t="str">
        <f>"00225914"</f>
        <v>00225914</v>
      </c>
      <c r="H1112" t="s">
        <v>311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V1112">
        <v>1</v>
      </c>
      <c r="W1112" t="s">
        <v>311</v>
      </c>
    </row>
    <row r="1113" spans="1:23" x14ac:dyDescent="0.25">
      <c r="H1113">
        <v>704</v>
      </c>
    </row>
    <row r="1114" spans="1:23" x14ac:dyDescent="0.25">
      <c r="A1114">
        <v>554</v>
      </c>
      <c r="B1114">
        <v>2936</v>
      </c>
      <c r="C1114" t="s">
        <v>1656</v>
      </c>
      <c r="D1114" t="s">
        <v>196</v>
      </c>
      <c r="E1114" t="s">
        <v>1657</v>
      </c>
      <c r="F1114" t="s">
        <v>1658</v>
      </c>
      <c r="G1114" t="str">
        <f>"201511013377"</f>
        <v>201511013377</v>
      </c>
      <c r="H1114">
        <v>792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V1114">
        <v>1</v>
      </c>
      <c r="W1114">
        <v>792</v>
      </c>
    </row>
    <row r="1115" spans="1:23" x14ac:dyDescent="0.25">
      <c r="H1115">
        <v>704</v>
      </c>
    </row>
    <row r="1116" spans="1:23" x14ac:dyDescent="0.25">
      <c r="A1116">
        <v>555</v>
      </c>
      <c r="B1116">
        <v>1081</v>
      </c>
      <c r="C1116" t="s">
        <v>606</v>
      </c>
      <c r="D1116" t="s">
        <v>68</v>
      </c>
      <c r="E1116" t="s">
        <v>37</v>
      </c>
      <c r="F1116" t="s">
        <v>1659</v>
      </c>
      <c r="G1116" t="str">
        <f>"201511035887"</f>
        <v>201511035887</v>
      </c>
      <c r="H1116">
        <v>770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3</v>
      </c>
      <c r="S1116">
        <v>21</v>
      </c>
      <c r="T1116">
        <v>0</v>
      </c>
      <c r="V1116">
        <v>0</v>
      </c>
      <c r="W1116">
        <v>791</v>
      </c>
    </row>
    <row r="1117" spans="1:23" x14ac:dyDescent="0.25">
      <c r="H1117">
        <v>704</v>
      </c>
    </row>
    <row r="1118" spans="1:23" x14ac:dyDescent="0.25">
      <c r="A1118">
        <v>556</v>
      </c>
      <c r="B1118">
        <v>578</v>
      </c>
      <c r="C1118" t="s">
        <v>1660</v>
      </c>
      <c r="D1118" t="s">
        <v>181</v>
      </c>
      <c r="E1118" t="s">
        <v>1661</v>
      </c>
      <c r="F1118" t="s">
        <v>1662</v>
      </c>
      <c r="G1118" t="str">
        <f>"00086970"</f>
        <v>00086970</v>
      </c>
      <c r="H1118" t="s">
        <v>1200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V1118">
        <v>1</v>
      </c>
      <c r="W1118" t="s">
        <v>1200</v>
      </c>
    </row>
    <row r="1119" spans="1:23" x14ac:dyDescent="0.25">
      <c r="H1119">
        <v>704</v>
      </c>
    </row>
    <row r="1120" spans="1:23" x14ac:dyDescent="0.25">
      <c r="A1120">
        <v>557</v>
      </c>
      <c r="B1120">
        <v>239</v>
      </c>
      <c r="C1120" t="s">
        <v>1663</v>
      </c>
      <c r="D1120" t="s">
        <v>40</v>
      </c>
      <c r="E1120" t="s">
        <v>44</v>
      </c>
      <c r="F1120" t="s">
        <v>1664</v>
      </c>
      <c r="G1120" t="str">
        <f>"201511030557"</f>
        <v>201511030557</v>
      </c>
      <c r="H1120">
        <v>770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V1120">
        <v>0</v>
      </c>
      <c r="W1120">
        <v>770</v>
      </c>
    </row>
    <row r="1121" spans="1:23" x14ac:dyDescent="0.25">
      <c r="H1121">
        <v>704</v>
      </c>
    </row>
    <row r="1122" spans="1:23" x14ac:dyDescent="0.25">
      <c r="A1122">
        <v>558</v>
      </c>
      <c r="B1122">
        <v>2238</v>
      </c>
      <c r="C1122" t="s">
        <v>1665</v>
      </c>
      <c r="D1122" t="s">
        <v>1666</v>
      </c>
      <c r="E1122" t="s">
        <v>1667</v>
      </c>
      <c r="F1122" t="s">
        <v>1668</v>
      </c>
      <c r="G1122" t="str">
        <f>"201511042834"</f>
        <v>201511042834</v>
      </c>
      <c r="H1122">
        <v>770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V1122">
        <v>1</v>
      </c>
      <c r="W1122">
        <v>770</v>
      </c>
    </row>
    <row r="1123" spans="1:23" x14ac:dyDescent="0.25">
      <c r="H1123">
        <v>704</v>
      </c>
    </row>
    <row r="1124" spans="1:23" x14ac:dyDescent="0.25">
      <c r="A1124">
        <v>559</v>
      </c>
      <c r="B1124">
        <v>2692</v>
      </c>
      <c r="C1124" t="s">
        <v>1669</v>
      </c>
      <c r="D1124" t="s">
        <v>419</v>
      </c>
      <c r="E1124" t="s">
        <v>1657</v>
      </c>
      <c r="F1124" t="s">
        <v>1670</v>
      </c>
      <c r="G1124" t="str">
        <f>"00226796"</f>
        <v>00226796</v>
      </c>
      <c r="H1124">
        <v>770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V1124">
        <v>0</v>
      </c>
      <c r="W1124">
        <v>770</v>
      </c>
    </row>
    <row r="1125" spans="1:23" x14ac:dyDescent="0.25">
      <c r="H1125">
        <v>704</v>
      </c>
    </row>
    <row r="1126" spans="1:23" x14ac:dyDescent="0.25">
      <c r="A1126">
        <v>560</v>
      </c>
      <c r="B1126">
        <v>676</v>
      </c>
      <c r="C1126" t="s">
        <v>1671</v>
      </c>
      <c r="D1126" t="s">
        <v>56</v>
      </c>
      <c r="E1126" t="s">
        <v>151</v>
      </c>
      <c r="F1126" t="s">
        <v>1672</v>
      </c>
      <c r="G1126" t="str">
        <f>"00228465"</f>
        <v>00228465</v>
      </c>
      <c r="H1126">
        <v>748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V1126">
        <v>2</v>
      </c>
      <c r="W1126">
        <v>748</v>
      </c>
    </row>
    <row r="1127" spans="1:23" x14ac:dyDescent="0.25">
      <c r="H1127">
        <v>704</v>
      </c>
    </row>
    <row r="1128" spans="1:23" x14ac:dyDescent="0.25">
      <c r="A1128">
        <v>561</v>
      </c>
      <c r="B1128">
        <v>2214</v>
      </c>
      <c r="C1128" t="s">
        <v>1673</v>
      </c>
      <c r="D1128" t="s">
        <v>864</v>
      </c>
      <c r="E1128" t="s">
        <v>227</v>
      </c>
      <c r="F1128" t="s">
        <v>1674</v>
      </c>
      <c r="G1128" t="str">
        <f>"00162860"</f>
        <v>00162860</v>
      </c>
      <c r="H1128">
        <v>715</v>
      </c>
      <c r="I1128">
        <v>0</v>
      </c>
      <c r="J1128">
        <v>30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V1128">
        <v>0</v>
      </c>
      <c r="W1128">
        <v>745</v>
      </c>
    </row>
    <row r="1129" spans="1:23" x14ac:dyDescent="0.25">
      <c r="H1129">
        <v>704</v>
      </c>
    </row>
    <row r="1130" spans="1:23" x14ac:dyDescent="0.25">
      <c r="A1130">
        <v>562</v>
      </c>
      <c r="B1130">
        <v>201</v>
      </c>
      <c r="C1130" t="s">
        <v>1675</v>
      </c>
      <c r="D1130" t="s">
        <v>1676</v>
      </c>
      <c r="E1130" t="s">
        <v>1677</v>
      </c>
      <c r="F1130" t="s">
        <v>1678</v>
      </c>
      <c r="G1130" t="str">
        <f>"00224449"</f>
        <v>00224449</v>
      </c>
      <c r="H1130">
        <v>605</v>
      </c>
      <c r="I1130">
        <v>0</v>
      </c>
      <c r="J1130">
        <v>50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12</v>
      </c>
      <c r="S1130">
        <v>84</v>
      </c>
      <c r="T1130">
        <v>0</v>
      </c>
      <c r="V1130">
        <v>0</v>
      </c>
      <c r="W1130">
        <v>739</v>
      </c>
    </row>
    <row r="1131" spans="1:23" x14ac:dyDescent="0.25">
      <c r="H1131">
        <v>704</v>
      </c>
    </row>
    <row r="1132" spans="1:23" x14ac:dyDescent="0.25">
      <c r="A1132">
        <v>563</v>
      </c>
      <c r="B1132">
        <v>2988</v>
      </c>
      <c r="C1132" t="s">
        <v>1679</v>
      </c>
      <c r="D1132" t="s">
        <v>37</v>
      </c>
      <c r="E1132" t="s">
        <v>44</v>
      </c>
      <c r="F1132" t="s">
        <v>1680</v>
      </c>
      <c r="G1132" t="str">
        <f>"201412003870"</f>
        <v>201412003870</v>
      </c>
      <c r="H1132" t="s">
        <v>1552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V1132">
        <v>0</v>
      </c>
      <c r="W1132" t="s">
        <v>1552</v>
      </c>
    </row>
    <row r="1133" spans="1:23" x14ac:dyDescent="0.25">
      <c r="H1133">
        <v>704</v>
      </c>
    </row>
    <row r="1134" spans="1:23" x14ac:dyDescent="0.25">
      <c r="A1134">
        <v>564</v>
      </c>
      <c r="B1134">
        <v>1728</v>
      </c>
      <c r="C1134" t="s">
        <v>1681</v>
      </c>
      <c r="D1134" t="s">
        <v>44</v>
      </c>
      <c r="E1134" t="s">
        <v>212</v>
      </c>
      <c r="F1134" t="s">
        <v>1682</v>
      </c>
      <c r="G1134" t="str">
        <f>"201511014498"</f>
        <v>201511014498</v>
      </c>
      <c r="H1134">
        <v>605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15</v>
      </c>
      <c r="S1134">
        <v>105</v>
      </c>
      <c r="T1134">
        <v>0</v>
      </c>
      <c r="V1134">
        <v>0</v>
      </c>
      <c r="W1134">
        <v>710</v>
      </c>
    </row>
    <row r="1135" spans="1:23" x14ac:dyDescent="0.25">
      <c r="H1135">
        <v>704</v>
      </c>
    </row>
    <row r="1136" spans="1:23" x14ac:dyDescent="0.25">
      <c r="A1136">
        <v>565</v>
      </c>
      <c r="B1136">
        <v>2820</v>
      </c>
      <c r="C1136" t="s">
        <v>1683</v>
      </c>
      <c r="D1136" t="s">
        <v>92</v>
      </c>
      <c r="E1136" t="s">
        <v>44</v>
      </c>
      <c r="F1136" t="s">
        <v>1684</v>
      </c>
      <c r="G1136" t="str">
        <f>"201511031980"</f>
        <v>201511031980</v>
      </c>
      <c r="H1136" t="s">
        <v>1685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6</v>
      </c>
      <c r="S1136">
        <v>42</v>
      </c>
      <c r="T1136">
        <v>0</v>
      </c>
      <c r="V1136">
        <v>2</v>
      </c>
      <c r="W1136" t="s">
        <v>1686</v>
      </c>
    </row>
    <row r="1137" spans="1:23" x14ac:dyDescent="0.25">
      <c r="H1137">
        <v>704</v>
      </c>
    </row>
    <row r="1138" spans="1:23" x14ac:dyDescent="0.25">
      <c r="A1138">
        <v>566</v>
      </c>
      <c r="B1138">
        <v>1386</v>
      </c>
      <c r="C1138" t="s">
        <v>1687</v>
      </c>
      <c r="D1138" t="s">
        <v>305</v>
      </c>
      <c r="E1138" t="s">
        <v>27</v>
      </c>
      <c r="F1138" t="s">
        <v>1688</v>
      </c>
      <c r="G1138" t="str">
        <f>"201511038627"</f>
        <v>201511038627</v>
      </c>
      <c r="H1138">
        <v>660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3</v>
      </c>
      <c r="S1138">
        <v>21</v>
      </c>
      <c r="T1138">
        <v>0</v>
      </c>
      <c r="V1138">
        <v>1</v>
      </c>
      <c r="W1138">
        <v>681</v>
      </c>
    </row>
    <row r="1139" spans="1:23" x14ac:dyDescent="0.25">
      <c r="H1139">
        <v>704</v>
      </c>
    </row>
    <row r="1140" spans="1:23" x14ac:dyDescent="0.25">
      <c r="A1140">
        <v>567</v>
      </c>
      <c r="B1140">
        <v>2818</v>
      </c>
      <c r="C1140" t="s">
        <v>1689</v>
      </c>
      <c r="D1140" t="s">
        <v>242</v>
      </c>
      <c r="E1140" t="s">
        <v>44</v>
      </c>
      <c r="F1140" t="s">
        <v>1690</v>
      </c>
      <c r="G1140" t="str">
        <f>"201510004273"</f>
        <v>201510004273</v>
      </c>
      <c r="H1140">
        <v>605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9</v>
      </c>
      <c r="S1140">
        <v>63</v>
      </c>
      <c r="T1140">
        <v>0</v>
      </c>
      <c r="V1140">
        <v>0</v>
      </c>
      <c r="W1140">
        <v>668</v>
      </c>
    </row>
    <row r="1141" spans="1:23" x14ac:dyDescent="0.25">
      <c r="H1141">
        <v>704</v>
      </c>
    </row>
    <row r="1142" spans="1:23" x14ac:dyDescent="0.25">
      <c r="A1142">
        <v>568</v>
      </c>
      <c r="B1142">
        <v>16</v>
      </c>
      <c r="C1142" t="s">
        <v>1691</v>
      </c>
      <c r="D1142" t="s">
        <v>1692</v>
      </c>
      <c r="E1142" t="s">
        <v>1693</v>
      </c>
      <c r="F1142" t="s">
        <v>1694</v>
      </c>
      <c r="G1142" t="str">
        <f>"00027022"</f>
        <v>00027022</v>
      </c>
      <c r="H1142" t="s">
        <v>1695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V1142">
        <v>0</v>
      </c>
      <c r="W1142" t="s">
        <v>1695</v>
      </c>
    </row>
    <row r="1143" spans="1:23" x14ac:dyDescent="0.25">
      <c r="H1143">
        <v>704</v>
      </c>
    </row>
    <row r="1144" spans="1:23" x14ac:dyDescent="0.25">
      <c r="A1144">
        <v>569</v>
      </c>
      <c r="B1144">
        <v>2609</v>
      </c>
      <c r="C1144" t="s">
        <v>1696</v>
      </c>
      <c r="D1144" t="s">
        <v>1697</v>
      </c>
      <c r="E1144" t="s">
        <v>56</v>
      </c>
      <c r="F1144" t="s">
        <v>1698</v>
      </c>
      <c r="G1144" t="str">
        <f>"00085846"</f>
        <v>00085846</v>
      </c>
      <c r="H1144">
        <v>550</v>
      </c>
      <c r="I1144">
        <v>0</v>
      </c>
      <c r="J1144">
        <v>70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6</v>
      </c>
      <c r="S1144">
        <v>42</v>
      </c>
      <c r="T1144">
        <v>0</v>
      </c>
      <c r="V1144">
        <v>1</v>
      </c>
      <c r="W1144">
        <v>662</v>
      </c>
    </row>
    <row r="1145" spans="1:23" x14ac:dyDescent="0.25">
      <c r="H1145">
        <v>704</v>
      </c>
    </row>
    <row r="1146" spans="1:23" x14ac:dyDescent="0.25">
      <c r="A1146">
        <v>570</v>
      </c>
      <c r="B1146">
        <v>1808</v>
      </c>
      <c r="C1146" t="s">
        <v>1699</v>
      </c>
      <c r="D1146" t="s">
        <v>111</v>
      </c>
      <c r="E1146" t="s">
        <v>40</v>
      </c>
      <c r="F1146" t="s">
        <v>1700</v>
      </c>
      <c r="G1146" t="str">
        <f>"201511011681"</f>
        <v>201511011681</v>
      </c>
      <c r="H1146">
        <v>660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V1146">
        <v>2</v>
      </c>
      <c r="W1146">
        <v>660</v>
      </c>
    </row>
    <row r="1147" spans="1:23" x14ac:dyDescent="0.25">
      <c r="H1147">
        <v>704</v>
      </c>
    </row>
    <row r="1148" spans="1:23" x14ac:dyDescent="0.25">
      <c r="A1148">
        <v>571</v>
      </c>
      <c r="B1148">
        <v>3096</v>
      </c>
      <c r="C1148" t="s">
        <v>1701</v>
      </c>
      <c r="D1148" t="s">
        <v>1211</v>
      </c>
      <c r="E1148" t="s">
        <v>40</v>
      </c>
      <c r="F1148" t="s">
        <v>1702</v>
      </c>
      <c r="G1148" t="str">
        <f>"201511041515"</f>
        <v>201511041515</v>
      </c>
      <c r="H1148" t="s">
        <v>1703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10</v>
      </c>
      <c r="S1148">
        <v>70</v>
      </c>
      <c r="T1148">
        <v>0</v>
      </c>
      <c r="V1148">
        <v>2</v>
      </c>
      <c r="W1148" t="s">
        <v>1704</v>
      </c>
    </row>
    <row r="1149" spans="1:23" x14ac:dyDescent="0.25">
      <c r="H1149">
        <v>704</v>
      </c>
    </row>
    <row r="1150" spans="1:23" x14ac:dyDescent="0.25">
      <c r="A1150">
        <v>572</v>
      </c>
      <c r="B1150">
        <v>101</v>
      </c>
      <c r="C1150" t="s">
        <v>1705</v>
      </c>
      <c r="D1150" t="s">
        <v>102</v>
      </c>
      <c r="E1150" t="s">
        <v>27</v>
      </c>
      <c r="F1150" t="s">
        <v>1706</v>
      </c>
      <c r="G1150" t="str">
        <f>"00021607"</f>
        <v>00021607</v>
      </c>
      <c r="H1150">
        <v>605</v>
      </c>
      <c r="I1150">
        <v>0</v>
      </c>
      <c r="J1150">
        <v>30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V1150">
        <v>0</v>
      </c>
      <c r="W1150">
        <v>635</v>
      </c>
    </row>
    <row r="1151" spans="1:23" x14ac:dyDescent="0.25">
      <c r="H1151">
        <v>704</v>
      </c>
    </row>
    <row r="1152" spans="1:23" x14ac:dyDescent="0.25">
      <c r="A1152">
        <v>573</v>
      </c>
      <c r="B1152">
        <v>3027</v>
      </c>
      <c r="C1152" t="s">
        <v>1707</v>
      </c>
      <c r="D1152" t="s">
        <v>47</v>
      </c>
      <c r="E1152" t="s">
        <v>212</v>
      </c>
      <c r="F1152" t="s">
        <v>1708</v>
      </c>
      <c r="G1152" t="str">
        <f>"00140190"</f>
        <v>00140190</v>
      </c>
      <c r="H1152">
        <v>605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V1152">
        <v>0</v>
      </c>
      <c r="W1152">
        <v>605</v>
      </c>
    </row>
    <row r="1153" spans="1:23" x14ac:dyDescent="0.25">
      <c r="H1153">
        <v>704</v>
      </c>
    </row>
    <row r="1154" spans="1:23" x14ac:dyDescent="0.25">
      <c r="A1154">
        <v>574</v>
      </c>
      <c r="B1154">
        <v>355</v>
      </c>
      <c r="C1154" t="s">
        <v>1709</v>
      </c>
      <c r="D1154" t="s">
        <v>1710</v>
      </c>
      <c r="E1154" t="s">
        <v>1711</v>
      </c>
      <c r="F1154" t="s">
        <v>1712</v>
      </c>
      <c r="G1154" t="str">
        <f>"201511031879"</f>
        <v>201511031879</v>
      </c>
      <c r="H1154">
        <v>550</v>
      </c>
      <c r="I1154">
        <v>0</v>
      </c>
      <c r="J1154">
        <v>30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V1154">
        <v>0</v>
      </c>
      <c r="W1154">
        <v>580</v>
      </c>
    </row>
    <row r="1155" spans="1:23" x14ac:dyDescent="0.25">
      <c r="H1155">
        <v>704</v>
      </c>
    </row>
    <row r="1156" spans="1:23" x14ac:dyDescent="0.25">
      <c r="A1156">
        <v>575</v>
      </c>
      <c r="B1156">
        <v>837</v>
      </c>
      <c r="C1156" t="s">
        <v>1713</v>
      </c>
      <c r="D1156" t="s">
        <v>1714</v>
      </c>
      <c r="E1156" t="s">
        <v>44</v>
      </c>
      <c r="F1156" t="s">
        <v>1715</v>
      </c>
      <c r="G1156" t="str">
        <f>"201510003690"</f>
        <v>201510003690</v>
      </c>
      <c r="H1156">
        <v>550</v>
      </c>
      <c r="I1156">
        <v>0</v>
      </c>
      <c r="J1156">
        <v>30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V1156">
        <v>0</v>
      </c>
      <c r="W1156">
        <v>580</v>
      </c>
    </row>
    <row r="1157" spans="1:23" x14ac:dyDescent="0.25">
      <c r="H1157">
        <v>704</v>
      </c>
    </row>
    <row r="1159" spans="1:23" x14ac:dyDescent="0.25">
      <c r="A1159" t="s">
        <v>1716</v>
      </c>
    </row>
    <row r="1160" spans="1:23" x14ac:dyDescent="0.25">
      <c r="A1160" t="s">
        <v>1717</v>
      </c>
    </row>
    <row r="1161" spans="1:23" x14ac:dyDescent="0.25">
      <c r="A1161" t="s">
        <v>1718</v>
      </c>
    </row>
    <row r="1162" spans="1:23" x14ac:dyDescent="0.25">
      <c r="A1162" t="s">
        <v>1719</v>
      </c>
    </row>
    <row r="1163" spans="1:23" x14ac:dyDescent="0.25">
      <c r="A1163" t="s">
        <v>1720</v>
      </c>
    </row>
    <row r="1164" spans="1:23" x14ac:dyDescent="0.25">
      <c r="A1164" t="s">
        <v>1721</v>
      </c>
    </row>
    <row r="1165" spans="1:23" x14ac:dyDescent="0.25">
      <c r="A1165" t="s">
        <v>1722</v>
      </c>
    </row>
    <row r="1166" spans="1:23" x14ac:dyDescent="0.25">
      <c r="A1166" t="s">
        <v>1723</v>
      </c>
    </row>
    <row r="1167" spans="1:23" x14ac:dyDescent="0.25">
      <c r="A1167" t="s">
        <v>1724</v>
      </c>
    </row>
    <row r="1168" spans="1:23" x14ac:dyDescent="0.25">
      <c r="A1168" t="s">
        <v>1725</v>
      </c>
    </row>
    <row r="1169" spans="1:1" x14ac:dyDescent="0.25">
      <c r="A1169" t="s">
        <v>1726</v>
      </c>
    </row>
    <row r="1170" spans="1:1" x14ac:dyDescent="0.25">
      <c r="A1170" t="s">
        <v>1727</v>
      </c>
    </row>
    <row r="1171" spans="1:1" x14ac:dyDescent="0.25">
      <c r="A1171" t="s">
        <v>1728</v>
      </c>
    </row>
    <row r="1172" spans="1:1" x14ac:dyDescent="0.25">
      <c r="A1172" t="s">
        <v>1729</v>
      </c>
    </row>
    <row r="1173" spans="1:1" x14ac:dyDescent="0.25">
      <c r="A1173" t="s">
        <v>1730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2018-07-12T09:03:45Z</dcterms:created>
  <dcterms:modified xsi:type="dcterms:W3CDTF">2018-07-12T09:03:50Z</dcterms:modified>
</cp:coreProperties>
</file>