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142" i="1" l="1"/>
  <c r="G1140" i="1"/>
  <c r="G1138" i="1"/>
  <c r="G1136" i="1"/>
  <c r="G1134" i="1"/>
  <c r="G1132" i="1"/>
  <c r="G1130" i="1"/>
  <c r="G1128" i="1"/>
  <c r="G1126" i="1"/>
  <c r="G1124" i="1"/>
  <c r="G1122" i="1"/>
  <c r="G1120" i="1"/>
  <c r="G1118" i="1"/>
  <c r="G1116" i="1"/>
  <c r="G1114" i="1"/>
  <c r="G1112" i="1"/>
  <c r="G1110" i="1"/>
  <c r="G1108" i="1"/>
  <c r="G1106" i="1"/>
  <c r="G1104" i="1"/>
  <c r="G1102" i="1"/>
  <c r="G1100" i="1"/>
  <c r="G1098" i="1"/>
  <c r="G1096" i="1"/>
  <c r="G1094" i="1"/>
  <c r="G1092" i="1"/>
  <c r="G1090" i="1"/>
  <c r="G1088" i="1"/>
  <c r="G1086" i="1"/>
  <c r="G1084" i="1"/>
  <c r="G1082" i="1"/>
  <c r="G1080" i="1"/>
  <c r="G1078" i="1"/>
  <c r="G1076" i="1"/>
  <c r="G1074" i="1"/>
  <c r="G1072" i="1"/>
  <c r="G1070" i="1"/>
  <c r="G1068" i="1"/>
  <c r="G1066" i="1"/>
  <c r="G1064" i="1"/>
  <c r="G1062" i="1"/>
  <c r="G1060" i="1"/>
  <c r="G1058" i="1"/>
  <c r="G1056" i="1"/>
  <c r="G1054" i="1"/>
  <c r="G1052" i="1"/>
  <c r="G1050" i="1"/>
  <c r="G1048" i="1"/>
  <c r="G1046" i="1"/>
  <c r="G1044" i="1"/>
  <c r="G1042" i="1"/>
  <c r="G1040" i="1"/>
  <c r="G1038" i="1"/>
  <c r="G1036" i="1"/>
  <c r="G1034" i="1"/>
  <c r="G1032" i="1"/>
  <c r="G1030" i="1"/>
  <c r="G1028" i="1"/>
  <c r="G1026" i="1"/>
  <c r="G1024" i="1"/>
  <c r="G1022" i="1"/>
  <c r="G1020" i="1"/>
  <c r="G1018" i="1"/>
  <c r="G1016" i="1"/>
  <c r="G1014" i="1"/>
  <c r="G1012" i="1"/>
  <c r="G1010" i="1"/>
  <c r="G1008" i="1"/>
  <c r="G1006" i="1"/>
  <c r="G1004" i="1"/>
  <c r="G1002" i="1"/>
  <c r="G1000" i="1"/>
  <c r="G998" i="1"/>
  <c r="G996" i="1"/>
  <c r="G994" i="1"/>
  <c r="G992" i="1"/>
  <c r="G990" i="1"/>
  <c r="G988" i="1"/>
  <c r="G986" i="1"/>
  <c r="G984" i="1"/>
  <c r="G982" i="1"/>
  <c r="G980" i="1"/>
  <c r="G978" i="1"/>
  <c r="G976" i="1"/>
  <c r="G974" i="1"/>
  <c r="G972" i="1"/>
  <c r="G970" i="1"/>
  <c r="G968" i="1"/>
  <c r="G966" i="1"/>
  <c r="G964" i="1"/>
  <c r="G962" i="1"/>
  <c r="G960" i="1"/>
  <c r="G958" i="1"/>
  <c r="G956" i="1"/>
  <c r="G954" i="1"/>
  <c r="G952" i="1"/>
  <c r="G950" i="1"/>
  <c r="G948" i="1"/>
  <c r="G946" i="1"/>
  <c r="G944" i="1"/>
  <c r="G942" i="1"/>
  <c r="G940" i="1"/>
  <c r="G938" i="1"/>
  <c r="G936" i="1"/>
  <c r="G934" i="1"/>
  <c r="G932" i="1"/>
  <c r="G930" i="1"/>
  <c r="G928" i="1"/>
  <c r="G926" i="1"/>
  <c r="G924" i="1"/>
  <c r="G922" i="1"/>
  <c r="G920" i="1"/>
  <c r="G918" i="1"/>
  <c r="G916" i="1"/>
  <c r="G914" i="1"/>
  <c r="G912" i="1"/>
  <c r="G910" i="1"/>
  <c r="G908" i="1"/>
  <c r="G906" i="1"/>
  <c r="G904" i="1"/>
  <c r="G902" i="1"/>
  <c r="G900" i="1"/>
  <c r="G898" i="1"/>
  <c r="G896" i="1"/>
  <c r="G894" i="1"/>
  <c r="G892" i="1"/>
  <c r="G890" i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<sst xmlns="http://schemas.openxmlformats.org/spreadsheetml/2006/main" count="3349" uniqueCount="1728">
  <si>
    <t>ΠΛΗΡΩΣΗ ΘΕΣΕΩΝ ΜΕ ΣΕΙΡΑ ΠΡΟΤΕΡΑΙΟΤΗΤΑΣ (ΑΡΘΡΟ 18/Ν. 2190/1994) ΠΡΟΚΗΡΥΞΗ : 14Κ/2017</t>
  </si>
  <si>
    <t>ΣΕΙΡΑ ΚΑΤΑΤΑΞΗΣ (ΚΥΡΙΟΣ)</t>
  </si>
  <si>
    <t>ΔΕΥΤΕΡΟΒΑΘΜΙΑΣ ΕΚΠΑΙΔΕΥΣΗΣ (ΔΕ)</t>
  </si>
  <si>
    <t>ΓΕΝΙΚΕΣ ΘΕΣΕΙΣ ΧΩΡΙΣ ΕΜΠΕΙΡΙΑ</t>
  </si>
  <si>
    <t>ΔΕ ΓΡΑΜΜΑΤΕΩΝ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</si>
  <si>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</si>
  <si>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</si>
  <si>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</si>
  <si>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</si>
  <si>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</si>
  <si>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</si>
  <si>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</si>
  <si>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</si>
  <si>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ΣΠΥΡΟΓΙΑΝΝΗΣ</t>
  </si>
  <si>
    <t>ΑΠΟΣΤΟΛΟΣ</t>
  </si>
  <si>
    <t>ΔΗΜΗΤΡΙΟΣ</t>
  </si>
  <si>
    <t>Π559286</t>
  </si>
  <si>
    <t>702-703</t>
  </si>
  <si>
    <t>ΜΑΤΖΙΑΡΗΣ</t>
  </si>
  <si>
    <t>ΠΑΣΧΑΛΗΣ</t>
  </si>
  <si>
    <t>ΒΑΣΙΛΕΙΟΣ</t>
  </si>
  <si>
    <t>ΑΖ185982</t>
  </si>
  <si>
    <t>ΜΠΑΤΑΛΑΜΑ</t>
  </si>
  <si>
    <t>ΧΑΡΙΣΕΙΑ</t>
  </si>
  <si>
    <t>ΣΤΑΥΡΟΣ</t>
  </si>
  <si>
    <t>ΑΒ689523</t>
  </si>
  <si>
    <t>1079,1</t>
  </si>
  <si>
    <t>1349,1</t>
  </si>
  <si>
    <t>ΜΠΟΥΜΠΑΣ</t>
  </si>
  <si>
    <t>ΑΕ862115</t>
  </si>
  <si>
    <t>1050,5</t>
  </si>
  <si>
    <t>1340,5</t>
  </si>
  <si>
    <t>703-702</t>
  </si>
  <si>
    <t>ΚΟΥΜΟΡΤΖΗ</t>
  </si>
  <si>
    <t>ΟΛΥΜΠΙΑ</t>
  </si>
  <si>
    <t>ΙΩΑΝΝΗΣ</t>
  </si>
  <si>
    <t>ΑΗ401665</t>
  </si>
  <si>
    <t>1039,5</t>
  </si>
  <si>
    <t>1329,5</t>
  </si>
  <si>
    <t>ΜΙΧΑΛΑΚΗΣ</t>
  </si>
  <si>
    <t>ΕΥΘΥΜΙΟΣ</t>
  </si>
  <si>
    <t>ΑΚ979522</t>
  </si>
  <si>
    <t>ΜΩΣΑΙΔΗΣ</t>
  </si>
  <si>
    <t>ΧΡΗΣΤΟΣ</t>
  </si>
  <si>
    <t>ΑΚ979062</t>
  </si>
  <si>
    <t>1094,5</t>
  </si>
  <si>
    <t>1324,5</t>
  </si>
  <si>
    <t>ΚΩΣΤΟΠΟΥΛΟΥ</t>
  </si>
  <si>
    <t>ΜΑΡΓΑΡΙΤΑ</t>
  </si>
  <si>
    <t>ΚΩΝΣΤΑΝΤΙΝΟΣ</t>
  </si>
  <si>
    <t>ΑΑ248634</t>
  </si>
  <si>
    <t>1320,5</t>
  </si>
  <si>
    <t>ΔΗΜΟΥ</t>
  </si>
  <si>
    <t>ΣΟΦΙΑ</t>
  </si>
  <si>
    <t>ΔΗΜΟΣ</t>
  </si>
  <si>
    <t>ΑΜ672579</t>
  </si>
  <si>
    <t>1096,7</t>
  </si>
  <si>
    <t>1306,7</t>
  </si>
  <si>
    <t>ΚΑΡΑΛΗ</t>
  </si>
  <si>
    <t>ΧΡΥΣΟΥΛΑ</t>
  </si>
  <si>
    <t>ΚΛΕΑΝΘΗΣ</t>
  </si>
  <si>
    <t>Φ432357</t>
  </si>
  <si>
    <t>ΜΠΑΣΔΕΚΗ</t>
  </si>
  <si>
    <t>ΜΑΡΙΑ ΑΝΝΑ</t>
  </si>
  <si>
    <t>ΓΕΩΡΓΙΟΣ</t>
  </si>
  <si>
    <t>Χ923091</t>
  </si>
  <si>
    <t>1304,5</t>
  </si>
  <si>
    <t>702-703-705-704</t>
  </si>
  <si>
    <t>ΤΖΙΜΑ</t>
  </si>
  <si>
    <t>ΓΕΩΡΓΙΑ</t>
  </si>
  <si>
    <t>ΘΕΟΔΩΡΟΣ</t>
  </si>
  <si>
    <t>ΑΑ381819</t>
  </si>
  <si>
    <t>ΚΑΤΗΡΤΖΙΔΟΥ</t>
  </si>
  <si>
    <t>ΑΖ895290</t>
  </si>
  <si>
    <t>ΛΑΣΚΑΡΙΔΟΥ</t>
  </si>
  <si>
    <t>ΕΙΡΗΝΗ ΚΑΛΛΙΡΟΗ</t>
  </si>
  <si>
    <t>ΑΗ143337</t>
  </si>
  <si>
    <t>1028,5</t>
  </si>
  <si>
    <t>1298,5</t>
  </si>
  <si>
    <t>ΓΟΥΣΗ</t>
  </si>
  <si>
    <t>ΦΑΝΗ</t>
  </si>
  <si>
    <t>ΜΙΧΑΗΛ</t>
  </si>
  <si>
    <t>ΑΗ778423</t>
  </si>
  <si>
    <t>1083,5</t>
  </si>
  <si>
    <t>1293,5</t>
  </si>
  <si>
    <t>ΙΩΣΗΦΙΔΟΥ</t>
  </si>
  <si>
    <t>ΙΩΑΝΝΑ</t>
  </si>
  <si>
    <t>ΑΜΑΡΑΝΤΟΣ</t>
  </si>
  <si>
    <t>ΑΚ266128</t>
  </si>
  <si>
    <t>ΧΑΡΑΒΙΤΣΙΔΟΥ</t>
  </si>
  <si>
    <t>ΒΑΡΒΑΡΑ</t>
  </si>
  <si>
    <t>ΑΡΙΣΤΟΤΕΛΗΣ</t>
  </si>
  <si>
    <t>ΑΑ480400</t>
  </si>
  <si>
    <t>ΓΚΟΥΣΔΟΒΑ</t>
  </si>
  <si>
    <t>Π137002</t>
  </si>
  <si>
    <t>1061,5</t>
  </si>
  <si>
    <t>1291,5</t>
  </si>
  <si>
    <t>ΣΤΑΘΗ</t>
  </si>
  <si>
    <t>ΜΑΡΙΑ</t>
  </si>
  <si>
    <t>ΑΜ650939</t>
  </si>
  <si>
    <t>ΧΑΤΖΗΒΑΣΙΛΕΙΟΥ</t>
  </si>
  <si>
    <t>ΒΑΣΙΛΙΚΗ</t>
  </si>
  <si>
    <t>ΑΝ238048</t>
  </si>
  <si>
    <t>995,5</t>
  </si>
  <si>
    <t>1285,5</t>
  </si>
  <si>
    <t>ΤΣΟΛΑΚΙΔΗΣ</t>
  </si>
  <si>
    <t>ΑΛΕΞΑΝΔΡΟΣ</t>
  </si>
  <si>
    <t>ΑΗ193343</t>
  </si>
  <si>
    <t>1280,5</t>
  </si>
  <si>
    <t>ΚΑΡΑΓΙΑΝΝΗ</t>
  </si>
  <si>
    <t>ΕΛΕΝΗ</t>
  </si>
  <si>
    <t>ΑΚ967275</t>
  </si>
  <si>
    <t>1054,9</t>
  </si>
  <si>
    <t>1274,9</t>
  </si>
  <si>
    <t>ΚΟΥΣΛΗΣ</t>
  </si>
  <si>
    <t>ΘΩΜΑΣ</t>
  </si>
  <si>
    <t>Χ487370</t>
  </si>
  <si>
    <t>ΤΑΜΠΑΚΟΠΟΥΛΟΥ</t>
  </si>
  <si>
    <t>ΚΩΝΣΤΑΝΤΙΝΑ</t>
  </si>
  <si>
    <t>ΠΑΝΤΕΛΗΣ</t>
  </si>
  <si>
    <t>ΑΑ112004</t>
  </si>
  <si>
    <t>1017,5</t>
  </si>
  <si>
    <t>1267,5</t>
  </si>
  <si>
    <t>ΑΦΙΣΙΑΔΟΥ</t>
  </si>
  <si>
    <t>ΟΛΓΑ</t>
  </si>
  <si>
    <t>ΑΛΕΞΙΟΣ</t>
  </si>
  <si>
    <t>ΑΚ280996</t>
  </si>
  <si>
    <t>962,5</t>
  </si>
  <si>
    <t>1262,5</t>
  </si>
  <si>
    <t>ΛΕΜΠΙΔΑΚΗ</t>
  </si>
  <si>
    <t>ΑΙ459197</t>
  </si>
  <si>
    <t>ΠΕΤΡΙΔΟΥ</t>
  </si>
  <si>
    <t>ΖΑΧΑΡΟΥΛΑ</t>
  </si>
  <si>
    <t>ΑΒ715437</t>
  </si>
  <si>
    <t>1260,5</t>
  </si>
  <si>
    <t>ΠΕΝΤΟΒΟΛΟΥ</t>
  </si>
  <si>
    <t>ΚΩΝΣΤΑΝΤΙΑ</t>
  </si>
  <si>
    <t>Χ767355</t>
  </si>
  <si>
    <t>ΝΤΑΛΚΑΡΑΝΙΔΟΥ</t>
  </si>
  <si>
    <t>ΣΤΑΥΡΟΥΛΑ</t>
  </si>
  <si>
    <t>ΔΗΜΟΣΘΕΝΗΣ</t>
  </si>
  <si>
    <t>Χ466613</t>
  </si>
  <si>
    <t>1006,5</t>
  </si>
  <si>
    <t>1256,5</t>
  </si>
  <si>
    <t>ΚΥΖΙΡΙΔΟΥ</t>
  </si>
  <si>
    <t>ΜΑΓΔΑΛΗΝΗ-ΕΙΡΗΝΗ</t>
  </si>
  <si>
    <t>ΑΝ233822</t>
  </si>
  <si>
    <t>ΚΟΝΤΟΓΟΥΡΗ</t>
  </si>
  <si>
    <t>ΕΛΕΝΗ-ΑΛΕΞΙΑ</t>
  </si>
  <si>
    <t>ΒΙΚΤΩΡ-ΓΕΩΡΓΙΟΣ</t>
  </si>
  <si>
    <t>ΑΒ144531</t>
  </si>
  <si>
    <t>964,7</t>
  </si>
  <si>
    <t>1254,7</t>
  </si>
  <si>
    <t>ΕΥΣΤΑΘΙΑΔΟΥ</t>
  </si>
  <si>
    <t>ΧΑΡΑΛΑΜΠΟΣ</t>
  </si>
  <si>
    <t>ΑΙ719846</t>
  </si>
  <si>
    <t>1004,3</t>
  </si>
  <si>
    <t>1254,3</t>
  </si>
  <si>
    <t>ΖΑΡΑ</t>
  </si>
  <si>
    <t>Φ158438</t>
  </si>
  <si>
    <t>1251,5</t>
  </si>
  <si>
    <t>ΠΑΝΙΩΡΑ</t>
  </si>
  <si>
    <t>ΚΥΡΙΑΚΗ</t>
  </si>
  <si>
    <t>ΑΣΤΕΡΙΟΣ</t>
  </si>
  <si>
    <t>Χ242229</t>
  </si>
  <si>
    <t>1019,7</t>
  </si>
  <si>
    <t>1249,7</t>
  </si>
  <si>
    <t>ΑΝΔΡΟΒΙΤΣΑΝΕΑ</t>
  </si>
  <si>
    <t>ΚΥΡΙΑΚΟΣ</t>
  </si>
  <si>
    <t>Χ285728</t>
  </si>
  <si>
    <t>1245,5</t>
  </si>
  <si>
    <t>ΣΤΟΓΙΟΥΔΗ</t>
  </si>
  <si>
    <t>ΑΛΕΞΑΝΔΡΑ</t>
  </si>
  <si>
    <t>ΣΤΕΡΓΙΟΣ</t>
  </si>
  <si>
    <t>Χ225828</t>
  </si>
  <si>
    <t>ΠΑΣΧΑΛΙΔΟΥ</t>
  </si>
  <si>
    <t>ΔΑΦΝΗ</t>
  </si>
  <si>
    <t>ΑΖ671005</t>
  </si>
  <si>
    <t>ΑΛΕΞΙΑΔΟΥ</t>
  </si>
  <si>
    <t>ΕΥΓΕΝΙΑ</t>
  </si>
  <si>
    <t>Ρ358882</t>
  </si>
  <si>
    <t>ΛΕΟΝΤΑΡΑΚΗ</t>
  </si>
  <si>
    <t>ΦΑΝΟΥΡΙΟΣ</t>
  </si>
  <si>
    <t>Φ253697</t>
  </si>
  <si>
    <t>ΠΙΤΣΙΚΑΛΗ</t>
  </si>
  <si>
    <t>ΕΙΡΗΝΗ</t>
  </si>
  <si>
    <t>Ρ088532</t>
  </si>
  <si>
    <t>1238,5</t>
  </si>
  <si>
    <t>ΔΗΜΟΠΟΥΛΟΥ</t>
  </si>
  <si>
    <t>ΑΚ868431</t>
  </si>
  <si>
    <t>984,5</t>
  </si>
  <si>
    <t>1234,5</t>
  </si>
  <si>
    <t>ΣΤΑΘΑΚΗ</t>
  </si>
  <si>
    <t>ΑΘΑΝΑΣΙΑ</t>
  </si>
  <si>
    <t>ΠΑΝΑΓΙΩΤΗΣ</t>
  </si>
  <si>
    <t>ΑΙ721432</t>
  </si>
  <si>
    <t>ΤΣΙΡΩΝΗ</t>
  </si>
  <si>
    <t>ΑΝΔΡΟΝΙΚΗ</t>
  </si>
  <si>
    <t>ΑΗ673554</t>
  </si>
  <si>
    <t>1231,5</t>
  </si>
  <si>
    <t>ΚΑΛΟΓΗΡΟΥ</t>
  </si>
  <si>
    <t>ΠΑΡΑΣΚΕΥΗ</t>
  </si>
  <si>
    <t>ΑΙ305643</t>
  </si>
  <si>
    <t>ΓΕΩΡΓΙΑΚΑΚΗ</t>
  </si>
  <si>
    <t>ΕΥΑΓΓΕΛΙΑ</t>
  </si>
  <si>
    <t>ΝΙΚΟΛΑΟΣ</t>
  </si>
  <si>
    <t>ΑΚ481302</t>
  </si>
  <si>
    <t>951,5</t>
  </si>
  <si>
    <t>ΘΕΟΤΟΚΑΤΟΣ</t>
  </si>
  <si>
    <t>ΕΜΜΑΝΟΥΗΛ</t>
  </si>
  <si>
    <t>ΣΠΥΡΙΔΩΝ</t>
  </si>
  <si>
    <t>ΑΜ648667</t>
  </si>
  <si>
    <t>999,9</t>
  </si>
  <si>
    <t>1229,9</t>
  </si>
  <si>
    <t>ΑΖ850518</t>
  </si>
  <si>
    <t>ΚΑΡΑΓΚΙΟΖΗ</t>
  </si>
  <si>
    <t>ΔΕΣΠΟΙΝΑ</t>
  </si>
  <si>
    <t>ΑΚ928546</t>
  </si>
  <si>
    <t>ΚΑΛΑΦΑΤΗ</t>
  </si>
  <si>
    <t>ΑΖ644488</t>
  </si>
  <si>
    <t>ΚΟΜΑΡΗ</t>
  </si>
  <si>
    <t>Σ477696</t>
  </si>
  <si>
    <t>974,6</t>
  </si>
  <si>
    <t>1224,6</t>
  </si>
  <si>
    <t>ΚΑΚΙΟΥΣΗ</t>
  </si>
  <si>
    <t>ΑΝΤΩΝΙΑ</t>
  </si>
  <si>
    <t>ΑΒ684084</t>
  </si>
  <si>
    <t>1224,5</t>
  </si>
  <si>
    <t>ΚΑΜΠΟΥΡΗ</t>
  </si>
  <si>
    <t>ΤΡΙΑΝΤΑΦΥΛΛΟΣ</t>
  </si>
  <si>
    <t>ΑΖ847664</t>
  </si>
  <si>
    <t>ΜΠΟΝΙΑ</t>
  </si>
  <si>
    <t>ΕΛΛΗ</t>
  </si>
  <si>
    <t>ΖΗΣΗΣ</t>
  </si>
  <si>
    <t>ΑΗ385778</t>
  </si>
  <si>
    <t>1081,3</t>
  </si>
  <si>
    <t>1221,3</t>
  </si>
  <si>
    <t>ΠΕΝΙΔΟΥ</t>
  </si>
  <si>
    <t>ΑΘΑΝΑΣIA</t>
  </si>
  <si>
    <t>ΑΚ327743</t>
  </si>
  <si>
    <t>1220,5</t>
  </si>
  <si>
    <t>ΚΑΡΥΤΣΙΩΤΗ</t>
  </si>
  <si>
    <t>ΚΑΝΕΛΛΑ</t>
  </si>
  <si>
    <t>ΧΡΥΣΑΝΘΟΣ</t>
  </si>
  <si>
    <t>Φ285651</t>
  </si>
  <si>
    <t>ΚΑΛΕΜΟΣ</t>
  </si>
  <si>
    <t>ΑΙ715771</t>
  </si>
  <si>
    <t>ΓΕΩΡΓΑΝΤΖΙΑ</t>
  </si>
  <si>
    <t>ΒΑΙΟΣ</t>
  </si>
  <si>
    <t>Χ911828</t>
  </si>
  <si>
    <t>ΔΙΑΜΑΝΤΟΠΟΥΛΟΥ</t>
  </si>
  <si>
    <t>ΑΖ213369</t>
  </si>
  <si>
    <t>1049,4</t>
  </si>
  <si>
    <t>1219,4</t>
  </si>
  <si>
    <t>ΧΑΤΖΗΠΑΡΑΔΕΙΣΗ</t>
  </si>
  <si>
    <t>ΑΘΑΝΑΣΙΟΣ</t>
  </si>
  <si>
    <t>Π409105</t>
  </si>
  <si>
    <t>ΧΑΤΖΗΧΑΡΙΣΤΟΥ</t>
  </si>
  <si>
    <t>ΕΥΦΡΟΣΥΝΗ</t>
  </si>
  <si>
    <t>ΑΚ881421</t>
  </si>
  <si>
    <t>ΠΑΠΑΣΠΥΡΟΥ</t>
  </si>
  <si>
    <t>ΜΑΡΙΝΑ</t>
  </si>
  <si>
    <t>ΑΒ323717</t>
  </si>
  <si>
    <t>ΤΣΙΑΠΑΡΑ</t>
  </si>
  <si>
    <t>ΣΤΑΜΑΤΙΑ ΕΙΡΗΝΗ</t>
  </si>
  <si>
    <t>ΑΚ859264</t>
  </si>
  <si>
    <t>ΣΕΚΕΡΛΗ</t>
  </si>
  <si>
    <t>ΑΗ189984</t>
  </si>
  <si>
    <t>1074,7</t>
  </si>
  <si>
    <t>1214,7</t>
  </si>
  <si>
    <t>ΦΕΚΑ</t>
  </si>
  <si>
    <t>ΑΒ491166</t>
  </si>
  <si>
    <t>1072,5</t>
  </si>
  <si>
    <t>1212,5</t>
  </si>
  <si>
    <t>ΓΙΑΡΤΙΜΙΔΟΥ</t>
  </si>
  <si>
    <t>ΣΥΜΕΛΑ</t>
  </si>
  <si>
    <t>ΑΝΑΣΤΑΣΙΟΣ</t>
  </si>
  <si>
    <t>ΑΙ881282</t>
  </si>
  <si>
    <t>ΝΤΟΥΠΤΣΟΓΛΟΥ</t>
  </si>
  <si>
    <t>ΑΡΓΥΡΩ ΑΛΚΥΟΝΗ</t>
  </si>
  <si>
    <t>Π791826</t>
  </si>
  <si>
    <t>ΓΚΟΥΓΚΟΥΔΗ</t>
  </si>
  <si>
    <t>ΑΡΓΥΡΩ</t>
  </si>
  <si>
    <t>ΑΑ276850</t>
  </si>
  <si>
    <t>ΧΑΤΖΗΑΠΟΣΤΟΛΟΥ</t>
  </si>
  <si>
    <t>ΣΑΒΒΑΣ</t>
  </si>
  <si>
    <t>ΑΜ682954</t>
  </si>
  <si>
    <t>ΠΑΥΛΙΔΟΥ</t>
  </si>
  <si>
    <t>ΑΚ868057</t>
  </si>
  <si>
    <t>ΠΕΚΡΙΔΟΥ</t>
  </si>
  <si>
    <t>ΑΒ436984</t>
  </si>
  <si>
    <t>ΣΑΡΗΓΙΑΝΝΑΚΗ</t>
  </si>
  <si>
    <t>ΚΡΥΣΤΑΛΛΕΝΙΑ</t>
  </si>
  <si>
    <t>Τ224717</t>
  </si>
  <si>
    <t>ΜΑΡΚΟΠΟΥΛΟΣ</t>
  </si>
  <si>
    <t>ΠΕΤΡΟΣ</t>
  </si>
  <si>
    <t>Φ192117</t>
  </si>
  <si>
    <t>ΧΑΡΙΖΑΝΟΠΟΥΛΟΥ</t>
  </si>
  <si>
    <t>ΜΕΛΠΟΜΕΝΗ</t>
  </si>
  <si>
    <t>ΑΓΓΕΛΟΣ</t>
  </si>
  <si>
    <t>ΑΕ376912</t>
  </si>
  <si>
    <t>1205,5</t>
  </si>
  <si>
    <t>ΤΖΙΩΡΑ</t>
  </si>
  <si>
    <t>ΑΙΚΑΤΕΡΙΝΗ</t>
  </si>
  <si>
    <t>Χ480961</t>
  </si>
  <si>
    <t>ΚΟΚΑΡΙΔΑ</t>
  </si>
  <si>
    <t>Χ247180</t>
  </si>
  <si>
    <t>ΤΣΟΜΠΑΝΟΥ</t>
  </si>
  <si>
    <t>ΧΑΡΙΚΛΕΙΑ</t>
  </si>
  <si>
    <t>ΑΗ674573</t>
  </si>
  <si>
    <t>994,4</t>
  </si>
  <si>
    <t>1204,4</t>
  </si>
  <si>
    <t>ΚΡΙΚΗ</t>
  </si>
  <si>
    <t>ΑΝΤΩΝΙΟΣ</t>
  </si>
  <si>
    <t>Χ253960</t>
  </si>
  <si>
    <t>1203,5</t>
  </si>
  <si>
    <t>ΚΟΥΦΟΥ</t>
  </si>
  <si>
    <t xml:space="preserve">ΕΥΘΥΜΙΑ </t>
  </si>
  <si>
    <t>ΑΙ369746</t>
  </si>
  <si>
    <t>ΣΑΡΠΟΤΑ</t>
  </si>
  <si>
    <t>ΙΦΙΓΕΝΕΙΑ</t>
  </si>
  <si>
    <t>Χ750062</t>
  </si>
  <si>
    <t>1201,5</t>
  </si>
  <si>
    <t>ΜΑΝΤΙΚΑ</t>
  </si>
  <si>
    <t>ΑΒ303509</t>
  </si>
  <si>
    <t>ΦΙΛΙΠΠΙΔΗΣ</t>
  </si>
  <si>
    <t>ΑΒ693929</t>
  </si>
  <si>
    <t>ΠΑΠΑΖΗΣΗ</t>
  </si>
  <si>
    <t>ΣΩΚΡΑΤΗΣ</t>
  </si>
  <si>
    <t>ΑΕ677320</t>
  </si>
  <si>
    <t>ΤΟΥΠΑΔΑΚΗ</t>
  </si>
  <si>
    <t>ΧΡΙΣΤΙΝΑ</t>
  </si>
  <si>
    <t>ΣΤΥΛΙΑΝΟΣ</t>
  </si>
  <si>
    <t>ΑΗ676335</t>
  </si>
  <si>
    <t>909,7</t>
  </si>
  <si>
    <t>1199,7</t>
  </si>
  <si>
    <t>ΧΑΣΙΑΛΗ</t>
  </si>
  <si>
    <t>ΑΓΓΕΛΙΚΗ</t>
  </si>
  <si>
    <t>Σ322740</t>
  </si>
  <si>
    <t>ΒΛΑΧΟΥ</t>
  </si>
  <si>
    <t>ΘΕΟΧΑΡΗΣ</t>
  </si>
  <si>
    <t>ΑΖ155376</t>
  </si>
  <si>
    <t>949,3</t>
  </si>
  <si>
    <t>1199,3</t>
  </si>
  <si>
    <t>ΠΑΠΑΝΙΚΟΛΑΟΥ</t>
  </si>
  <si>
    <t>ΑΚ297608</t>
  </si>
  <si>
    <t>1198,5</t>
  </si>
  <si>
    <t>ΚΟΧΛΙΚΗ</t>
  </si>
  <si>
    <t>ΕΥΘΑΛΙΑ</t>
  </si>
  <si>
    <t>Χ817291</t>
  </si>
  <si>
    <t>ΣΙΣΜΑΝΗ</t>
  </si>
  <si>
    <t>ΚΑΣΑΝΔΡΑ</t>
  </si>
  <si>
    <t>ΑΖ675641</t>
  </si>
  <si>
    <t>ΜΠΟΖΟΝΕΛΟΣ</t>
  </si>
  <si>
    <t>ΑΕ268744</t>
  </si>
  <si>
    <t>ΒΕΛΙΚΗ</t>
  </si>
  <si>
    <t>ΑΖ194807</t>
  </si>
  <si>
    <t>ΓΚΙΡΙΝΤΛΙ</t>
  </si>
  <si>
    <t>ΜΑΧΕΡ-ΜΙΧΑΗΛ</t>
  </si>
  <si>
    <t>ΑΚ866896</t>
  </si>
  <si>
    <t>1195,5</t>
  </si>
  <si>
    <t>ΠΑΠΑΖΗ</t>
  </si>
  <si>
    <t>ΤΡΙΑΝΤΑΦΥΛΛΙΑ</t>
  </si>
  <si>
    <t>ΑΜ712318</t>
  </si>
  <si>
    <t>954,8</t>
  </si>
  <si>
    <t>1194,8</t>
  </si>
  <si>
    <t>Ρ944548</t>
  </si>
  <si>
    <t>1191,5</t>
  </si>
  <si>
    <t>ΜΑΝΔΕΝΙΩΤΗ</t>
  </si>
  <si>
    <t>ΑΖ697932</t>
  </si>
  <si>
    <t>ΓΟΝΙΔΑΚΗ</t>
  </si>
  <si>
    <t>ΑΝ170256</t>
  </si>
  <si>
    <t>ΣΦΥΡΗ</t>
  </si>
  <si>
    <t>ΑΝ180446</t>
  </si>
  <si>
    <t>1190,5</t>
  </si>
  <si>
    <t>ΔΗΜΗΚΑ</t>
  </si>
  <si>
    <t>ΑΡΓΥΡΙΟΣ</t>
  </si>
  <si>
    <t>ΑΕ671846</t>
  </si>
  <si>
    <t>1069,2</t>
  </si>
  <si>
    <t>1189,2</t>
  </si>
  <si>
    <t>ΛΙΑΤΙΦΗ</t>
  </si>
  <si>
    <t>ΧΑΡΟΥΛΑ</t>
  </si>
  <si>
    <t>ΑΙ154181</t>
  </si>
  <si>
    <t>ΖΑΜΑΝΗ</t>
  </si>
  <si>
    <t>ΑΕ368448</t>
  </si>
  <si>
    <t>ΦΕΡΦΥΡΗ</t>
  </si>
  <si>
    <t>ΔΗΜΗΤΡΑ</t>
  </si>
  <si>
    <t>ΑΗ284432</t>
  </si>
  <si>
    <t>ΠΑΠΑΔΟΠΟΥΛΟΥ</t>
  </si>
  <si>
    <t>ΑΖ278353</t>
  </si>
  <si>
    <t>ΠΑΠΑΛΕΞΙΟΥ</t>
  </si>
  <si>
    <t>Ρ711352</t>
  </si>
  <si>
    <t>ΜΑΛΛΙΝΗ</t>
  </si>
  <si>
    <t>ΑΙ721580</t>
  </si>
  <si>
    <t>ΜΩΡΑΙΤΗΣ</t>
  </si>
  <si>
    <t>ΧΡΥΣΟΒΑΛΑΝΤΗΣ</t>
  </si>
  <si>
    <t>ΣΟΦΟΚΛΗΣ</t>
  </si>
  <si>
    <t>Ρ180430</t>
  </si>
  <si>
    <t>ΛΙΑΚΟΥ</t>
  </si>
  <si>
    <t>ΑΗ665626</t>
  </si>
  <si>
    <t>1184,9</t>
  </si>
  <si>
    <t>ΜΑΝΩΛΟΠΟΥΛΟΥ</t>
  </si>
  <si>
    <t>Χ806707</t>
  </si>
  <si>
    <t>1183,5</t>
  </si>
  <si>
    <t>ΓΑΒΡΑ</t>
  </si>
  <si>
    <t>ΚΑΛΛΙΟΠΗ</t>
  </si>
  <si>
    <t>ΑΕ864318</t>
  </si>
  <si>
    <t>ΣΥΡΟΠΟΥΛΟΥ</t>
  </si>
  <si>
    <t>ΑΝΔΡΕΑΣ</t>
  </si>
  <si>
    <t>Χ266136</t>
  </si>
  <si>
    <t>973,5</t>
  </si>
  <si>
    <t>ΜΑΡΓΙΟΛΑΚΗ</t>
  </si>
  <si>
    <t>Χ341321</t>
  </si>
  <si>
    <t>ΤΣΟΥΡΟΥΤΗ</t>
  </si>
  <si>
    <t>ΛΑΜΠΡΟΣ</t>
  </si>
  <si>
    <t>ΑΑ062355</t>
  </si>
  <si>
    <t>1181,5</t>
  </si>
  <si>
    <t>ΝΤΙΡΑΙΚΟΠΟΥΛΟΥ</t>
  </si>
  <si>
    <t>ΑΣΗΜΙΝΑ</t>
  </si>
  <si>
    <t>ΑΗ193737</t>
  </si>
  <si>
    <t>ΓΡΑΜΠΗ</t>
  </si>
  <si>
    <t>ΑΚ933165</t>
  </si>
  <si>
    <t>ΚΟΣΚΙΝΑ</t>
  </si>
  <si>
    <t>ΕΛΕΥΘΕΡΙΟΣ</t>
  </si>
  <si>
    <t>ΑΕ193629</t>
  </si>
  <si>
    <t>1180,5</t>
  </si>
  <si>
    <t>ΔΗΜΗΤΡΟΥΚΑ</t>
  </si>
  <si>
    <t>ΦΩΤΙΟΣ</t>
  </si>
  <si>
    <t>ΑΑ258964</t>
  </si>
  <si>
    <t>ΠΑΠΑΒΛΑΧΟΥ</t>
  </si>
  <si>
    <t>ΑΕ641988</t>
  </si>
  <si>
    <t>ΧΑΤΖΟΠΟΥΛΟΥ</t>
  </si>
  <si>
    <t>ΠΟΛΥΞΕΝΗ</t>
  </si>
  <si>
    <t>ΧΡΗΣ</t>
  </si>
  <si>
    <t>ΑΚ933631</t>
  </si>
  <si>
    <t>ΓΚΟΥΝΗ</t>
  </si>
  <si>
    <t>ΑΝΑΣΤΑΣΙΑ</t>
  </si>
  <si>
    <t>Σ302352</t>
  </si>
  <si>
    <t>1179,5</t>
  </si>
  <si>
    <t>ΚΥΡΙΑΚΟΠΟΥΛΟΥ</t>
  </si>
  <si>
    <t>ΜΥΡΤΩ</t>
  </si>
  <si>
    <t>Ρ039416</t>
  </si>
  <si>
    <t>ΓΚΑΜΠΡΑΝΗ</t>
  </si>
  <si>
    <t>ΑΒ886035</t>
  </si>
  <si>
    <t>ΠΑΠΑΝΤΟΥ</t>
  </si>
  <si>
    <t>ΑΒ688824</t>
  </si>
  <si>
    <t>ΜΑΚΡΥΓΙΑΝΝΗΣ</t>
  </si>
  <si>
    <t>ΑΕ358726</t>
  </si>
  <si>
    <t>ΡΟΔΙΤΟΥ</t>
  </si>
  <si>
    <t>ΑΚ270031</t>
  </si>
  <si>
    <t>ΜΠΑΛΑΜΩΤΗ</t>
  </si>
  <si>
    <t>ΕΥΔΟΚΙΑ</t>
  </si>
  <si>
    <t>ΑΕ324425</t>
  </si>
  <si>
    <t>ΑΓΓΕΛΟΠΟΥΛΟΥ</t>
  </si>
  <si>
    <t>ΑΖ228043</t>
  </si>
  <si>
    <t>1177,5</t>
  </si>
  <si>
    <t>ΜΠΑΝΤΣΗ</t>
  </si>
  <si>
    <t>ΕΥΘΥΜΙΑ</t>
  </si>
  <si>
    <t>ΛΑΖΑΡΟΣ</t>
  </si>
  <si>
    <t>Φ485163</t>
  </si>
  <si>
    <t>1095,6</t>
  </si>
  <si>
    <t>1175,6</t>
  </si>
  <si>
    <t>ΖΑΧΑΡΙΑΔΟΥ</t>
  </si>
  <si>
    <t>ΧΡΙΣΤΑΓΓΕΛΟΣ</t>
  </si>
  <si>
    <t>ΑΝ199345</t>
  </si>
  <si>
    <t>ΖΗΚΑ</t>
  </si>
  <si>
    <t>Χ980801</t>
  </si>
  <si>
    <t>1174,7</t>
  </si>
  <si>
    <t>ΖΑΧΑΡΑΚΗ</t>
  </si>
  <si>
    <t>ΒΑΙΑ</t>
  </si>
  <si>
    <t>ΑΗ291182</t>
  </si>
  <si>
    <t>ΜΠΟΥΡΑ</t>
  </si>
  <si>
    <t>ΑΗ177882</t>
  </si>
  <si>
    <t>ΠΑΤΣΙΑΤΖΗ</t>
  </si>
  <si>
    <t>ΑΚ882616</t>
  </si>
  <si>
    <t>ΠΑΤΕΙΝΑΚΗ</t>
  </si>
  <si>
    <t>ΑΗ383873</t>
  </si>
  <si>
    <t>1053,8</t>
  </si>
  <si>
    <t>1173,8</t>
  </si>
  <si>
    <t>ΣΟΥΡΛΑ</t>
  </si>
  <si>
    <t>ΠΗΝΕΛΟΠΗ</t>
  </si>
  <si>
    <t>ΑΙ311185</t>
  </si>
  <si>
    <t>1172,5</t>
  </si>
  <si>
    <t>ΤΟΥΜΠΑΝΟΣ</t>
  </si>
  <si>
    <t>ΑΜ723819</t>
  </si>
  <si>
    <t>940,5</t>
  </si>
  <si>
    <t>1170,5</t>
  </si>
  <si>
    <t>ΚΑΛΑΙΤΖΙΔΟΥ</t>
  </si>
  <si>
    <t>ΑΒ907538</t>
  </si>
  <si>
    <t>1029,6</t>
  </si>
  <si>
    <t>1169,6</t>
  </si>
  <si>
    <t>ΝΤΑΚΑΡΕΛΑ</t>
  </si>
  <si>
    <t>ΠΑΝΑΓΙΩΤΑ</t>
  </si>
  <si>
    <t>ΗΛΙΑΣ</t>
  </si>
  <si>
    <t>ΑΑ458194</t>
  </si>
  <si>
    <t>ΔΗΜΑ</t>
  </si>
  <si>
    <t>ΧΡΥΣΑΥΓΗ</t>
  </si>
  <si>
    <t>Χ460453</t>
  </si>
  <si>
    <t>1168,5</t>
  </si>
  <si>
    <t>ΤΖΗΜΟΥ</t>
  </si>
  <si>
    <t>ΓΛΥΚΕΡΙΑ</t>
  </si>
  <si>
    <t>ΑΚ278607</t>
  </si>
  <si>
    <t>ΜΑΡΙΝΟΠΟΥΛΟΥ</t>
  </si>
  <si>
    <t>Χ241865</t>
  </si>
  <si>
    <t>ΜΠΑΤΣΙΛΑ</t>
  </si>
  <si>
    <t>Χ393524</t>
  </si>
  <si>
    <t>ΣΩΤΗΡΙΑ</t>
  </si>
  <si>
    <t>ΑΖ478405</t>
  </si>
  <si>
    <t>1164,8</t>
  </si>
  <si>
    <t>ΤΖΑΚΗ</t>
  </si>
  <si>
    <t>ΑΑ477209</t>
  </si>
  <si>
    <t>701-702-703</t>
  </si>
  <si>
    <t>ΠΡΑΠΑ</t>
  </si>
  <si>
    <t>ΑΚ540509</t>
  </si>
  <si>
    <t>1161,5</t>
  </si>
  <si>
    <t>ΧΑΝΤΖΟΠΛΑΚΗ</t>
  </si>
  <si>
    <t>ΕΛΙΣΣΑΒΕΤ</t>
  </si>
  <si>
    <t>ΑΜ121455</t>
  </si>
  <si>
    <t>ΜΠΑΚΟΓΙΑΝΝΗ</t>
  </si>
  <si>
    <t>ΑΒ078980</t>
  </si>
  <si>
    <t>ΠΑΣΙΑΤΑ</t>
  </si>
  <si>
    <t>Ρ759309</t>
  </si>
  <si>
    <t>ΡΙΝΤΟΥ</t>
  </si>
  <si>
    <t>Φ316251</t>
  </si>
  <si>
    <t>ΤΑΣΚΟΥ</t>
  </si>
  <si>
    <t>ΑΝ180179</t>
  </si>
  <si>
    <t>1009,8</t>
  </si>
  <si>
    <t>1159,8</t>
  </si>
  <si>
    <t>ΧΑΤΖΗΣΠΥΡΟΥ</t>
  </si>
  <si>
    <t>Σ302637</t>
  </si>
  <si>
    <t>1159,7</t>
  </si>
  <si>
    <t>ΜΠΟΤΗ</t>
  </si>
  <si>
    <t>ΑΗ189552</t>
  </si>
  <si>
    <t>ΜΑΛΙΓΚΟΥΔΗ</t>
  </si>
  <si>
    <t>ΜΕΡΟΠΗ</t>
  </si>
  <si>
    <t>ΑΗ807616</t>
  </si>
  <si>
    <t>1159,5</t>
  </si>
  <si>
    <t>ΤΣΕΛΙΟΥ</t>
  </si>
  <si>
    <t>ΑΚ929469</t>
  </si>
  <si>
    <t xml:space="preserve">ΣΔΡΑΛΗ </t>
  </si>
  <si>
    <t xml:space="preserve">ΕΥΑΓΓΕΛΙΑ </t>
  </si>
  <si>
    <t>ΑΙ698695</t>
  </si>
  <si>
    <t>1159,3</t>
  </si>
  <si>
    <t>ΚΑΛΙΟΝΤΖΙΔΟΥ</t>
  </si>
  <si>
    <t>ΑΖ198582</t>
  </si>
  <si>
    <t>ΤΣΟΡΑΓΛΟΥ</t>
  </si>
  <si>
    <t>ΓΙΑΣΕΜΗ ΕΙΡΗΝΗ</t>
  </si>
  <si>
    <t>ΑΑ369735</t>
  </si>
  <si>
    <t>ΚΟΛΟΚΟΥΡΗ</t>
  </si>
  <si>
    <t>AI716863</t>
  </si>
  <si>
    <t>918,5</t>
  </si>
  <si>
    <t>1158,5</t>
  </si>
  <si>
    <t>ΜΠΑΛΗ</t>
  </si>
  <si>
    <t>ΧΡΥΣΟΣΤΟΜΟΣ</t>
  </si>
  <si>
    <t>Χ474051</t>
  </si>
  <si>
    <t>1157,5</t>
  </si>
  <si>
    <t>ΡΙΖΟΥ</t>
  </si>
  <si>
    <t>ΜΑΡΙΑ-ΕΛΕΝΗ</t>
  </si>
  <si>
    <t>ΑΝΑΡΓΥΡΟΣ</t>
  </si>
  <si>
    <t>Χ482572</t>
  </si>
  <si>
    <t>1156,5</t>
  </si>
  <si>
    <t>ΚΑΤΣΙΚΑ</t>
  </si>
  <si>
    <t>ΑΚ297873</t>
  </si>
  <si>
    <t>ΜΠΛΑΝΑΣ</t>
  </si>
  <si>
    <t>ΑΒ836539</t>
  </si>
  <si>
    <t>ΦΩΤΗΣ</t>
  </si>
  <si>
    <t>ΑΥΓΕΡΙΝΟΣ</t>
  </si>
  <si>
    <t>Ρ426813</t>
  </si>
  <si>
    <t>ΠΑΝΤΑΖΟΠΟΥΛΟΣ</t>
  </si>
  <si>
    <t>ΛΕΩΝΙΔΑΣ</t>
  </si>
  <si>
    <t>ΑΜ301470</t>
  </si>
  <si>
    <t>ΛΕΤΣΙΟΥ</t>
  </si>
  <si>
    <t>Φ168160</t>
  </si>
  <si>
    <t>ΠΑΠΟΥΤΣΑΚΗ</t>
  </si>
  <si>
    <t>ΣΤΕΦΑΝΟΣ</t>
  </si>
  <si>
    <t>ΑΗ071352</t>
  </si>
  <si>
    <t>ΑΝΑΓΝΩΣΤΟΠΟΥΛΟΥ</t>
  </si>
  <si>
    <t>ΚΑΝΕΛΑ</t>
  </si>
  <si>
    <t>Χ734044</t>
  </si>
  <si>
    <t>ΠΑΝΑΓΙΩΤΙΔΟΥ</t>
  </si>
  <si>
    <t>ΑΜ288517</t>
  </si>
  <si>
    <t>ΚΟΣΜΙΔΟΥ</t>
  </si>
  <si>
    <t>ΟΝΟΥΦΡΙΟΣ</t>
  </si>
  <si>
    <t>ΑΗ347212</t>
  </si>
  <si>
    <t>1154,5</t>
  </si>
  <si>
    <t>ΓΚΑΚΙΔΟΥ</t>
  </si>
  <si>
    <t>Χ673467</t>
  </si>
  <si>
    <t>ΜΠΟΥΚΗ</t>
  </si>
  <si>
    <t>Χ767963</t>
  </si>
  <si>
    <t>ΚΙΓΜΑΤΟΓΛΟΥ-ΠΟΥΤΟΥΡΟΓΛΟΥ</t>
  </si>
  <si>
    <t>ΡΟΔΑΜΑ</t>
  </si>
  <si>
    <t>Χ246197</t>
  </si>
  <si>
    <t>ΜΠΟΝΑΣ</t>
  </si>
  <si>
    <t>ΑΜ897379</t>
  </si>
  <si>
    <t>1152,5</t>
  </si>
  <si>
    <t>ΜΩΥΣΙΔΟΥ</t>
  </si>
  <si>
    <t>ΘΕΜΙΣΤΟΚΛΗΣ</t>
  </si>
  <si>
    <t>Ξ547053</t>
  </si>
  <si>
    <t>ΑΛΕΞΑΝΔΡΙΔΟΥ</t>
  </si>
  <si>
    <t>ΑΕ689501</t>
  </si>
  <si>
    <t>1150,5</t>
  </si>
  <si>
    <t>ΜΑΓΝΗΣΑΛΗ</t>
  </si>
  <si>
    <t>ΟΔΥΣΣΕΥΣ</t>
  </si>
  <si>
    <t>ΑΑ453361</t>
  </si>
  <si>
    <t>ΓΙΝΟΠΟΥΛΟΥ</t>
  </si>
  <si>
    <t>ΓΡΗΓΟΡΙΟΣ</t>
  </si>
  <si>
    <t>Φ493450</t>
  </si>
  <si>
    <t>ΠΕΛΤΕΚΗ</t>
  </si>
  <si>
    <t>ΝΑΤΑΛΙΑ</t>
  </si>
  <si>
    <t>Χ220937</t>
  </si>
  <si>
    <t>ΖΩΓΙΟΥ</t>
  </si>
  <si>
    <t>ΘΕΟΦΑΝΗ</t>
  </si>
  <si>
    <t>ΑΜ680884</t>
  </si>
  <si>
    <t>ΠΑΡΤΣΑΛΙΔΟΥ</t>
  </si>
  <si>
    <t>ΑΕ838258</t>
  </si>
  <si>
    <t>ΖΙΩΓΑ</t>
  </si>
  <si>
    <t>ΑΒ804613</t>
  </si>
  <si>
    <t>ΤΣΙΩΝΟΣ</t>
  </si>
  <si>
    <t>ΣΕΡΑΦΕΙΜ</t>
  </si>
  <si>
    <t>Σ890689</t>
  </si>
  <si>
    <t>ΑΝΤΩΝΙΑΔΟΥ</t>
  </si>
  <si>
    <t>ΑΒ708614</t>
  </si>
  <si>
    <t>1148,5</t>
  </si>
  <si>
    <t>ΝΙΤΣΙΟΠΟΥΛΟΥ</t>
  </si>
  <si>
    <t>ΑΝΔΡΟΜΑΧΗ</t>
  </si>
  <si>
    <t>ΠΑΥΛΟΣ</t>
  </si>
  <si>
    <t>Χ893287</t>
  </si>
  <si>
    <t>1147,5</t>
  </si>
  <si>
    <t>ΠΑΝΑΓΙΩΤΕΛΙΔΟΥ</t>
  </si>
  <si>
    <t>ΣΥΡΜΑΤΩ</t>
  </si>
  <si>
    <t>ΑΗ161564</t>
  </si>
  <si>
    <t>937,2</t>
  </si>
  <si>
    <t>1147,2</t>
  </si>
  <si>
    <t>ΠΑΣΙΑ</t>
  </si>
  <si>
    <t>ΑΑ247478</t>
  </si>
  <si>
    <t>ΜΗΝΑΟΓΛΟΥ</t>
  </si>
  <si>
    <t>IΩΑΝΝΑ</t>
  </si>
  <si>
    <t>ΑΚ851211</t>
  </si>
  <si>
    <t>1145,5</t>
  </si>
  <si>
    <t>ΤΣΙΑΝΟΥ</t>
  </si>
  <si>
    <t>ΜΑΡΙΑ ΜΠΟΥΜΠΟΥΛΙΝΑ</t>
  </si>
  <si>
    <t>ΑΙ890506</t>
  </si>
  <si>
    <t>ΧΑΡΙΣΗ</t>
  </si>
  <si>
    <t>ΑΦΡΟΔΙΤΗ</t>
  </si>
  <si>
    <t>ΑΙ189853</t>
  </si>
  <si>
    <t>ΠΕΠΕ</t>
  </si>
  <si>
    <t>ΑΖ913393</t>
  </si>
  <si>
    <t>ΝΤΟΥΛΜΠΕΡΗ</t>
  </si>
  <si>
    <t>Τ073193</t>
  </si>
  <si>
    <t>ΜΑΤΑΚΙΔΗΣ</t>
  </si>
  <si>
    <t>ΔΗΜΗΤΡΗΣ</t>
  </si>
  <si>
    <t>ΑΜ254579</t>
  </si>
  <si>
    <t>ΓΚΙΚΑΣ</t>
  </si>
  <si>
    <t>ΕΥΣΤΑΘΙΟΣ</t>
  </si>
  <si>
    <t>ΑΚ269324</t>
  </si>
  <si>
    <t>ΚΑΤΣΑΡΟΥ</t>
  </si>
  <si>
    <t>ΗΛΙΑ</t>
  </si>
  <si>
    <t>ΑΒ437700</t>
  </si>
  <si>
    <t>1144,5</t>
  </si>
  <si>
    <t>ΔΑΓΚΛΗΣ</t>
  </si>
  <si>
    <t>ΑΝΤΩΝΗΣ</t>
  </si>
  <si>
    <t>ΑΒ692145</t>
  </si>
  <si>
    <t>1141,5</t>
  </si>
  <si>
    <t>ΜΟΥΤΕΒΕΛΗ</t>
  </si>
  <si>
    <t>ΕΛΙΣΑΒΕΤ</t>
  </si>
  <si>
    <t>ΑΜ273437</t>
  </si>
  <si>
    <t>Πάππου</t>
  </si>
  <si>
    <t>Αθανασία</t>
  </si>
  <si>
    <t>Αγγελος</t>
  </si>
  <si>
    <t>ΑΒ354500</t>
  </si>
  <si>
    <t>1141,3</t>
  </si>
  <si>
    <t>ΧΑΤΖΗΓΙΑΝΝΗ</t>
  </si>
  <si>
    <t>ΑΖ344836</t>
  </si>
  <si>
    <t>ΜΙΧΑΗΛΙΔΟΥ</t>
  </si>
  <si>
    <t>ΑΖ461704</t>
  </si>
  <si>
    <t>1139,5</t>
  </si>
  <si>
    <t>ΤΣΙΝΤΖΑ</t>
  </si>
  <si>
    <t>ΔΙΟΝΥΣΙΑ</t>
  </si>
  <si>
    <t>ΧΡΗΣΤΑΚΗΣ-ΧΡΗΣΤΟΣ</t>
  </si>
  <si>
    <t>ΑΜ402077</t>
  </si>
  <si>
    <t>ΚΟΚΟΛΑΝΤΩΝΑΚΗ</t>
  </si>
  <si>
    <t>ΧΡΙΣΤΙΝΑ ΖΗΝΟΒΙΑ</t>
  </si>
  <si>
    <t>ΑΒ295217</t>
  </si>
  <si>
    <t>ΜΥΛΩΝΑ</t>
  </si>
  <si>
    <t>ΑΖ790234</t>
  </si>
  <si>
    <t>ΑΒ684779</t>
  </si>
  <si>
    <t>1058,2</t>
  </si>
  <si>
    <t>1138,2</t>
  </si>
  <si>
    <t>ΜΑΡΤΙΑΔΟΥ</t>
  </si>
  <si>
    <t>ΑΕ661610</t>
  </si>
  <si>
    <t>1137,5</t>
  </si>
  <si>
    <t>ΣΛΑΒΑΚΗ</t>
  </si>
  <si>
    <t>ΑΙ720403</t>
  </si>
  <si>
    <t>1075,8</t>
  </si>
  <si>
    <t>1135,8</t>
  </si>
  <si>
    <t>ΒΑΪΡΑΜΙΔΟΥ</t>
  </si>
  <si>
    <t>Σ494420</t>
  </si>
  <si>
    <t>1135,5</t>
  </si>
  <si>
    <t>ΦΟΥΣΕΚΗ</t>
  </si>
  <si>
    <t>Ξ610198</t>
  </si>
  <si>
    <t>ΚΑΡΚΑΛΗ</t>
  </si>
  <si>
    <t>ΑΕ655615</t>
  </si>
  <si>
    <t>1134,4</t>
  </si>
  <si>
    <t>ΙΩΑΝΝΙΔΟΥ</t>
  </si>
  <si>
    <t>ΑΖ342759</t>
  </si>
  <si>
    <t>ΣΚΟΥΡΑ</t>
  </si>
  <si>
    <t>ΑΜ036183</t>
  </si>
  <si>
    <t>ΔΕΛΗΠΑΛΑ</t>
  </si>
  <si>
    <t>ΑΖ691419</t>
  </si>
  <si>
    <t>ΑΔΑΜΙΔΟΥ</t>
  </si>
  <si>
    <t>ΑΘΗΝΑ</t>
  </si>
  <si>
    <t>ΠΛΑΤΩΝ</t>
  </si>
  <si>
    <t>ΑΑ251801</t>
  </si>
  <si>
    <t>1132,5</t>
  </si>
  <si>
    <t>ΞΕΝΟΦΟΣ</t>
  </si>
  <si>
    <t>ΑΒ100673</t>
  </si>
  <si>
    <t>ΜΠΟΥΡΛΗ</t>
  </si>
  <si>
    <t>Ρ980698</t>
  </si>
  <si>
    <t>ΚΑΡΑΤΖΑ</t>
  </si>
  <si>
    <t>ΑΗ157042</t>
  </si>
  <si>
    <t>1130,5</t>
  </si>
  <si>
    <t>ΓΑΛΑΤΙΑΝΟΥ</t>
  </si>
  <si>
    <t>Ρ431858</t>
  </si>
  <si>
    <t>1129,2</t>
  </si>
  <si>
    <t>ΤΖΟΥΒΑΛΕΚΑ</t>
  </si>
  <si>
    <t>ΕΥΑΝΘΙΑ</t>
  </si>
  <si>
    <t>AH768922</t>
  </si>
  <si>
    <t>1128,5</t>
  </si>
  <si>
    <t>ΘΕΟΔΩΡΟΥ</t>
  </si>
  <si>
    <t>ΑΡΙΣΤΕΙΔΗΣ</t>
  </si>
  <si>
    <t>Ρ432730</t>
  </si>
  <si>
    <t>ΚΑΜΠΟΥΡΑΚΗ</t>
  </si>
  <si>
    <t>ΑΜ796466</t>
  </si>
  <si>
    <t>ΣΚΟΝΔΡΑΣ</t>
  </si>
  <si>
    <t>ΑΕ246646</t>
  </si>
  <si>
    <t>ΜΠΛΕΤΣΑ</t>
  </si>
  <si>
    <t>ΑΒ432433</t>
  </si>
  <si>
    <t>ΝΑΒΡΟΖΙΔΟΥ</t>
  </si>
  <si>
    <t>ΠΑΡΘΕΝΑ</t>
  </si>
  <si>
    <t>ΑΖ172797</t>
  </si>
  <si>
    <t>ΚΟΣΜΙΔΗΣ</t>
  </si>
  <si>
    <t>ΑΕ331325</t>
  </si>
  <si>
    <t>996,6</t>
  </si>
  <si>
    <t>1126,6</t>
  </si>
  <si>
    <t>ΓΡΕΒΕΝΙΤΟΥ</t>
  </si>
  <si>
    <t>ΑΖ817955</t>
  </si>
  <si>
    <t>1126,5</t>
  </si>
  <si>
    <t>ΑΘΑΝΑΣΙΑΔΟΥ</t>
  </si>
  <si>
    <t>ΑΕ640286</t>
  </si>
  <si>
    <t>ΘΕΜΙΣΤΟΚΛΕΟΥΣ</t>
  </si>
  <si>
    <t>ΔΑΜΙΑΝΟΣ</t>
  </si>
  <si>
    <t>ΑΖ653206</t>
  </si>
  <si>
    <t>1026,3</t>
  </si>
  <si>
    <t>1126,3</t>
  </si>
  <si>
    <t>ΚΟΝΤΟΓΙΑΝΝΗ</t>
  </si>
  <si>
    <t>Σ459828</t>
  </si>
  <si>
    <t>ΚΩΣΤΑΝΤΙΝΟΣ</t>
  </si>
  <si>
    <t>Ρ159611</t>
  </si>
  <si>
    <t>ΡΟΥΜΕΛΙΩΤΑΚΗΣ</t>
  </si>
  <si>
    <t>ΑΒ987017</t>
  </si>
  <si>
    <t>894,3</t>
  </si>
  <si>
    <t>1124,3</t>
  </si>
  <si>
    <t>ΜΙΧΑΛΑΤΟΥ</t>
  </si>
  <si>
    <t>ΓΕΡΑΣΙΜΙΝΑ</t>
  </si>
  <si>
    <t>ΑΗ177893</t>
  </si>
  <si>
    <t>ΑΖ504997</t>
  </si>
  <si>
    <t>ΔΕΛΗΜΠΑΣΗ</t>
  </si>
  <si>
    <t>ΑΑ487955</t>
  </si>
  <si>
    <t>ΕΓΓΛΕΖΟΥ</t>
  </si>
  <si>
    <t>ΒΑΣΙΛΙΚΗ - ΕΛΕΝΗ</t>
  </si>
  <si>
    <t>ΑΚ327237</t>
  </si>
  <si>
    <t>992,2</t>
  </si>
  <si>
    <t>1122,2</t>
  </si>
  <si>
    <t>ΚΑΤΣΟΥΛΗ</t>
  </si>
  <si>
    <t>Ρ190543</t>
  </si>
  <si>
    <t>1121,5</t>
  </si>
  <si>
    <t>ΜΠΕΛΜΕΖΑ</t>
  </si>
  <si>
    <t>ΘΕΟΔΩΡΑ</t>
  </si>
  <si>
    <t>ΑΙ846210</t>
  </si>
  <si>
    <t>ΕΜΜΑΝΟΥΗΛΙΔΟΥ</t>
  </si>
  <si>
    <t>Χ869199</t>
  </si>
  <si>
    <t>ΒΟΥΖΑΡΑΝΙΔΟΥ</t>
  </si>
  <si>
    <t>ΣΟΥΛΤΑΝΑ</t>
  </si>
  <si>
    <t>ΑΙ739085</t>
  </si>
  <si>
    <t>ΤΣΙΓΚΑ</t>
  </si>
  <si>
    <t>ΕΥΔΟΞΙΑ</t>
  </si>
  <si>
    <t>ΑΚ947636</t>
  </si>
  <si>
    <t>ΙΩΑΝΝΟΥ</t>
  </si>
  <si>
    <t>ΣΤΑΜΑΤΙΟΣ</t>
  </si>
  <si>
    <t>Χ848916</t>
  </si>
  <si>
    <t>ΚΟΥΤΣΟΜΗΤΡΟΥ</t>
  </si>
  <si>
    <t>ΣΩΤΗΡΙΟΣ</t>
  </si>
  <si>
    <t>ΑΜ864497</t>
  </si>
  <si>
    <t>ΡΕΚΑΡΗΣ</t>
  </si>
  <si>
    <t>ΑΗ392274</t>
  </si>
  <si>
    <t>1119,7</t>
  </si>
  <si>
    <t>ΛΕΙΝΑ</t>
  </si>
  <si>
    <t>ΑΙ381899</t>
  </si>
  <si>
    <t>ΑΣΛΙΧΑΝΙΔΟΥ</t>
  </si>
  <si>
    <t>ΖΑΦΕΙΡΙΑ</t>
  </si>
  <si>
    <t>ΑΖ168602</t>
  </si>
  <si>
    <t>ΚΙΟΥΡΤΣΗ</t>
  </si>
  <si>
    <t>ΑΜ688079</t>
  </si>
  <si>
    <t>ΤΣΙΟΥΛΟΥ</t>
  </si>
  <si>
    <t>ΟΥΡΑΝΙΑ</t>
  </si>
  <si>
    <t>ΑΕ454332</t>
  </si>
  <si>
    <t>1117,5</t>
  </si>
  <si>
    <t>ΤΑΣΟΠΟΥΛΟΥ</t>
  </si>
  <si>
    <t>ΑΛΚΙΝΟΟΣ</t>
  </si>
  <si>
    <t>ΑΑ458856</t>
  </si>
  <si>
    <t>ΓΙΑΝΝΑΚΟΥΛΑ</t>
  </si>
  <si>
    <t>Ρ925234</t>
  </si>
  <si>
    <t>ΧΑΛΚΙΑΔΑΚΗ</t>
  </si>
  <si>
    <t>ΒΑΣΙΛΕΙΑ</t>
  </si>
  <si>
    <t>ΑΒ360020</t>
  </si>
  <si>
    <t>ΛΥΚΑΡΤΣΗ</t>
  </si>
  <si>
    <t>ΑΕ186857</t>
  </si>
  <si>
    <t>ΑΜ672519</t>
  </si>
  <si>
    <t>ΓΡΗΓΟΡΙΑΔΟΥ</t>
  </si>
  <si>
    <t>Χ474701</t>
  </si>
  <si>
    <t>ΜΠΟΥΡΜΑΟΓΛΟΥ</t>
  </si>
  <si>
    <t>ΜΑΓΔΑΛΗΝΗ</t>
  </si>
  <si>
    <t>ΑΝ358101</t>
  </si>
  <si>
    <t>ΜΠΑΧΑΡΙΔΗΣ</t>
  </si>
  <si>
    <t>ΑΗ921517</t>
  </si>
  <si>
    <t>1113,5</t>
  </si>
  <si>
    <t>ΚΟΝΤΟΡΙΝΗ</t>
  </si>
  <si>
    <t>ΑΙΚΑΤΕΡΙΝΗ - ΝΑΤΑΛΙΑ</t>
  </si>
  <si>
    <t>ΑΗ675423</t>
  </si>
  <si>
    <t>863,5</t>
  </si>
  <si>
    <t>ΤΡΙΚΚΑΛΙΩΤΗΣ</t>
  </si>
  <si>
    <t>ΑΗ382182</t>
  </si>
  <si>
    <t>ΛΑΠΟΥΡΙΔΟΥ</t>
  </si>
  <si>
    <t>ΜΑΜΑΣ</t>
  </si>
  <si>
    <t>ΑΕ166718</t>
  </si>
  <si>
    <t>1052,7</t>
  </si>
  <si>
    <t>1112,7</t>
  </si>
  <si>
    <t>ΠΑΛΑΜΗΔΑ</t>
  </si>
  <si>
    <t>ΔΗΜΗΤΡΑ ΕΥΑΓΓΕΛΙΑ</t>
  </si>
  <si>
    <t>ΝΙΚΗΦΟΡΟΣ</t>
  </si>
  <si>
    <t>ΑΙ317948</t>
  </si>
  <si>
    <t>ΖΑΧΟΣ</t>
  </si>
  <si>
    <t>ΑΜ663014</t>
  </si>
  <si>
    <t>ΠΕΤΑΛΑ</t>
  </si>
  <si>
    <t>ΖΩΗ</t>
  </si>
  <si>
    <t>Χ268125</t>
  </si>
  <si>
    <t>ΣΑΒΒΙΔΟΥ</t>
  </si>
  <si>
    <t>ΧΡΥΣΗ</t>
  </si>
  <si>
    <t>ΘΕΟΦΥΛΑΚΤΟΣ</t>
  </si>
  <si>
    <t>Χ950570</t>
  </si>
  <si>
    <t>ΜΠΙΛΜΠΙΛΗ</t>
  </si>
  <si>
    <t>ΑΑ266861</t>
  </si>
  <si>
    <t>ΣΑΡΧΟΣΙΔΟΥ</t>
  </si>
  <si>
    <t>ΑΗ371819</t>
  </si>
  <si>
    <t>ΚΟΤΤΑΡΑ</t>
  </si>
  <si>
    <t>ΕΥΑΓΓΕΛΟΣ</t>
  </si>
  <si>
    <t>ΑΒ232054</t>
  </si>
  <si>
    <t>ΠΑΝΑΝΟΥ</t>
  </si>
  <si>
    <t>ΑΒ116464</t>
  </si>
  <si>
    <t>1030,7</t>
  </si>
  <si>
    <t>1110,7</t>
  </si>
  <si>
    <t>ΚΙΟΥΡΚΤΣΙΔΟΥ</t>
  </si>
  <si>
    <t>Ρ454561</t>
  </si>
  <si>
    <t>1110,5</t>
  </si>
  <si>
    <t>ΤΑΡΑΜΑΝΗ</t>
  </si>
  <si>
    <t>ΛΑΖΑΡΙΑ</t>
  </si>
  <si>
    <t>ΑΕ125680</t>
  </si>
  <si>
    <t>ΖΑΓΑΝΑ</t>
  </si>
  <si>
    <t>Π500420</t>
  </si>
  <si>
    <t>ΠΑΛΙΟΥΔΑΚΗ</t>
  </si>
  <si>
    <t>ΑΖ0385</t>
  </si>
  <si>
    <t>ΜΠΟΕΜΗ</t>
  </si>
  <si>
    <t>ΗΛΙΑΝΑ</t>
  </si>
  <si>
    <t>ΑΡΜΑΝΔΟΣ</t>
  </si>
  <si>
    <t>ΑΑ226082</t>
  </si>
  <si>
    <t>ΜΕΝΑΓΙΑ</t>
  </si>
  <si>
    <t>ΧΡΙΣΤΙΝΑ-ΑΛΘΑΙΑ</t>
  </si>
  <si>
    <t>ΑΖ630630</t>
  </si>
  <si>
    <t>ΑΧΙΛΛΕΑΣ</t>
  </si>
  <si>
    <t>Χ268689</t>
  </si>
  <si>
    <t>ΚΑΝΤΑΡΑΣ</t>
  </si>
  <si>
    <t>ΑΕ196744</t>
  </si>
  <si>
    <t>ΝΤΙΡΟΓΙΑΝΝΗ</t>
  </si>
  <si>
    <t>ΑΗ126907</t>
  </si>
  <si>
    <t>1109,8</t>
  </si>
  <si>
    <t>ΘΕΟΔΟΣΙΟΣ</t>
  </si>
  <si>
    <t>Φ153813</t>
  </si>
  <si>
    <t>899,8</t>
  </si>
  <si>
    <t>ΣΑΦΕΤΗΣ</t>
  </si>
  <si>
    <t>ΑΚ866243</t>
  </si>
  <si>
    <t>1109,6</t>
  </si>
  <si>
    <t>ΓΕΡΜΑΝΗΣ</t>
  </si>
  <si>
    <t>ΦΙΛΙΠΠΟΣ</t>
  </si>
  <si>
    <t>ΑΕ793623</t>
  </si>
  <si>
    <t>ΚΑΡΑΤΣΙΟΥΜΠΑΝΗ</t>
  </si>
  <si>
    <t>ΑΗ379602</t>
  </si>
  <si>
    <t>ΦΩΤΙΑΔΟΥ</t>
  </si>
  <si>
    <t>ΑΜ675085</t>
  </si>
  <si>
    <t>ΖΑΡΝΤΑΒΑ</t>
  </si>
  <si>
    <t>Χ265137</t>
  </si>
  <si>
    <t>ΜΑΝΩΛΑ</t>
  </si>
  <si>
    <t>ΑΚ296954</t>
  </si>
  <si>
    <t>1106,5</t>
  </si>
  <si>
    <t>ΧΡΥΣΑΝΘΗ</t>
  </si>
  <si>
    <t>ΑΜ411293</t>
  </si>
  <si>
    <t>ΚΕΧΑΓΙΑ</t>
  </si>
  <si>
    <t>ΑΖ305059</t>
  </si>
  <si>
    <t>ΣΩΤΗΡΙΑΔΟΥ</t>
  </si>
  <si>
    <t>ΑΕ180248</t>
  </si>
  <si>
    <t>Γούναρη</t>
  </si>
  <si>
    <t>XΡΥΣΟΥΛΑ</t>
  </si>
  <si>
    <t>Φ179073</t>
  </si>
  <si>
    <t>ΕΡΜΙΟΝΗ</t>
  </si>
  <si>
    <t>ΑΒ108115</t>
  </si>
  <si>
    <t>1104,5</t>
  </si>
  <si>
    <t>ΑΓΓΕΛΗ</t>
  </si>
  <si>
    <t>ΑΗ738595</t>
  </si>
  <si>
    <t>1104,3</t>
  </si>
  <si>
    <t>ΚΟΥΖΟΥΚΙΔΟΥ</t>
  </si>
  <si>
    <t>ΑΗ362784</t>
  </si>
  <si>
    <t>ΙΟΡΔΑΝΗΣ</t>
  </si>
  <si>
    <t>ΑΗ920387</t>
  </si>
  <si>
    <t>ΜΠΙΚΑ</t>
  </si>
  <si>
    <t xml:space="preserve">ΣΤΥΛΙΑΝΗ </t>
  </si>
  <si>
    <t xml:space="preserve">ΑΘΑΝΑΣΙΟΣ </t>
  </si>
  <si>
    <t>Χ236777</t>
  </si>
  <si>
    <t>ΚΑΡΑΝΙΚΟΛΑΣ</t>
  </si>
  <si>
    <t>ΑΖ979339</t>
  </si>
  <si>
    <t>ΚΑΡΑΓΚΟΥΝΗΣ</t>
  </si>
  <si>
    <t>ΜΙΛΤΙΑΔΗΣ</t>
  </si>
  <si>
    <t>ΑΕ655108</t>
  </si>
  <si>
    <t>ΚΑΤΣΑΝΟΥ</t>
  </si>
  <si>
    <t>ΑΚ943874</t>
  </si>
  <si>
    <t>ΤΣΑΟΥΣΙΔΟΥ</t>
  </si>
  <si>
    <t>ΑΜ279275</t>
  </si>
  <si>
    <t>ΜΟΔΕ</t>
  </si>
  <si>
    <t>Χ804238</t>
  </si>
  <si>
    <t>1099,5</t>
  </si>
  <si>
    <t>ΛΑΖΑΡΙΔΗΣ</t>
  </si>
  <si>
    <t>ΑΜ927679</t>
  </si>
  <si>
    <t>ΖΕΡΒΟΠΟΥΛΟΥ</t>
  </si>
  <si>
    <t>ΑΝΝΑ</t>
  </si>
  <si>
    <t>ΑΒ350245</t>
  </si>
  <si>
    <t>ΜΠΕΚΙΑΡΗ</t>
  </si>
  <si>
    <t>ΑΖ150184</t>
  </si>
  <si>
    <t>887,7</t>
  </si>
  <si>
    <t>1097,7</t>
  </si>
  <si>
    <t>ΠΟΥΡΠΟΥΤΙΔΟΥ</t>
  </si>
  <si>
    <t>ΑΙ157441</t>
  </si>
  <si>
    <t>1097,5</t>
  </si>
  <si>
    <t>ΠΑΝΤΕΛΙΔΟΥ</t>
  </si>
  <si>
    <t>1096,5</t>
  </si>
  <si>
    <t>ΚΑΡΑΓΚΙΟΖΟΠΟΥΛΟΥ</t>
  </si>
  <si>
    <t>ΑΚ255104</t>
  </si>
  <si>
    <t>1095,5</t>
  </si>
  <si>
    <t>ΡΗΓΙΝΙΩΤΗ</t>
  </si>
  <si>
    <t>ΜΑΡΙΑ ΕΛΕΝΗ</t>
  </si>
  <si>
    <t>ΑΖ698513</t>
  </si>
  <si>
    <t>ΘΥΜΙΟΠΟΥΛΟΥ</t>
  </si>
  <si>
    <t>ΕΥΤΥΧΙΑ</t>
  </si>
  <si>
    <t>ΑΜ708687</t>
  </si>
  <si>
    <t>ΑΓΓΕΛΗΣ</t>
  </si>
  <si>
    <t>ΑΝΔΡΙΑΝΟΣ</t>
  </si>
  <si>
    <t>ΑΜ112087</t>
  </si>
  <si>
    <t>ΤΣΙΜΠΙΔΑ</t>
  </si>
  <si>
    <t>Χ483401</t>
  </si>
  <si>
    <t>ΚΟΥΣΙΔΟΥ</t>
  </si>
  <si>
    <t>ΣΠΥΡΟΣ</t>
  </si>
  <si>
    <t>ΑΑ364777</t>
  </si>
  <si>
    <t>ΦΥΚΑΡΗ</t>
  </si>
  <si>
    <t>Χ998548</t>
  </si>
  <si>
    <t>1090,7</t>
  </si>
  <si>
    <t>ΤΣΕΦΟΥ</t>
  </si>
  <si>
    <t>ΜΑΡΙΕΤΑ</t>
  </si>
  <si>
    <t>ΓΙΩΤΗΣ</t>
  </si>
  <si>
    <t>ΑΙ740411</t>
  </si>
  <si>
    <t>ΜΑΜΕΛΕΤΖΗ</t>
  </si>
  <si>
    <t>Χ226489</t>
  </si>
  <si>
    <t>ΑΑ316601</t>
  </si>
  <si>
    <t>ΚΑΡΑΙΟΡΔΑΝΙΔΟΥ</t>
  </si>
  <si>
    <t>Χ816329</t>
  </si>
  <si>
    <t>ΜΠΟΥΡΟΥΝΗ</t>
  </si>
  <si>
    <t>ΑΗ183727</t>
  </si>
  <si>
    <t>ΓΑΡΟΥΦΑ</t>
  </si>
  <si>
    <t>ΣΤΥΛΙΑΝΗ</t>
  </si>
  <si>
    <t>ΑΕ685492</t>
  </si>
  <si>
    <t>1088,5</t>
  </si>
  <si>
    <t>ΔΑΝΑΗ</t>
  </si>
  <si>
    <t>ΑΚ327363</t>
  </si>
  <si>
    <t>ΤΣΙΩΡΗ</t>
  </si>
  <si>
    <t>ΑΙΜΙΛΙΑ</t>
  </si>
  <si>
    <t>ΑΜ683679</t>
  </si>
  <si>
    <t>ΣΑΙΣΑΝΑ</t>
  </si>
  <si>
    <t>ΑΗ080025</t>
  </si>
  <si>
    <t>915,2</t>
  </si>
  <si>
    <t>1085,2</t>
  </si>
  <si>
    <t>ΠΛΕΣΣΑ</t>
  </si>
  <si>
    <t>ΑΑ007319</t>
  </si>
  <si>
    <t>1084,6</t>
  </si>
  <si>
    <t>ΜΑΛΑΜΑΣ</t>
  </si>
  <si>
    <t>ΑΚ141384</t>
  </si>
  <si>
    <t>1084,5</t>
  </si>
  <si>
    <t>ΤΖΙΑΣΤΑ</t>
  </si>
  <si>
    <t>Χ913453</t>
  </si>
  <si>
    <t>1024,1</t>
  </si>
  <si>
    <t>1084,1</t>
  </si>
  <si>
    <t>ΒΑΣΙΛΕΙΟΥ</t>
  </si>
  <si>
    <t>ΠΕΛΟΠΙΔΑΣ</t>
  </si>
  <si>
    <t>ΑΕ803868</t>
  </si>
  <si>
    <t>ΜΟΝΙΑΚΗΣ</t>
  </si>
  <si>
    <t>AM474395</t>
  </si>
  <si>
    <t>1081,5</t>
  </si>
  <si>
    <t>ΑΕ165747</t>
  </si>
  <si>
    <t>ΑΝΔΡΙΑΝΑ</t>
  </si>
  <si>
    <t>ΑΚ313534</t>
  </si>
  <si>
    <t>ΠΑΠΑΙΩΑΝΝΟΥ</t>
  </si>
  <si>
    <t>ΑΖ857142</t>
  </si>
  <si>
    <t>ΚΛΕΙΔΑΡΑ</t>
  </si>
  <si>
    <t>ΥΠΑΠΑΝΤΗ</t>
  </si>
  <si>
    <t>Ρ715531</t>
  </si>
  <si>
    <t>1077,5</t>
  </si>
  <si>
    <t>ΜΙΝΟΠΟΥΛΟΣ</t>
  </si>
  <si>
    <t>ΜΙΝΩΣ ΝΙΚΟΛΑΟΣ</t>
  </si>
  <si>
    <t>ΑΗ414565</t>
  </si>
  <si>
    <t>ΤΖΑΝΕΤΟΣ</t>
  </si>
  <si>
    <t>Τ410286</t>
  </si>
  <si>
    <t>ΚΑΙΜΑΚΑΜΗ</t>
  </si>
  <si>
    <t>ΑΜ814105</t>
  </si>
  <si>
    <t>ΣΤΡΑΤΙΔΟΥ</t>
  </si>
  <si>
    <t>ΕΥΣΤΡΑΤΙΟΣ</t>
  </si>
  <si>
    <t>Φ184856</t>
  </si>
  <si>
    <t>ΠΑΠΑΠΑΝΟΥ</t>
  </si>
  <si>
    <t>ΛΟΥΚΙΑ ΜΑΡΙΑ</t>
  </si>
  <si>
    <t>Χ258216</t>
  </si>
  <si>
    <t>ΦΩΤΑΚΟΥ</t>
  </si>
  <si>
    <t>ΑΕ173080</t>
  </si>
  <si>
    <t>1074,4</t>
  </si>
  <si>
    <t>ΜΟΛΩΝΗ</t>
  </si>
  <si>
    <t>ΚΑΤΕΡΙΝΑ</t>
  </si>
  <si>
    <t>Χ681550</t>
  </si>
  <si>
    <t>1073,5</t>
  </si>
  <si>
    <t>ΣΚΙΑΔΑΣ</t>
  </si>
  <si>
    <t>ΑΚ354696</t>
  </si>
  <si>
    <t>1071,5</t>
  </si>
  <si>
    <t>ΣΤΑΜΠΟΛΟΓΛΟΥ</t>
  </si>
  <si>
    <t>ΜΕΤΑΞΕΝΙΑ</t>
  </si>
  <si>
    <t>ΑΗ873248</t>
  </si>
  <si>
    <t>ΚΑΝΤΟΥΡΗΣ</t>
  </si>
  <si>
    <t>Ρ180526</t>
  </si>
  <si>
    <t>ΜΑΥΡΟΜΑΤΗ</t>
  </si>
  <si>
    <t>ΝΙΚΟΛΕΤΑ</t>
  </si>
  <si>
    <t>Ρ158231</t>
  </si>
  <si>
    <t>819,5</t>
  </si>
  <si>
    <t>1069,5</t>
  </si>
  <si>
    <t>ΡΑΔΙΣΗ</t>
  </si>
  <si>
    <t>ΑΕ642243</t>
  </si>
  <si>
    <t>1069,3</t>
  </si>
  <si>
    <t>ΣΤΕΡΓΙΟΥ</t>
  </si>
  <si>
    <t>ΑΧΙΛΛΕΥΣ</t>
  </si>
  <si>
    <t>ΑΙ008599</t>
  </si>
  <si>
    <t>ΣΑΡΤΖΕΤΑΚΗΣ</t>
  </si>
  <si>
    <t>ΖΑΧΑΡΙΑΣ</t>
  </si>
  <si>
    <t>ΑΙ549594</t>
  </si>
  <si>
    <t>1068,5</t>
  </si>
  <si>
    <t>ΚΥΡΑΤΖΗ</t>
  </si>
  <si>
    <t>ΓΡΑΜΜΑΤΟΥΛΑ</t>
  </si>
  <si>
    <t>Χ253121</t>
  </si>
  <si>
    <t>ΓΟΥΙΒΕΡΤ</t>
  </si>
  <si>
    <t>ΠΑΝΑΓΙΩΤΑ-ΑΣΗΜΙΝΑ</t>
  </si>
  <si>
    <t>ΑΒ769200</t>
  </si>
  <si>
    <t>917,4</t>
  </si>
  <si>
    <t>1067,4</t>
  </si>
  <si>
    <t>ΓΙΑΝΝΑΚΟΥ</t>
  </si>
  <si>
    <t>ΑΒ983642</t>
  </si>
  <si>
    <t>1066,5</t>
  </si>
  <si>
    <t>ΒΗΚΑ</t>
  </si>
  <si>
    <t>ΑΒ369333</t>
  </si>
  <si>
    <t>896,5</t>
  </si>
  <si>
    <t>ΣΤΟΓΙΑΝΝΗ</t>
  </si>
  <si>
    <t>Σ774875</t>
  </si>
  <si>
    <t>786,5</t>
  </si>
  <si>
    <t>ΛΑΛΑ</t>
  </si>
  <si>
    <t>ΑΜ693865</t>
  </si>
  <si>
    <t>ΤΣΙΦΤΣΟΠΟΥΛΟΥ</t>
  </si>
  <si>
    <t>Χ887146</t>
  </si>
  <si>
    <t>ΕΛΕΥΘΕΡΙΑ</t>
  </si>
  <si>
    <t>ΑΚ884344</t>
  </si>
  <si>
    <t>1064,7</t>
  </si>
  <si>
    <t>ΚΑΜΠΕΡΙΔΗΣ</t>
  </si>
  <si>
    <t>ΑΗ198343</t>
  </si>
  <si>
    <t>ΠΑΣΣΑΛΗ</t>
  </si>
  <si>
    <t>Χ244169</t>
  </si>
  <si>
    <t>884,4</t>
  </si>
  <si>
    <t>1064,4</t>
  </si>
  <si>
    <t>ΑΡΑΜΠΑΤΖΗ</t>
  </si>
  <si>
    <t>ΑΒ122273</t>
  </si>
  <si>
    <t>ΑΓΓΕΛΑ</t>
  </si>
  <si>
    <t>Χ727723</t>
  </si>
  <si>
    <t>ΚΑΤΕΡΗ</t>
  </si>
  <si>
    <t>Χ958705</t>
  </si>
  <si>
    <t>ΚΡΙΤΣΙΛΙΔΟΥ</t>
  </si>
  <si>
    <t>ΑΕ840682</t>
  </si>
  <si>
    <t>983,4</t>
  </si>
  <si>
    <t>1063,4</t>
  </si>
  <si>
    <t>ΓΚΕΓΚΑ</t>
  </si>
  <si>
    <t>ΑΕ190959</t>
  </si>
  <si>
    <t>1062,5</t>
  </si>
  <si>
    <t>ΚΑΛΕΜΟΥ</t>
  </si>
  <si>
    <t>ΚΟΣΜΑΣ</t>
  </si>
  <si>
    <t>ΑΙ196545</t>
  </si>
  <si>
    <t>ΣΥΓΓΕΛΑΚΗ</t>
  </si>
  <si>
    <t>ΕΥΑ</t>
  </si>
  <si>
    <t>ΜΑΝΟΥΣΟΣ</t>
  </si>
  <si>
    <t>ΑΙ467800</t>
  </si>
  <si>
    <t>ΠΗΓΑΣΗ</t>
  </si>
  <si>
    <t>ΜΑΡΙΑΝΝΑ</t>
  </si>
  <si>
    <t>ΑΒ585384</t>
  </si>
  <si>
    <t>ΑΥΤΖΑΛΑΝΙΔΟΥ</t>
  </si>
  <si>
    <t>ΑΑ225581</t>
  </si>
  <si>
    <t>852,5</t>
  </si>
  <si>
    <t>ΑΔΕΛΙΝΗ</t>
  </si>
  <si>
    <t>ΑΕ647027</t>
  </si>
  <si>
    <t>ΚΑΒΒΑΔΑ</t>
  </si>
  <si>
    <t>Χ446405</t>
  </si>
  <si>
    <t>ΚΟΥΤΕΝΤΑΚΗ</t>
  </si>
  <si>
    <t>ΗΡΑΚΛΗΣ</t>
  </si>
  <si>
    <t>ΑΕ457921</t>
  </si>
  <si>
    <t>850,3</t>
  </si>
  <si>
    <t>1060,3</t>
  </si>
  <si>
    <t>ΚΑΠΕΤΑΝΕΛΗ</t>
  </si>
  <si>
    <t>ΑΜ655851</t>
  </si>
  <si>
    <t>939,4</t>
  </si>
  <si>
    <t>1059,4</t>
  </si>
  <si>
    <t>Γιαννοπούλου</t>
  </si>
  <si>
    <t>Ευσταθία</t>
  </si>
  <si>
    <t>ΑΒ653122</t>
  </si>
  <si>
    <t>959,2</t>
  </si>
  <si>
    <t>1059,2</t>
  </si>
  <si>
    <t>ΦΙΛΑΡΕΤΗ</t>
  </si>
  <si>
    <t>ΑΗ 298173</t>
  </si>
  <si>
    <t>ΤΣΟΜΛΕΚΤΣΟΓΛΟΥ</t>
  </si>
  <si>
    <t>ΑΓΑΠΗ</t>
  </si>
  <si>
    <t>ΜΗΝΑΣ</t>
  </si>
  <si>
    <t>ΑΗ694071</t>
  </si>
  <si>
    <t>1058,5</t>
  </si>
  <si>
    <t>ΚΟΥΛΟΥΡΗ</t>
  </si>
  <si>
    <t>ΤΑΡΣΗ</t>
  </si>
  <si>
    <t>Φ099666</t>
  </si>
  <si>
    <t>ΜΗΤΣΟΓΙΑΝΝΗ</t>
  </si>
  <si>
    <t>ΒΙΟΛΕΤΤΑ</t>
  </si>
  <si>
    <t>ΑΚ910803</t>
  </si>
  <si>
    <t>ΦΡΑΓΚΟΥΔΗ</t>
  </si>
  <si>
    <t>ΘΕΟΠΟΥΛΑ</t>
  </si>
  <si>
    <t>ΑΑ231141</t>
  </si>
  <si>
    <t>ΛΑΖΑΡΙΔΟΥ</t>
  </si>
  <si>
    <t>ΚΥΒΕΛΗ</t>
  </si>
  <si>
    <t>ΑΙ339546</t>
  </si>
  <si>
    <t>1055,5</t>
  </si>
  <si>
    <t>ΨΑΡΡΑ</t>
  </si>
  <si>
    <t>ΑΕ649409</t>
  </si>
  <si>
    <t>ΜΑΖΑΡΑΚΗ</t>
  </si>
  <si>
    <t>ΓΑΒΡΙΕΛΑ</t>
  </si>
  <si>
    <t>Χ251625</t>
  </si>
  <si>
    <t xml:space="preserve">ΠΑΠΑΝΑΓΙΩΤΟΥ </t>
  </si>
  <si>
    <t>ΑΔΑΜΑΝΤΙΑ ΣΤΑΥΡΙΑΝΗ</t>
  </si>
  <si>
    <t>ΔΙΟΝΥΣΙΟΣ</t>
  </si>
  <si>
    <t>ΑΒ033676</t>
  </si>
  <si>
    <t>ΔΕΛΗΓΙΑΝΝΑΚΗ</t>
  </si>
  <si>
    <t>ΑΖ651267</t>
  </si>
  <si>
    <t>ΧΑΡΙΤΟΠΟΥΛΟΥ</t>
  </si>
  <si>
    <t>ΑΣΠΑΣΙΑ</t>
  </si>
  <si>
    <t>ΑΗ340017</t>
  </si>
  <si>
    <t>ΜΑΡΚΙΔΟΥ</t>
  </si>
  <si>
    <t>ΑΗ696095</t>
  </si>
  <si>
    <t>1054,6</t>
  </si>
  <si>
    <t>ΚΥΡΚΟΥ</t>
  </si>
  <si>
    <t>ΙΟΡΔΑΝΑ</t>
  </si>
  <si>
    <t>ΑΗ670084</t>
  </si>
  <si>
    <t>874,5</t>
  </si>
  <si>
    <t>1054,5</t>
  </si>
  <si>
    <t>ΣΓΟΥΡΑΚΗ</t>
  </si>
  <si>
    <t>ΝΕΚΤΑΡΙΑ</t>
  </si>
  <si>
    <t>Π159851</t>
  </si>
  <si>
    <t>1054,4</t>
  </si>
  <si>
    <t>ΣΕΙΤΑΝΙΔΟΥ</t>
  </si>
  <si>
    <t>ΑΖ938402</t>
  </si>
  <si>
    <t>1053,5</t>
  </si>
  <si>
    <t>ΜΑΥΡΑΓΑΝΗ</t>
  </si>
  <si>
    <t>Χ273209</t>
  </si>
  <si>
    <t>1051,5</t>
  </si>
  <si>
    <t>ΑΚ909584</t>
  </si>
  <si>
    <t>ΠΑΓΩΝΗ</t>
  </si>
  <si>
    <t>Ξ573158</t>
  </si>
  <si>
    <t>ΧΑΣΑΠΟΠΟΥΛΟΣ</t>
  </si>
  <si>
    <t>ΑΕ709995</t>
  </si>
  <si>
    <t>ΜΙΧΟΠΟΥΛΟΥ</t>
  </si>
  <si>
    <t>ΛΥΔΑ</t>
  </si>
  <si>
    <t>ΑΙ301981</t>
  </si>
  <si>
    <t>929,5</t>
  </si>
  <si>
    <t>1049,5</t>
  </si>
  <si>
    <t>ΖΑΦΕΙΡΗ</t>
  </si>
  <si>
    <t>ΤΑΤΙΑΝΑ</t>
  </si>
  <si>
    <t>ΑΒ714028</t>
  </si>
  <si>
    <t>ΜΠΙΡΜΠΑ</t>
  </si>
  <si>
    <t>ΑΑ233611</t>
  </si>
  <si>
    <t>ΓΚΕΤΖΙΟΥ</t>
  </si>
  <si>
    <t>ΑΜ656082</t>
  </si>
  <si>
    <t>ΓΑΥΡΟΣ</t>
  </si>
  <si>
    <t>ΟΔΥΣΣΕΑΣ</t>
  </si>
  <si>
    <t>ΑΙ353541</t>
  </si>
  <si>
    <t>ΓΑΛΙΟΤΖΑΚΗ</t>
  </si>
  <si>
    <t>ΝΙΚΑΝΔΡΟΣ</t>
  </si>
  <si>
    <t>ΑΜ119273</t>
  </si>
  <si>
    <t>ΑΜΠΑΤΖΟΓΛΟΥ</t>
  </si>
  <si>
    <t>ΕΛΕΝΗ-ΑΝΝΑ</t>
  </si>
  <si>
    <t>Χ768001</t>
  </si>
  <si>
    <t>ΛΟΚΟΒΙΤΟΥ</t>
  </si>
  <si>
    <t>ΛΑΜΠΡΙΝΗ</t>
  </si>
  <si>
    <t>Ρ196128</t>
  </si>
  <si>
    <t>944,9</t>
  </si>
  <si>
    <t>1044,9</t>
  </si>
  <si>
    <t>ΧΑΡΠΑΛΙΔΟΥ</t>
  </si>
  <si>
    <t>ΕΛΕΝΗ ΕΙΡΗΝΗ</t>
  </si>
  <si>
    <t>ΑΒ442157</t>
  </si>
  <si>
    <t>ΠΑΠΑΔΗΜΗΤΡΙΟΥ</t>
  </si>
  <si>
    <t>ΑΚ291271</t>
  </si>
  <si>
    <t>1044,5</t>
  </si>
  <si>
    <t>ΤΕΚΤΟΝΙΔΟΥ</t>
  </si>
  <si>
    <t>Φ320390</t>
  </si>
  <si>
    <t>ΚΑΡΡΑΣ</t>
  </si>
  <si>
    <t>ΑΚ572895</t>
  </si>
  <si>
    <t>ΣΤΟΓΙΑΝΝΙΔΟΥ</t>
  </si>
  <si>
    <t>ΑΗ138973</t>
  </si>
  <si>
    <t>ΑΝΑΣΤΑΣΙΑΔΟΥ</t>
  </si>
  <si>
    <t>ΑΕ910200</t>
  </si>
  <si>
    <t>1040,5</t>
  </si>
  <si>
    <t>ΝΑΝΟΥ</t>
  </si>
  <si>
    <t>ΡΟΔΑΝΘΗ</t>
  </si>
  <si>
    <t>ΑΗ146628</t>
  </si>
  <si>
    <t>ΧΡΗΣΤΟΒΙΤΣΗ</t>
  </si>
  <si>
    <t>Χ987095</t>
  </si>
  <si>
    <t>ΡΟΒΑ</t>
  </si>
  <si>
    <t>ΑΙ168881</t>
  </si>
  <si>
    <t>919,6</t>
  </si>
  <si>
    <t>1039,6</t>
  </si>
  <si>
    <t>ΜΑΝΔΡΑΤΖΗ</t>
  </si>
  <si>
    <t>ΑΒ726073</t>
  </si>
  <si>
    <t>ΔΑΤΣΕΡΗ</t>
  </si>
  <si>
    <t>ΑΕ687004</t>
  </si>
  <si>
    <t>1039,4</t>
  </si>
  <si>
    <t>ΨΙΜΟΠΟΥΛΟΥ</t>
  </si>
  <si>
    <t>ΧΑΡΙΛΑΟΣ</t>
  </si>
  <si>
    <t>ΑΕ691387</t>
  </si>
  <si>
    <t>ΑΕ755355</t>
  </si>
  <si>
    <t>ΜΠΙΛΙΡΗ</t>
  </si>
  <si>
    <t>Φ242327</t>
  </si>
  <si>
    <t>966,9</t>
  </si>
  <si>
    <t>1036,9</t>
  </si>
  <si>
    <t>ΤΣΙΠΟΥΡΑ</t>
  </si>
  <si>
    <t>ΑΖ834144</t>
  </si>
  <si>
    <t>ΧΙΟΝΙΔΟΥ</t>
  </si>
  <si>
    <t>ΑΜ702709</t>
  </si>
  <si>
    <t>ΖΙΩΓΑΣ</t>
  </si>
  <si>
    <t>ΑΚ980074</t>
  </si>
  <si>
    <t>ΜΠΡΟΥΖΙΩΤΗ</t>
  </si>
  <si>
    <t>ΑΒ158854</t>
  </si>
  <si>
    <t>ΠΡΟΦΗΤΗΛΙΩΤΗ</t>
  </si>
  <si>
    <t>ΑΖ312441</t>
  </si>
  <si>
    <t>ΜΑΧΑΙΡΟΠΟΥΛΟΥ</t>
  </si>
  <si>
    <t>ΑΙ323543</t>
  </si>
  <si>
    <t>ΓΑΜΠΑ</t>
  </si>
  <si>
    <t>ΑΚ301692</t>
  </si>
  <si>
    <t>ΜΠΟΥΜΠΟΥΛΗΣ</t>
  </si>
  <si>
    <t>Χ583316</t>
  </si>
  <si>
    <t>1031,5</t>
  </si>
  <si>
    <t>Χ246703</t>
  </si>
  <si>
    <t>ΓΚΡΕΤΣΙΚΟΥ</t>
  </si>
  <si>
    <t>ΑΜ688177</t>
  </si>
  <si>
    <t>ΠΕΤΡΟΠΟΥΛΟΥ</t>
  </si>
  <si>
    <t>Χ271159</t>
  </si>
  <si>
    <t>ΠΟΝΤΖΟ</t>
  </si>
  <si>
    <t>ΑΝΤΟΝΙΟ</t>
  </si>
  <si>
    <t>Φ158608</t>
  </si>
  <si>
    <t>1029,5</t>
  </si>
  <si>
    <t>ΚΑΡΑΧΑΛΙΟΥ</t>
  </si>
  <si>
    <t>ΑΖ478957</t>
  </si>
  <si>
    <t>ΧΑΡΙΤΩΝΙΔΟΥ</t>
  </si>
  <si>
    <t>ΑΒ420186</t>
  </si>
  <si>
    <t>ΤΣΑΚΛΙΔΟΥ</t>
  </si>
  <si>
    <t>Χ229676</t>
  </si>
  <si>
    <t>ΚΑΝΕΤΙΔΟΥ</t>
  </si>
  <si>
    <t>ΑΑ231286</t>
  </si>
  <si>
    <t>ΓΕΩΡΓΟΥΔΗ</t>
  </si>
  <si>
    <t>ΑΕ326677</t>
  </si>
  <si>
    <t>1029,2</t>
  </si>
  <si>
    <t>ΤΣΕΤΣΙΛΑ</t>
  </si>
  <si>
    <t>ΑΒ697857</t>
  </si>
  <si>
    <t>ΑΒΡΑΜΙΔΟΥ</t>
  </si>
  <si>
    <t>ΑΝ187814</t>
  </si>
  <si>
    <t>928,4</t>
  </si>
  <si>
    <t>1028,4</t>
  </si>
  <si>
    <t>ΑΜΠΕΡΙΑΔΟΥ</t>
  </si>
  <si>
    <t>Ξ564002</t>
  </si>
  <si>
    <t>997,7</t>
  </si>
  <si>
    <t>1027,7</t>
  </si>
  <si>
    <t>ΚΙΟΣΕΟΓΛΟΥ</t>
  </si>
  <si>
    <t>ΑΜ286507</t>
  </si>
  <si>
    <t>927,3</t>
  </si>
  <si>
    <t>1027,3</t>
  </si>
  <si>
    <t>ΚΕΦΑΛΙΔΟΥ</t>
  </si>
  <si>
    <t>ΑΗ658076</t>
  </si>
  <si>
    <t>1024,7</t>
  </si>
  <si>
    <t>ΖΕΜΑΔΑΝΗ</t>
  </si>
  <si>
    <t>ΑΗ392282</t>
  </si>
  <si>
    <t>ΜΑΤΘΑΙΟΥ</t>
  </si>
  <si>
    <t>ΑΕ688603</t>
  </si>
  <si>
    <t>ΚΟΥΙΜΤΖΗ</t>
  </si>
  <si>
    <t>ΑΕ055638</t>
  </si>
  <si>
    <t>ΧΡΙΣΤΙΑΝΑ</t>
  </si>
  <si>
    <t>ΑΒ126489</t>
  </si>
  <si>
    <t>ΣΙΩΠΗ</t>
  </si>
  <si>
    <t>ΧΑΡΑΛΑΜΠΙΑ</t>
  </si>
  <si>
    <t>ΑΜ675459</t>
  </si>
  <si>
    <t>1022,5</t>
  </si>
  <si>
    <t>ΧΑΡΑΛΑΜΠΙΔΟΥ</t>
  </si>
  <si>
    <t>ΑΕ169615</t>
  </si>
  <si>
    <t>1016,5</t>
  </si>
  <si>
    <t>ΧΡΗΣΤΙΔΟΥ</t>
  </si>
  <si>
    <t>ΑΖ141501</t>
  </si>
  <si>
    <t>1014,5</t>
  </si>
  <si>
    <t>ΤΣΙΤΣΙΚΑ</t>
  </si>
  <si>
    <t>Χ990232</t>
  </si>
  <si>
    <t>914,1</t>
  </si>
  <si>
    <t>1014,1</t>
  </si>
  <si>
    <t>ΑΒ679013</t>
  </si>
  <si>
    <t>ΒΑΚΑΣΙΡΗ</t>
  </si>
  <si>
    <t>ΑΝ446585</t>
  </si>
  <si>
    <t>ΤΖΗΜΗΤΡΑ</t>
  </si>
  <si>
    <t xml:space="preserve">ΙΩΑΝΝΑ </t>
  </si>
  <si>
    <t>ΠΟΛΥΧΡΟΝΗΣ</t>
  </si>
  <si>
    <t>Τ812984</t>
  </si>
  <si>
    <t>1011,5</t>
  </si>
  <si>
    <t>ΠΑΠΑΝΔΡΕΟΥ</t>
  </si>
  <si>
    <t>Π526933</t>
  </si>
  <si>
    <t>ΒΟΓΙΑΤΖΗ</t>
  </si>
  <si>
    <t>ΑΙ174366</t>
  </si>
  <si>
    <t>841,5</t>
  </si>
  <si>
    <t>ΚΟΚΑΛΙΑΡΗ</t>
  </si>
  <si>
    <t>ΑΗ787339</t>
  </si>
  <si>
    <t>ΑΚ320077</t>
  </si>
  <si>
    <t>907,5</t>
  </si>
  <si>
    <t>1007,5</t>
  </si>
  <si>
    <t>ΝΑΛΜΠΑΝΤΗ</t>
  </si>
  <si>
    <t>Χ769407</t>
  </si>
  <si>
    <t>ΚΩΤΣΟΥ</t>
  </si>
  <si>
    <t>ΑΖ991754</t>
  </si>
  <si>
    <t>ΧΑΤΖΗΑΣΛΑΝΙΔΟΥ</t>
  </si>
  <si>
    <t>ΑΜ651753</t>
  </si>
  <si>
    <t>797,5</t>
  </si>
  <si>
    <t>ΒΑΝΔΟΥΛΑΚΗ</t>
  </si>
  <si>
    <t>ΜΑΡΘΑ</t>
  </si>
  <si>
    <t>ΠΕΡΙΚΛΗΣ</t>
  </si>
  <si>
    <t>ΑΑ493831</t>
  </si>
  <si>
    <t>947,1</t>
  </si>
  <si>
    <t>1007,1</t>
  </si>
  <si>
    <t>ΚΡΥΩΝΑΣ</t>
  </si>
  <si>
    <t>ΙΩΑΚΕΙΜ</t>
  </si>
  <si>
    <t>ΑΑ255027</t>
  </si>
  <si>
    <t>ΛΑΜΠΡΑΚΗΣ</t>
  </si>
  <si>
    <t>Χ417106</t>
  </si>
  <si>
    <t>ΜΑΡΚΟΠΟΥΛΟΥ</t>
  </si>
  <si>
    <t>ΧΡΥΣΟΒΑΛΑΝΤΩ</t>
  </si>
  <si>
    <t>ΑΗ793785</t>
  </si>
  <si>
    <t>ΗΛΙΑΔΟΥ</t>
  </si>
  <si>
    <t>ΜΑΡΙΑΝΘΗ</t>
  </si>
  <si>
    <t>ΑΜ712218</t>
  </si>
  <si>
    <t>904,2</t>
  </si>
  <si>
    <t>1004,2</t>
  </si>
  <si>
    <t>ΑΖ323891</t>
  </si>
  <si>
    <t>ΦΛΙΑΚΟΣ</t>
  </si>
  <si>
    <t>ΑΑ018634</t>
  </si>
  <si>
    <t>ΝΟΙΤΣΑΚΗΣ</t>
  </si>
  <si>
    <t>ΑΙ725196</t>
  </si>
  <si>
    <t>ΜΕΤΑΞΑΚΗ</t>
  </si>
  <si>
    <t>Φ121072</t>
  </si>
  <si>
    <t>ΚΑΝΔΥΛΑΡΙΔΟΥ</t>
  </si>
  <si>
    <t>ΜΑΡΙΑ-ΔΗΜΗΤΡΑ</t>
  </si>
  <si>
    <t>ΑΚ305055</t>
  </si>
  <si>
    <t>ΜΟΔΙΤΣΗ</t>
  </si>
  <si>
    <t>ΑΕ175823</t>
  </si>
  <si>
    <t>ΓΚΟΥΒΕΛΟΥ</t>
  </si>
  <si>
    <t>Φ422236</t>
  </si>
  <si>
    <t>ΠΑΛΜΟΥ</t>
  </si>
  <si>
    <t>ΑΖ299932</t>
  </si>
  <si>
    <t>ΝΑΛΜΠΑΝΤΙΔΟΥ</t>
  </si>
  <si>
    <t>ΑΒ702803</t>
  </si>
  <si>
    <t>1000,5</t>
  </si>
  <si>
    <t>ΜΑΛΑΚΟΖΗ</t>
  </si>
  <si>
    <t>ΑΖ290258</t>
  </si>
  <si>
    <t>996,5</t>
  </si>
  <si>
    <t>ΒΑΣΙΛΕΙΑΔΗΣ</t>
  </si>
  <si>
    <t>Χ757642</t>
  </si>
  <si>
    <t>ΣΟΦΙΑΝΟΥ</t>
  </si>
  <si>
    <t>ΑΕ226665</t>
  </si>
  <si>
    <t>ΚΟΥΝΤΟΥΡΑΤΖΟΓΛΟΥ</t>
  </si>
  <si>
    <t>ΕΥΣΕΒΙΑ</t>
  </si>
  <si>
    <t>ΑΖ293362</t>
  </si>
  <si>
    <t>992,5</t>
  </si>
  <si>
    <t>ΜΑΧΑΙΡΑ</t>
  </si>
  <si>
    <t>ΑΚ291186</t>
  </si>
  <si>
    <t>ΘΕΟΔΟΣΙΟΥ</t>
  </si>
  <si>
    <t>ΑΖ822934</t>
  </si>
  <si>
    <t>930,6</t>
  </si>
  <si>
    <t>990,6</t>
  </si>
  <si>
    <t>ΣΤΕΦΑΝΟΥ</t>
  </si>
  <si>
    <t>ΕΥΣΤΡΑΤΙΟΣ ΣΤΕΦΑΝΟΥ</t>
  </si>
  <si>
    <t>ΑΒ935660</t>
  </si>
  <si>
    <t>ΤΣΕΜΠΟΓΛΟΥ</t>
  </si>
  <si>
    <t>ΠΟΛΥΚΑΡΠΟΣ</t>
  </si>
  <si>
    <t>ΣΥΜΕΩΝ</t>
  </si>
  <si>
    <t>Χ699851</t>
  </si>
  <si>
    <t>ΠΑΠΑΚΩΝΣΤΑΝΤΙΝΟΥ</t>
  </si>
  <si>
    <t>ΠΑΓΩΝΑ</t>
  </si>
  <si>
    <t>ΑΒ153466</t>
  </si>
  <si>
    <t>885,5</t>
  </si>
  <si>
    <t>985,5</t>
  </si>
  <si>
    <t>ΓΙΑΛΟΥΡΗ</t>
  </si>
  <si>
    <t>ΣΤΑΜΑΤΙΝΑ ΑΝΑΣΤΑΣΙΑ</t>
  </si>
  <si>
    <t>ΑΖ100754</t>
  </si>
  <si>
    <t>ΣΜΑΓΑ</t>
  </si>
  <si>
    <t>Μ418056</t>
  </si>
  <si>
    <t>ΘΕΟΔΟΣΙΑΔΟΥ</t>
  </si>
  <si>
    <t>ΓΕΡΑΣΙΜΟΣ</t>
  </si>
  <si>
    <t>ΑΙ360616</t>
  </si>
  <si>
    <t>ΓΚΑΛΙΠΙΔΟΥ</t>
  </si>
  <si>
    <t>ΑΜ255658</t>
  </si>
  <si>
    <t>ΣΑΒΒΙΔΗΣ</t>
  </si>
  <si>
    <t>ΑΚ258146</t>
  </si>
  <si>
    <t>ΔΗΜΗΤΡΙΟΥ</t>
  </si>
  <si>
    <t>ΑΚ320366</t>
  </si>
  <si>
    <t>732,6</t>
  </si>
  <si>
    <t>982,6</t>
  </si>
  <si>
    <t>ΕΡΙΚΗ</t>
  </si>
  <si>
    <t>ΚΥΡΑΝΘΗ</t>
  </si>
  <si>
    <t>ΑΕ900481</t>
  </si>
  <si>
    <t>ΠΑΝΤΑΖΗ</t>
  </si>
  <si>
    <t>ΓΑΡΥΦΑΛΛΙΑ</t>
  </si>
  <si>
    <t>ΑΜ384317</t>
  </si>
  <si>
    <t>974,5</t>
  </si>
  <si>
    <t>ΣΙΑΠΑΝΤΑ</t>
  </si>
  <si>
    <t>ΑΒ140209</t>
  </si>
  <si>
    <t>853,6</t>
  </si>
  <si>
    <t>973,6</t>
  </si>
  <si>
    <t>ΒΑΡΣΑΜΟΠΟΥΛΟΥ</t>
  </si>
  <si>
    <t>ΑΗ016936</t>
  </si>
  <si>
    <t>893,2</t>
  </si>
  <si>
    <t>973,2</t>
  </si>
  <si>
    <t>ΧΡΙΣΤΟΦΥΛΛΑΚΗ</t>
  </si>
  <si>
    <t>ΑΜ709730</t>
  </si>
  <si>
    <t>ΤΣΙΑΚΙΡΗ</t>
  </si>
  <si>
    <t>702-705-703</t>
  </si>
  <si>
    <t>ΡΑΠΤΗ</t>
  </si>
  <si>
    <t>ΑΙ774644</t>
  </si>
  <si>
    <t>ΠΕΡΙΒΟΛΑΡΗ</t>
  </si>
  <si>
    <t>ΑΖ174232</t>
  </si>
  <si>
    <t>ΣΤΑΥΡΟΠΟΥΛΟΥ</t>
  </si>
  <si>
    <t>ΑΒ362508</t>
  </si>
  <si>
    <t>ΑΔΑΜΟΥΔΗ</t>
  </si>
  <si>
    <t>ΑΝ221204</t>
  </si>
  <si>
    <t>ΚΑΜΠΑ</t>
  </si>
  <si>
    <t>ΑΙ178164</t>
  </si>
  <si>
    <t>967,5</t>
  </si>
  <si>
    <t>ΔΑΛΙΑΝΟΠΟΥΛΟΥ</t>
  </si>
  <si>
    <t>ΑΕ 172069</t>
  </si>
  <si>
    <t>ΓΛΑΜΠΕΔΑΚΗΣ</t>
  </si>
  <si>
    <t>ΑΜ127899</t>
  </si>
  <si>
    <t>756,8</t>
  </si>
  <si>
    <t>966,8</t>
  </si>
  <si>
    <t>ΤΡΑΓΟΥΔΑΡΑ</t>
  </si>
  <si>
    <t>ΑΖ677086</t>
  </si>
  <si>
    <t>ΤΣΑΛΙΚΗ</t>
  </si>
  <si>
    <t>ΑΡΙΣΤΟΣ</t>
  </si>
  <si>
    <t>ΑΒ360309</t>
  </si>
  <si>
    <t>ΚΟΥΤΣΟΣΙΜΟΣ</t>
  </si>
  <si>
    <t>Ξ637193</t>
  </si>
  <si>
    <t>963,5</t>
  </si>
  <si>
    <t>ΑΣΠΙΩΤΗ</t>
  </si>
  <si>
    <t>ΑΕ297698</t>
  </si>
  <si>
    <t>ΝΙΚΟΛΟΠΟΥΛΟΥ</t>
  </si>
  <si>
    <t>ΑΗ711289</t>
  </si>
  <si>
    <t>ΛΟΥΠΕΤΗΣ</t>
  </si>
  <si>
    <t>Ρ235076</t>
  </si>
  <si>
    <t>ΣΙΣΜΑΝΙΔΟΥ</t>
  </si>
  <si>
    <t>ΒΕΡΓΟΣ</t>
  </si>
  <si>
    <t>ΑΖ165226</t>
  </si>
  <si>
    <t>ΜΠΑΤΣΟΥΛΗ</t>
  </si>
  <si>
    <t>Χ961671</t>
  </si>
  <si>
    <t>ΜΠΑΛΑΣΗ</t>
  </si>
  <si>
    <t>ΜΕΛΑΧΡΙΝΗ</t>
  </si>
  <si>
    <t>Φ161703</t>
  </si>
  <si>
    <t>959,5</t>
  </si>
  <si>
    <t>ΣΤΕΡΓΙΟΥΛΗ</t>
  </si>
  <si>
    <t>ΑΖ785854</t>
  </si>
  <si>
    <t>ΜΠΟΥΡΧΑ</t>
  </si>
  <si>
    <t>Χ396264</t>
  </si>
  <si>
    <t>854,7</t>
  </si>
  <si>
    <t>954,7</t>
  </si>
  <si>
    <t>ΒΡΥΣΟΠΟΥΛΟΥ</t>
  </si>
  <si>
    <t>ΑΕ163154</t>
  </si>
  <si>
    <t>954,5</t>
  </si>
  <si>
    <t>ΧΑΤΖΗΠΑΝΑΓΙΩΤΟΥ</t>
  </si>
  <si>
    <t>ΑΖ172035</t>
  </si>
  <si>
    <t>952,5</t>
  </si>
  <si>
    <t>ΚΑΛΑΘΑ</t>
  </si>
  <si>
    <t>ΑΜ683794</t>
  </si>
  <si>
    <t>ΑΛΒΑΝΟΠΟΥΛΟΥ</t>
  </si>
  <si>
    <t>Σ319740</t>
  </si>
  <si>
    <t>ΔΗΜΗΤΡΙΑΔΟΥ</t>
  </si>
  <si>
    <t>ΑΙ151376</t>
  </si>
  <si>
    <t>ΣΑΜΑΡΑ</t>
  </si>
  <si>
    <t>ΑΙ868142</t>
  </si>
  <si>
    <t>ΠΟΥΛΑΚΑΣ</t>
  </si>
  <si>
    <t>Φ477694</t>
  </si>
  <si>
    <t>ΑΛΕΞΙΑΔΗ</t>
  </si>
  <si>
    <t>ΜΑΤΘΑΙΟΣ</t>
  </si>
  <si>
    <t>ΑΕ101484</t>
  </si>
  <si>
    <t>844,8</t>
  </si>
  <si>
    <t>944,8</t>
  </si>
  <si>
    <t>ΕΥΘΥΜΙΑΔΟΥ</t>
  </si>
  <si>
    <t>ΑΝΕΣΤΗΣ</t>
  </si>
  <si>
    <t>ΑΗ397827</t>
  </si>
  <si>
    <t>944,4</t>
  </si>
  <si>
    <t>ΦΙΛΙΠΠΟΥ</t>
  </si>
  <si>
    <t>ΕΙΡΗΝΑΙΟΣ</t>
  </si>
  <si>
    <t>ΑΖ194334</t>
  </si>
  <si>
    <t>941,5</t>
  </si>
  <si>
    <t>ΛΑΜΠΡΑΚΗ</t>
  </si>
  <si>
    <t>ΑΖ762195</t>
  </si>
  <si>
    <t>ΚΟΤΡΕΤΣΟΥ</t>
  </si>
  <si>
    <t>ΑΜ746816</t>
  </si>
  <si>
    <t>ΣΑΛΟΓΙΑΝΝΟΥ</t>
  </si>
  <si>
    <t>ΑΖ979171</t>
  </si>
  <si>
    <t>Χ736115</t>
  </si>
  <si>
    <t>859,1</t>
  </si>
  <si>
    <t>939,1</t>
  </si>
  <si>
    <t>ΧΡΙΣΤΟΦΟΡΙΔΟΥ</t>
  </si>
  <si>
    <t>ΑΖ362070</t>
  </si>
  <si>
    <t>934,5</t>
  </si>
  <si>
    <t>ΧΑΛΑΣΤΡΑ</t>
  </si>
  <si>
    <t>ΑΙ329485</t>
  </si>
  <si>
    <t>ΓΩΓΟΥΛΟΣ</t>
  </si>
  <si>
    <t>Τ988531</t>
  </si>
  <si>
    <t>ΤΣΕΛΕΜΠΟΝΗ</t>
  </si>
  <si>
    <t>ΑΒ447880</t>
  </si>
  <si>
    <t>ΜΟΡΕΛΛΟΣ</t>
  </si>
  <si>
    <t>ΑΒ148293</t>
  </si>
  <si>
    <t>ΕΥΘΥΒΟΥΛΙΔΟΥ</t>
  </si>
  <si>
    <t>ΑΚ995083</t>
  </si>
  <si>
    <t>ΤΖΙΓΚΟΥ</t>
  </si>
  <si>
    <t>ΑΚ385888</t>
  </si>
  <si>
    <t>ΠΕΤΡΟΥ</t>
  </si>
  <si>
    <t>ΦΩΤΕΙΝΗ</t>
  </si>
  <si>
    <t>ΑΗ089583</t>
  </si>
  <si>
    <t>ΚΑΡΑΜΗΤΣΙΟΥ</t>
  </si>
  <si>
    <t>ΑΜ651640</t>
  </si>
  <si>
    <t>Μπαλούρη</t>
  </si>
  <si>
    <t>Σοφία</t>
  </si>
  <si>
    <t>ΑΖ643111</t>
  </si>
  <si>
    <t>923,5</t>
  </si>
  <si>
    <t>ΚΥΡΙΑΚΙΔΟΥ</t>
  </si>
  <si>
    <t>Φ327935</t>
  </si>
  <si>
    <t>ΤΣΑΓΚΑΛΑ</t>
  </si>
  <si>
    <t>Φ162000</t>
  </si>
  <si>
    <t>742,5</t>
  </si>
  <si>
    <t>922,5</t>
  </si>
  <si>
    <t>ΧΑΤΖΗΔΗΜΗΤΡΙΟΥ</t>
  </si>
  <si>
    <t>ΑΚ994121</t>
  </si>
  <si>
    <t>ΒΑΣΤΕΑ</t>
  </si>
  <si>
    <t>ΑΙ720623</t>
  </si>
  <si>
    <t>912,5</t>
  </si>
  <si>
    <t>704-702-703</t>
  </si>
  <si>
    <t>ΠΙΤΣΕΛΗ</t>
  </si>
  <si>
    <t>ΑΙ942996</t>
  </si>
  <si>
    <t>ΚΥΦΩΝΙΔΗ</t>
  </si>
  <si>
    <t>ΒΑΣΙΛΙΚΗ-ΣΩΤΗΡΙΑ</t>
  </si>
  <si>
    <t>ΑΖ492097</t>
  </si>
  <si>
    <t>ΘΕΟΔΩΡΑΚΙΔΟΥ</t>
  </si>
  <si>
    <t>ΑΗ414756</t>
  </si>
  <si>
    <t>775,5</t>
  </si>
  <si>
    <t>905,5</t>
  </si>
  <si>
    <t>ΑΝΑΣΤΟΥ</t>
  </si>
  <si>
    <t>ΑΕ951235</t>
  </si>
  <si>
    <t>Χ341717</t>
  </si>
  <si>
    <t>764,5</t>
  </si>
  <si>
    <t>904,5</t>
  </si>
  <si>
    <t>ΑΜΑΝΑΤΙΔΗΣ</t>
  </si>
  <si>
    <t>ΑΝ346546</t>
  </si>
  <si>
    <t>ΜΠΡΟΥΣΤΗ</t>
  </si>
  <si>
    <t>ΑΙ196563</t>
  </si>
  <si>
    <t>901,5</t>
  </si>
  <si>
    <t>ΕΛΕΥΘΕΡΙΑΔΗΣ</t>
  </si>
  <si>
    <t>ΧΡΗΣΤΟΣ-ΚΩΝΣΤΑΝΤΙΝΟΣ</t>
  </si>
  <si>
    <t>ΑΚ297264</t>
  </si>
  <si>
    <t>799,7</t>
  </si>
  <si>
    <t>899,7</t>
  </si>
  <si>
    <t>ΚΟΥΚΟΥΒΙΤΗΣ</t>
  </si>
  <si>
    <t>ΑΖ 662568</t>
  </si>
  <si>
    <t>899,5</t>
  </si>
  <si>
    <t>ΔΗΜΗΤΡΙΑΔΗ</t>
  </si>
  <si>
    <t>ΑΕ530370</t>
  </si>
  <si>
    <t>Χ341718</t>
  </si>
  <si>
    <t>897,5</t>
  </si>
  <si>
    <t>ΑΘΑΝΑΣΙΑ-ΕΥΛΑΒΙΑ</t>
  </si>
  <si>
    <t>ΑΒ904018</t>
  </si>
  <si>
    <t>ΛΙΤΣΑ</t>
  </si>
  <si>
    <t>Χ948931</t>
  </si>
  <si>
    <t>ΦΩΤΙΑΔΗΣ</t>
  </si>
  <si>
    <t>ΑΕ657962</t>
  </si>
  <si>
    <t>ΠΑΠΑΘΑΝΑΣΙΟΥ</t>
  </si>
  <si>
    <t>ΣΤΑΜΑΤΙΑ</t>
  </si>
  <si>
    <t>ΑΕ686980</t>
  </si>
  <si>
    <t>794,2</t>
  </si>
  <si>
    <t>894,2</t>
  </si>
  <si>
    <t>ΛΑΓΙΟΥ</t>
  </si>
  <si>
    <t>ΑΗ088900</t>
  </si>
  <si>
    <t>ΛΕΒΕΝΤΑΚΟΥ</t>
  </si>
  <si>
    <t>ΠΕΛΑΓΙΑ</t>
  </si>
  <si>
    <t>Χ238462</t>
  </si>
  <si>
    <t>ΠΑΠΑΓΙΑΝΝΟΠΟΥΛΟΥ</t>
  </si>
  <si>
    <t>Φ189966</t>
  </si>
  <si>
    <t>ΒΟΥΖΒΟΥΡΗ</t>
  </si>
  <si>
    <t>ΣΤΕΦΑΝΙΑ</t>
  </si>
  <si>
    <t>ΔΙΑΜΑΝΤΗΣ</t>
  </si>
  <si>
    <t>Φ184382</t>
  </si>
  <si>
    <t>ΚΡΙΚΛΑΝΗ</t>
  </si>
  <si>
    <t>ΑΚ880656</t>
  </si>
  <si>
    <t>872,5</t>
  </si>
  <si>
    <t>ΑΘΑΝΑΣΙΟΥ</t>
  </si>
  <si>
    <t>ΒΥΡΩΝ-ΧΡΗΣΤΟΣ</t>
  </si>
  <si>
    <t>ΑΒ896128</t>
  </si>
  <si>
    <t>871,5</t>
  </si>
  <si>
    <t>ΑΣΙΑΤΙΔΟΥ</t>
  </si>
  <si>
    <t>ΑΖ188867</t>
  </si>
  <si>
    <t>ΠΑΤΑΠΟΥΔΗ</t>
  </si>
  <si>
    <t>ΜΕΝΕΛΑΟΣ</t>
  </si>
  <si>
    <t>ΑΒ365709</t>
  </si>
  <si>
    <t>ΑΡΓΥΡΗ</t>
  </si>
  <si>
    <t>ΑΚ935014</t>
  </si>
  <si>
    <t>ΣΙΓΟΥΡΑ</t>
  </si>
  <si>
    <t>ΑΕ324531</t>
  </si>
  <si>
    <t>702-705</t>
  </si>
  <si>
    <t>ΤΣΑΝΤΑΡΗ</t>
  </si>
  <si>
    <t>ΑΗ167569</t>
  </si>
  <si>
    <t>699,6</t>
  </si>
  <si>
    <t>839,6</t>
  </si>
  <si>
    <t>Τ466214</t>
  </si>
  <si>
    <t>ΓΑΖΕΤΑ</t>
  </si>
  <si>
    <t>ΑΗ233186</t>
  </si>
  <si>
    <t>ΑΖ331145</t>
  </si>
  <si>
    <t>ΒΡΑΜΠΑΚΗ</t>
  </si>
  <si>
    <t>ΑΜ276937</t>
  </si>
  <si>
    <t>753,5</t>
  </si>
  <si>
    <t>813,5</t>
  </si>
  <si>
    <t>ΚΥΡΣΤΑΥΡΙΔΟΥ</t>
  </si>
  <si>
    <t>ΜΑΚΡΙΝΑ</t>
  </si>
  <si>
    <t>ΑΚ933496</t>
  </si>
  <si>
    <t>ΓΑΚΟΠΟΥΛΟΥ</t>
  </si>
  <si>
    <t>ΑΗ165418</t>
  </si>
  <si>
    <t>802,5</t>
  </si>
  <si>
    <t>ΚΡΥΣΤΑΛΛΗ</t>
  </si>
  <si>
    <t>ΑΕ866343</t>
  </si>
  <si>
    <t>ΚΑΡΤΣΙΣΤΑΡΗ</t>
  </si>
  <si>
    <t>ΑΖ692182</t>
  </si>
  <si>
    <t>794,5</t>
  </si>
  <si>
    <t>ΜΠΟΥΡΠΟΥΤΕΛΗ</t>
  </si>
  <si>
    <t>ΑΒ674795</t>
  </si>
  <si>
    <t>694,1</t>
  </si>
  <si>
    <t>794,1</t>
  </si>
  <si>
    <t>ΓΚΑΛΕΤΣΗ</t>
  </si>
  <si>
    <t>ΑΕ161580</t>
  </si>
  <si>
    <t>652,3</t>
  </si>
  <si>
    <t>792,3</t>
  </si>
  <si>
    <t>ΚΑΡΑΜΑΝΗ</t>
  </si>
  <si>
    <t>ΑΑ281192</t>
  </si>
  <si>
    <t>ΚΟΥΚΟΥ</t>
  </si>
  <si>
    <t>ΑΑ485006</t>
  </si>
  <si>
    <t>GAYRAUD</t>
  </si>
  <si>
    <t>PASCAL-ANDRE</t>
  </si>
  <si>
    <t>YVES</t>
  </si>
  <si>
    <t>0812SKG000</t>
  </si>
  <si>
    <t>ΝΤΑΙΒΙΣ</t>
  </si>
  <si>
    <t>ΒΑΛΕΝΤΙΝΗ</t>
  </si>
  <si>
    <t>ΑΗ729053</t>
  </si>
  <si>
    <t>ΣΟΥΚΑ</t>
  </si>
  <si>
    <t>ΧΡΙΣΤΟΦΟΡΟΣ</t>
  </si>
  <si>
    <t>Χ361683</t>
  </si>
  <si>
    <t>ΚΙΜΙΩΝΗ</t>
  </si>
  <si>
    <t>ΧΡΙΣΤΙΝΑ-ΕΙΡΗΝΗ</t>
  </si>
  <si>
    <t>Τ488319</t>
  </si>
  <si>
    <t>ΡΕΚΟΥΜΗΣ</t>
  </si>
  <si>
    <t>ΑΗ782330</t>
  </si>
  <si>
    <t>ΔΟΥΝΑΚΗ</t>
  </si>
  <si>
    <t>ΑΕ696922</t>
  </si>
  <si>
    <t>ΠΑΡΑΣΧΟΠΟΥΛΟΥ</t>
  </si>
  <si>
    <t>Σ579202</t>
  </si>
  <si>
    <t>588,5</t>
  </si>
  <si>
    <t>688,5</t>
  </si>
  <si>
    <t>ΣΑΚΚΑΣ</t>
  </si>
  <si>
    <t>ΑΜ308822</t>
  </si>
  <si>
    <t>621,5</t>
  </si>
  <si>
    <t>681,5</t>
  </si>
  <si>
    <t>702-703-701-705-704</t>
  </si>
  <si>
    <t>ΒΑΦΕΙΑΔΗ</t>
  </si>
  <si>
    <t>ΣΤΕΦΑΝΙ-ΙΦΙΓΕΝΕΙΑ</t>
  </si>
  <si>
    <t>Χ600920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</si>
  <si>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</si>
  <si>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</si>
  <si>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</si>
  <si>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</si>
  <si>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</si>
  <si>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</si>
  <si>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</si>
  <si>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</si>
  <si>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</si>
  <si>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</si>
  <si>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11:ΚΩΔΙΚΟΣ ΕΝΤΟΠΙΟΤΗΤΑΣ</t>
  </si>
  <si>
    <t>12:ΚΩΔ. ΘΕΣΗΣ ΓΙΑ ΤΗΝ ΕΝΤΟΠΙΟΤΗΤΑ</t>
  </si>
  <si>
    <t>13:ΠΟΛΥΤΕΚΝΟΣ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</si>
</sst>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57"/>
  <sheetViews>
    <sheetView tabSelected="1" workbookViewId="0"/>
  </sheetViews>
  <sheetFormatPr defaultRowHeight="15" x14ac:dyDescent="0.25"/>
  <sheetData>
    <row r="1" spans="1:21" x14ac:dyDescent="0.25">
      <c r="A1" t="s">
        <v>0</v>
      </c>
    </row>
    <row r="2" spans="1:21" x14ac:dyDescent="0.25">
      <c r="A2" t="s">
        <v>1</v>
      </c>
    </row>
    <row r="3" spans="1:21" x14ac:dyDescent="0.25">
      <c r="A3" t="s">
        <v>2</v>
      </c>
    </row>
    <row r="4" spans="1:21" x14ac:dyDescent="0.25">
      <c r="A4" t="s">
        <v>3</v>
      </c>
    </row>
    <row r="5" spans="1:21" x14ac:dyDescent="0.25">
      <c r="A5" t="s">
        <v>4</v>
      </c>
    </row>
    <row r="7" spans="1:21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 t="s">
        <v>12</v>
      </c>
    </row>
    <row r="8" spans="1:21" x14ac:dyDescent="0.25">
      <c r="A8">
        <v>1</v>
      </c>
      <c r="B8">
        <v>619</v>
      </c>
      <c r="C8" t="s">
        <v>13</v>
      </c>
      <c r="D8" t="s">
        <v>14</v>
      </c>
      <c r="E8" t="s">
        <v>15</v>
      </c>
      <c r="F8" t="s">
        <v>16</v>
      </c>
      <c r="G8" t="str">
        <f>"201402003068"</f>
        <v>201402003068</v>
      </c>
      <c r="H8">
        <v>990</v>
      </c>
      <c r="I8">
        <v>150</v>
      </c>
      <c r="J8">
        <v>70</v>
      </c>
      <c r="K8">
        <v>70</v>
      </c>
      <c r="L8">
        <v>0</v>
      </c>
      <c r="M8">
        <v>50</v>
      </c>
      <c r="N8">
        <v>70</v>
      </c>
      <c r="O8">
        <v>0</v>
      </c>
      <c r="P8">
        <v>0</v>
      </c>
      <c r="Q8">
        <v>0</v>
      </c>
      <c r="R8">
        <v>0</v>
      </c>
      <c r="T8">
        <v>0</v>
      </c>
      <c r="U8">
        <v>1400</v>
      </c>
    </row>
    <row r="9" spans="1:21" x14ac:dyDescent="0.25">
      <c r="H9" t="s">
        <v>17</v>
      </c>
    </row>
    <row r="10" spans="1:21" x14ac:dyDescent="0.25">
      <c r="A10">
        <v>2</v>
      </c>
      <c r="B10">
        <v>95</v>
      </c>
      <c r="C10" t="s">
        <v>18</v>
      </c>
      <c r="D10" t="s">
        <v>19</v>
      </c>
      <c r="E10" t="s">
        <v>20</v>
      </c>
      <c r="F10" t="s">
        <v>21</v>
      </c>
      <c r="G10" t="str">
        <f>"201511018142"</f>
        <v>201511018142</v>
      </c>
      <c r="H10">
        <v>1100</v>
      </c>
      <c r="I10">
        <v>150</v>
      </c>
      <c r="J10">
        <v>70</v>
      </c>
      <c r="K10">
        <v>0</v>
      </c>
      <c r="L10">
        <v>0</v>
      </c>
      <c r="M10">
        <v>30</v>
      </c>
      <c r="N10">
        <v>0</v>
      </c>
      <c r="O10">
        <v>0</v>
      </c>
      <c r="P10">
        <v>0</v>
      </c>
      <c r="Q10">
        <v>0</v>
      </c>
      <c r="R10">
        <v>0</v>
      </c>
      <c r="T10">
        <v>0</v>
      </c>
      <c r="U10">
        <v>1350</v>
      </c>
    </row>
    <row r="11" spans="1:21" x14ac:dyDescent="0.25">
      <c r="H11" t="s">
        <v>17</v>
      </c>
    </row>
    <row r="12" spans="1:21" x14ac:dyDescent="0.25">
      <c r="A12">
        <v>3</v>
      </c>
      <c r="B12">
        <v>2015</v>
      </c>
      <c r="C12" t="s">
        <v>22</v>
      </c>
      <c r="D12" t="s">
        <v>23</v>
      </c>
      <c r="E12" t="s">
        <v>24</v>
      </c>
      <c r="F12" t="s">
        <v>25</v>
      </c>
      <c r="G12" t="str">
        <f>"200811000705"</f>
        <v>200811000705</v>
      </c>
      <c r="H12" t="s">
        <v>26</v>
      </c>
      <c r="I12">
        <v>150</v>
      </c>
      <c r="J12">
        <v>50</v>
      </c>
      <c r="K12">
        <v>70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T12">
        <v>0</v>
      </c>
      <c r="U12" t="s">
        <v>27</v>
      </c>
    </row>
    <row r="13" spans="1:21" x14ac:dyDescent="0.25">
      <c r="H13" t="s">
        <v>17</v>
      </c>
    </row>
    <row r="14" spans="1:21" x14ac:dyDescent="0.25">
      <c r="A14">
        <v>4</v>
      </c>
      <c r="B14">
        <v>1382</v>
      </c>
      <c r="C14" t="s">
        <v>28</v>
      </c>
      <c r="D14" t="s">
        <v>14</v>
      </c>
      <c r="E14" t="s">
        <v>19</v>
      </c>
      <c r="F14" t="s">
        <v>29</v>
      </c>
      <c r="G14" t="str">
        <f>"201405000379"</f>
        <v>201405000379</v>
      </c>
      <c r="H14" t="s">
        <v>30</v>
      </c>
      <c r="I14">
        <v>150</v>
      </c>
      <c r="J14">
        <v>70</v>
      </c>
      <c r="K14">
        <v>70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T14">
        <v>0</v>
      </c>
      <c r="U14" t="s">
        <v>31</v>
      </c>
    </row>
    <row r="15" spans="1:21" x14ac:dyDescent="0.25">
      <c r="H15" t="s">
        <v>32</v>
      </c>
    </row>
    <row r="16" spans="1:21" x14ac:dyDescent="0.25">
      <c r="A16">
        <v>5</v>
      </c>
      <c r="B16">
        <v>3150</v>
      </c>
      <c r="C16" t="s">
        <v>33</v>
      </c>
      <c r="D16" t="s">
        <v>34</v>
      </c>
      <c r="E16" t="s">
        <v>35</v>
      </c>
      <c r="F16" t="s">
        <v>36</v>
      </c>
      <c r="G16" t="str">
        <f>"201406008417"</f>
        <v>201406008417</v>
      </c>
      <c r="H16" t="s">
        <v>37</v>
      </c>
      <c r="I16">
        <v>150</v>
      </c>
      <c r="J16">
        <v>70</v>
      </c>
      <c r="K16">
        <v>0</v>
      </c>
      <c r="L16">
        <v>0</v>
      </c>
      <c r="M16">
        <v>70</v>
      </c>
      <c r="N16">
        <v>0</v>
      </c>
      <c r="O16">
        <v>0</v>
      </c>
      <c r="P16">
        <v>0</v>
      </c>
      <c r="Q16">
        <v>0</v>
      </c>
      <c r="R16">
        <v>0</v>
      </c>
      <c r="T16">
        <v>0</v>
      </c>
      <c r="U16" t="s">
        <v>38</v>
      </c>
    </row>
    <row r="17" spans="1:21" x14ac:dyDescent="0.25">
      <c r="H17" t="s">
        <v>17</v>
      </c>
    </row>
    <row r="18" spans="1:21" x14ac:dyDescent="0.25">
      <c r="A18">
        <v>6</v>
      </c>
      <c r="B18">
        <v>269</v>
      </c>
      <c r="C18" t="s">
        <v>39</v>
      </c>
      <c r="D18" t="s">
        <v>40</v>
      </c>
      <c r="E18" t="s">
        <v>15</v>
      </c>
      <c r="F18" t="s">
        <v>41</v>
      </c>
      <c r="G18" t="str">
        <f>"201406001902"</f>
        <v>201406001902</v>
      </c>
      <c r="H18">
        <v>1067</v>
      </c>
      <c r="I18">
        <v>150</v>
      </c>
      <c r="J18">
        <v>50</v>
      </c>
      <c r="K18">
        <v>0</v>
      </c>
      <c r="L18">
        <v>0</v>
      </c>
      <c r="M18">
        <v>30</v>
      </c>
      <c r="N18">
        <v>30</v>
      </c>
      <c r="O18">
        <v>0</v>
      </c>
      <c r="P18">
        <v>0</v>
      </c>
      <c r="Q18">
        <v>0</v>
      </c>
      <c r="R18">
        <v>0</v>
      </c>
      <c r="T18">
        <v>0</v>
      </c>
      <c r="U18">
        <v>1327</v>
      </c>
    </row>
    <row r="19" spans="1:21" x14ac:dyDescent="0.25">
      <c r="H19" t="s">
        <v>32</v>
      </c>
    </row>
    <row r="20" spans="1:21" x14ac:dyDescent="0.25">
      <c r="A20">
        <v>7</v>
      </c>
      <c r="B20">
        <v>271</v>
      </c>
      <c r="C20" t="s">
        <v>42</v>
      </c>
      <c r="D20" t="s">
        <v>15</v>
      </c>
      <c r="E20" t="s">
        <v>43</v>
      </c>
      <c r="F20" t="s">
        <v>44</v>
      </c>
      <c r="G20" t="str">
        <f>"201402011877"</f>
        <v>201402011877</v>
      </c>
      <c r="H20" t="s">
        <v>45</v>
      </c>
      <c r="I20">
        <v>150</v>
      </c>
      <c r="J20">
        <v>30</v>
      </c>
      <c r="K20">
        <v>0</v>
      </c>
      <c r="L20">
        <v>0</v>
      </c>
      <c r="M20">
        <v>50</v>
      </c>
      <c r="N20">
        <v>0</v>
      </c>
      <c r="O20">
        <v>0</v>
      </c>
      <c r="P20">
        <v>0</v>
      </c>
      <c r="Q20">
        <v>0</v>
      </c>
      <c r="R20">
        <v>0</v>
      </c>
      <c r="T20">
        <v>2</v>
      </c>
      <c r="U20" t="s">
        <v>46</v>
      </c>
    </row>
    <row r="21" spans="1:21" x14ac:dyDescent="0.25">
      <c r="H21" t="s">
        <v>17</v>
      </c>
    </row>
    <row r="22" spans="1:21" x14ac:dyDescent="0.25">
      <c r="A22">
        <v>8</v>
      </c>
      <c r="B22">
        <v>1829</v>
      </c>
      <c r="C22" t="s">
        <v>47</v>
      </c>
      <c r="D22" t="s">
        <v>48</v>
      </c>
      <c r="E22" t="s">
        <v>49</v>
      </c>
      <c r="F22" t="s">
        <v>50</v>
      </c>
      <c r="G22" t="str">
        <f>"00128157"</f>
        <v>00128157</v>
      </c>
      <c r="H22" t="s">
        <v>30</v>
      </c>
      <c r="I22">
        <v>150</v>
      </c>
      <c r="J22">
        <v>70</v>
      </c>
      <c r="K22">
        <v>0</v>
      </c>
      <c r="L22">
        <v>0</v>
      </c>
      <c r="M22">
        <v>50</v>
      </c>
      <c r="N22">
        <v>0</v>
      </c>
      <c r="O22">
        <v>0</v>
      </c>
      <c r="P22">
        <v>0</v>
      </c>
      <c r="Q22">
        <v>0</v>
      </c>
      <c r="R22">
        <v>0</v>
      </c>
      <c r="T22">
        <v>0</v>
      </c>
      <c r="U22" t="s">
        <v>51</v>
      </c>
    </row>
    <row r="23" spans="1:21" x14ac:dyDescent="0.25">
      <c r="H23" t="s">
        <v>32</v>
      </c>
    </row>
    <row r="24" spans="1:21" x14ac:dyDescent="0.25">
      <c r="A24">
        <v>9</v>
      </c>
      <c r="B24">
        <v>1676</v>
      </c>
      <c r="C24" t="s">
        <v>52</v>
      </c>
      <c r="D24" t="s">
        <v>53</v>
      </c>
      <c r="E24" t="s">
        <v>54</v>
      </c>
      <c r="F24" t="s">
        <v>55</v>
      </c>
      <c r="G24" t="str">
        <f>"00219987"</f>
        <v>00219987</v>
      </c>
      <c r="H24" t="s">
        <v>56</v>
      </c>
      <c r="I24">
        <v>0</v>
      </c>
      <c r="J24">
        <v>70</v>
      </c>
      <c r="K24">
        <v>70</v>
      </c>
      <c r="L24">
        <v>0</v>
      </c>
      <c r="M24">
        <v>0</v>
      </c>
      <c r="N24">
        <v>70</v>
      </c>
      <c r="O24">
        <v>0</v>
      </c>
      <c r="P24">
        <v>0</v>
      </c>
      <c r="Q24">
        <v>0</v>
      </c>
      <c r="R24">
        <v>0</v>
      </c>
      <c r="T24">
        <v>0</v>
      </c>
      <c r="U24" t="s">
        <v>57</v>
      </c>
    </row>
    <row r="25" spans="1:21" x14ac:dyDescent="0.25">
      <c r="H25">
        <v>702</v>
      </c>
    </row>
    <row r="26" spans="1:21" x14ac:dyDescent="0.25">
      <c r="A26">
        <v>10</v>
      </c>
      <c r="B26">
        <v>3019</v>
      </c>
      <c r="C26" t="s">
        <v>58</v>
      </c>
      <c r="D26" t="s">
        <v>59</v>
      </c>
      <c r="E26" t="s">
        <v>60</v>
      </c>
      <c r="F26" t="s">
        <v>61</v>
      </c>
      <c r="G26" t="str">
        <f>"201511017762"</f>
        <v>201511017762</v>
      </c>
      <c r="H26">
        <v>1056</v>
      </c>
      <c r="I26">
        <v>150</v>
      </c>
      <c r="J26">
        <v>70</v>
      </c>
      <c r="K26">
        <v>0</v>
      </c>
      <c r="L26">
        <v>0</v>
      </c>
      <c r="M26">
        <v>0</v>
      </c>
      <c r="N26">
        <v>30</v>
      </c>
      <c r="O26">
        <v>0</v>
      </c>
      <c r="P26">
        <v>0</v>
      </c>
      <c r="Q26">
        <v>0</v>
      </c>
      <c r="R26">
        <v>0</v>
      </c>
      <c r="T26">
        <v>0</v>
      </c>
      <c r="U26">
        <v>1306</v>
      </c>
    </row>
    <row r="27" spans="1:21" x14ac:dyDescent="0.25">
      <c r="H27" t="s">
        <v>17</v>
      </c>
    </row>
    <row r="28" spans="1:21" x14ac:dyDescent="0.25">
      <c r="A28">
        <v>11</v>
      </c>
      <c r="B28">
        <v>2832</v>
      </c>
      <c r="C28" t="s">
        <v>62</v>
      </c>
      <c r="D28" t="s">
        <v>63</v>
      </c>
      <c r="E28" t="s">
        <v>64</v>
      </c>
      <c r="F28" t="s">
        <v>65</v>
      </c>
      <c r="G28" t="str">
        <f>"00013886"</f>
        <v>00013886</v>
      </c>
      <c r="H28" t="s">
        <v>45</v>
      </c>
      <c r="I28">
        <v>150</v>
      </c>
      <c r="J28">
        <v>30</v>
      </c>
      <c r="K28">
        <v>0</v>
      </c>
      <c r="L28">
        <v>0</v>
      </c>
      <c r="M28">
        <v>30</v>
      </c>
      <c r="N28">
        <v>0</v>
      </c>
      <c r="O28">
        <v>0</v>
      </c>
      <c r="P28">
        <v>0</v>
      </c>
      <c r="Q28">
        <v>0</v>
      </c>
      <c r="R28">
        <v>0</v>
      </c>
      <c r="T28">
        <v>2</v>
      </c>
      <c r="U28" t="s">
        <v>66</v>
      </c>
    </row>
    <row r="29" spans="1:21" x14ac:dyDescent="0.25">
      <c r="H29" t="s">
        <v>67</v>
      </c>
    </row>
    <row r="30" spans="1:21" x14ac:dyDescent="0.25">
      <c r="A30">
        <v>12</v>
      </c>
      <c r="B30">
        <v>175</v>
      </c>
      <c r="C30" t="s">
        <v>68</v>
      </c>
      <c r="D30" t="s">
        <v>69</v>
      </c>
      <c r="E30" t="s">
        <v>70</v>
      </c>
      <c r="F30" t="s">
        <v>71</v>
      </c>
      <c r="G30" t="str">
        <f>"201406010157"</f>
        <v>201406010157</v>
      </c>
      <c r="H30">
        <v>1089</v>
      </c>
      <c r="I30">
        <v>150</v>
      </c>
      <c r="J30">
        <v>30</v>
      </c>
      <c r="K30">
        <v>30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T30">
        <v>0</v>
      </c>
      <c r="U30">
        <v>1299</v>
      </c>
    </row>
    <row r="31" spans="1:21" x14ac:dyDescent="0.25">
      <c r="H31" t="s">
        <v>17</v>
      </c>
    </row>
    <row r="32" spans="1:21" x14ac:dyDescent="0.25">
      <c r="A32">
        <v>13</v>
      </c>
      <c r="B32">
        <v>1151</v>
      </c>
      <c r="C32" t="s">
        <v>72</v>
      </c>
      <c r="D32" t="s">
        <v>48</v>
      </c>
      <c r="E32" t="s">
        <v>35</v>
      </c>
      <c r="F32" t="s">
        <v>73</v>
      </c>
      <c r="G32" t="str">
        <f>"201410011744"</f>
        <v>201410011744</v>
      </c>
      <c r="H32">
        <v>1089</v>
      </c>
      <c r="I32">
        <v>0</v>
      </c>
      <c r="J32">
        <v>70</v>
      </c>
      <c r="K32">
        <v>0</v>
      </c>
      <c r="L32">
        <v>70</v>
      </c>
      <c r="M32">
        <v>0</v>
      </c>
      <c r="N32">
        <v>70</v>
      </c>
      <c r="O32">
        <v>0</v>
      </c>
      <c r="P32">
        <v>0</v>
      </c>
      <c r="Q32">
        <v>0</v>
      </c>
      <c r="R32">
        <v>0</v>
      </c>
      <c r="T32">
        <v>2</v>
      </c>
      <c r="U32">
        <v>1299</v>
      </c>
    </row>
    <row r="33" spans="1:21" x14ac:dyDescent="0.25">
      <c r="H33" t="s">
        <v>32</v>
      </c>
    </row>
    <row r="34" spans="1:21" x14ac:dyDescent="0.25">
      <c r="A34">
        <v>14</v>
      </c>
      <c r="B34">
        <v>286</v>
      </c>
      <c r="C34" t="s">
        <v>74</v>
      </c>
      <c r="D34" t="s">
        <v>75</v>
      </c>
      <c r="E34" t="s">
        <v>64</v>
      </c>
      <c r="F34" t="s">
        <v>76</v>
      </c>
      <c r="G34" t="str">
        <f>"00118748"</f>
        <v>00118748</v>
      </c>
      <c r="H34" t="s">
        <v>77</v>
      </c>
      <c r="I34">
        <v>150</v>
      </c>
      <c r="J34">
        <v>70</v>
      </c>
      <c r="K34">
        <v>0</v>
      </c>
      <c r="L34">
        <v>0</v>
      </c>
      <c r="M34">
        <v>0</v>
      </c>
      <c r="N34">
        <v>50</v>
      </c>
      <c r="O34">
        <v>0</v>
      </c>
      <c r="P34">
        <v>0</v>
      </c>
      <c r="Q34">
        <v>0</v>
      </c>
      <c r="R34">
        <v>0</v>
      </c>
      <c r="T34">
        <v>0</v>
      </c>
      <c r="U34" t="s">
        <v>78</v>
      </c>
    </row>
    <row r="35" spans="1:21" x14ac:dyDescent="0.25">
      <c r="H35" t="s">
        <v>17</v>
      </c>
    </row>
    <row r="36" spans="1:21" x14ac:dyDescent="0.25">
      <c r="A36">
        <v>15</v>
      </c>
      <c r="B36">
        <v>1548</v>
      </c>
      <c r="C36" t="s">
        <v>79</v>
      </c>
      <c r="D36" t="s">
        <v>80</v>
      </c>
      <c r="E36" t="s">
        <v>81</v>
      </c>
      <c r="F36" t="s">
        <v>82</v>
      </c>
      <c r="G36" t="str">
        <f>"00004333"</f>
        <v>00004333</v>
      </c>
      <c r="H36" t="s">
        <v>83</v>
      </c>
      <c r="I36">
        <v>0</v>
      </c>
      <c r="J36">
        <v>70</v>
      </c>
      <c r="K36">
        <v>70</v>
      </c>
      <c r="L36">
        <v>70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T36">
        <v>0</v>
      </c>
      <c r="U36" t="s">
        <v>84</v>
      </c>
    </row>
    <row r="37" spans="1:21" x14ac:dyDescent="0.25">
      <c r="H37" t="s">
        <v>32</v>
      </c>
    </row>
    <row r="38" spans="1:21" x14ac:dyDescent="0.25">
      <c r="A38">
        <v>16</v>
      </c>
      <c r="B38">
        <v>3132</v>
      </c>
      <c r="C38" t="s">
        <v>85</v>
      </c>
      <c r="D38" t="s">
        <v>86</v>
      </c>
      <c r="E38" t="s">
        <v>87</v>
      </c>
      <c r="F38" t="s">
        <v>88</v>
      </c>
      <c r="G38" t="str">
        <f>"201511042951"</f>
        <v>201511042951</v>
      </c>
      <c r="H38">
        <v>1023</v>
      </c>
      <c r="I38">
        <v>150</v>
      </c>
      <c r="J38">
        <v>70</v>
      </c>
      <c r="K38">
        <v>0</v>
      </c>
      <c r="L38">
        <v>50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T38">
        <v>0</v>
      </c>
      <c r="U38">
        <v>1293</v>
      </c>
    </row>
    <row r="39" spans="1:21" x14ac:dyDescent="0.25">
      <c r="H39" t="s">
        <v>17</v>
      </c>
    </row>
    <row r="40" spans="1:21" x14ac:dyDescent="0.25">
      <c r="A40">
        <v>17</v>
      </c>
      <c r="B40">
        <v>2985</v>
      </c>
      <c r="C40" t="s">
        <v>89</v>
      </c>
      <c r="D40" t="s">
        <v>90</v>
      </c>
      <c r="E40" t="s">
        <v>91</v>
      </c>
      <c r="F40" t="s">
        <v>92</v>
      </c>
      <c r="G40" t="str">
        <f>"201406012486"</f>
        <v>201406012486</v>
      </c>
      <c r="H40">
        <v>1023</v>
      </c>
      <c r="I40">
        <v>150</v>
      </c>
      <c r="J40">
        <v>70</v>
      </c>
      <c r="K40">
        <v>0</v>
      </c>
      <c r="L40">
        <v>50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T40">
        <v>0</v>
      </c>
      <c r="U40">
        <v>1293</v>
      </c>
    </row>
    <row r="41" spans="1:21" x14ac:dyDescent="0.25">
      <c r="H41" t="s">
        <v>17</v>
      </c>
    </row>
    <row r="42" spans="1:21" x14ac:dyDescent="0.25">
      <c r="A42">
        <v>18</v>
      </c>
      <c r="B42">
        <v>2860</v>
      </c>
      <c r="C42" t="s">
        <v>93</v>
      </c>
      <c r="D42" t="s">
        <v>86</v>
      </c>
      <c r="E42" t="s">
        <v>20</v>
      </c>
      <c r="F42" t="s">
        <v>94</v>
      </c>
      <c r="G42" t="str">
        <f>"201402001179"</f>
        <v>201402001179</v>
      </c>
      <c r="H42" t="s">
        <v>95</v>
      </c>
      <c r="I42">
        <v>150</v>
      </c>
      <c r="J42">
        <v>30</v>
      </c>
      <c r="K42">
        <v>0</v>
      </c>
      <c r="L42">
        <v>0</v>
      </c>
      <c r="M42">
        <v>50</v>
      </c>
      <c r="N42">
        <v>0</v>
      </c>
      <c r="O42">
        <v>0</v>
      </c>
      <c r="P42">
        <v>0</v>
      </c>
      <c r="Q42">
        <v>0</v>
      </c>
      <c r="R42">
        <v>0</v>
      </c>
      <c r="T42">
        <v>0</v>
      </c>
      <c r="U42" t="s">
        <v>96</v>
      </c>
    </row>
    <row r="43" spans="1:21" x14ac:dyDescent="0.25">
      <c r="H43" t="s">
        <v>17</v>
      </c>
    </row>
    <row r="44" spans="1:21" x14ac:dyDescent="0.25">
      <c r="A44">
        <v>19</v>
      </c>
      <c r="B44">
        <v>1914</v>
      </c>
      <c r="C44" t="s">
        <v>97</v>
      </c>
      <c r="D44" t="s">
        <v>98</v>
      </c>
      <c r="E44" t="s">
        <v>64</v>
      </c>
      <c r="F44" t="s">
        <v>99</v>
      </c>
      <c r="G44" t="str">
        <f>"00114953"</f>
        <v>00114953</v>
      </c>
      <c r="H44">
        <v>1056</v>
      </c>
      <c r="I44">
        <v>150</v>
      </c>
      <c r="J44">
        <v>30</v>
      </c>
      <c r="K44">
        <v>50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T44">
        <v>0</v>
      </c>
      <c r="U44">
        <v>1286</v>
      </c>
    </row>
    <row r="45" spans="1:21" x14ac:dyDescent="0.25">
      <c r="H45">
        <v>702</v>
      </c>
    </row>
    <row r="46" spans="1:21" x14ac:dyDescent="0.25">
      <c r="A46">
        <v>20</v>
      </c>
      <c r="B46">
        <v>1240</v>
      </c>
      <c r="C46" t="s">
        <v>100</v>
      </c>
      <c r="D46" t="s">
        <v>101</v>
      </c>
      <c r="E46" t="s">
        <v>64</v>
      </c>
      <c r="F46" t="s">
        <v>102</v>
      </c>
      <c r="G46" t="str">
        <f>"201406012359"</f>
        <v>201406012359</v>
      </c>
      <c r="H46" t="s">
        <v>103</v>
      </c>
      <c r="I46">
        <v>150</v>
      </c>
      <c r="J46">
        <v>70</v>
      </c>
      <c r="K46">
        <v>70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T46">
        <v>0</v>
      </c>
      <c r="U46" t="s">
        <v>104</v>
      </c>
    </row>
    <row r="47" spans="1:21" x14ac:dyDescent="0.25">
      <c r="H47" t="s">
        <v>32</v>
      </c>
    </row>
    <row r="48" spans="1:21" x14ac:dyDescent="0.25">
      <c r="A48">
        <v>21</v>
      </c>
      <c r="B48">
        <v>2393</v>
      </c>
      <c r="C48" t="s">
        <v>105</v>
      </c>
      <c r="D48" t="s">
        <v>106</v>
      </c>
      <c r="E48" t="s">
        <v>20</v>
      </c>
      <c r="F48" t="s">
        <v>107</v>
      </c>
      <c r="G48" t="str">
        <f>"00041669"</f>
        <v>00041669</v>
      </c>
      <c r="H48" t="s">
        <v>30</v>
      </c>
      <c r="I48">
        <v>150</v>
      </c>
      <c r="J48">
        <v>50</v>
      </c>
      <c r="K48">
        <v>0</v>
      </c>
      <c r="L48">
        <v>30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T48">
        <v>0</v>
      </c>
      <c r="U48" t="s">
        <v>108</v>
      </c>
    </row>
    <row r="49" spans="1:21" x14ac:dyDescent="0.25">
      <c r="H49">
        <v>702</v>
      </c>
    </row>
    <row r="50" spans="1:21" x14ac:dyDescent="0.25">
      <c r="A50">
        <v>22</v>
      </c>
      <c r="B50">
        <v>133</v>
      </c>
      <c r="C50" t="s">
        <v>109</v>
      </c>
      <c r="D50" t="s">
        <v>110</v>
      </c>
      <c r="E50" t="s">
        <v>14</v>
      </c>
      <c r="F50" t="s">
        <v>111</v>
      </c>
      <c r="G50" t="str">
        <f>"201406001610"</f>
        <v>201406001610</v>
      </c>
      <c r="H50" t="s">
        <v>112</v>
      </c>
      <c r="I50">
        <v>0</v>
      </c>
      <c r="J50">
        <v>70</v>
      </c>
      <c r="K50">
        <v>50</v>
      </c>
      <c r="L50">
        <v>0</v>
      </c>
      <c r="M50">
        <v>50</v>
      </c>
      <c r="N50">
        <v>50</v>
      </c>
      <c r="O50">
        <v>0</v>
      </c>
      <c r="P50">
        <v>0</v>
      </c>
      <c r="Q50">
        <v>0</v>
      </c>
      <c r="R50">
        <v>0</v>
      </c>
      <c r="T50">
        <v>0</v>
      </c>
      <c r="U50" t="s">
        <v>113</v>
      </c>
    </row>
    <row r="51" spans="1:21" x14ac:dyDescent="0.25">
      <c r="H51" t="s">
        <v>32</v>
      </c>
    </row>
    <row r="52" spans="1:21" x14ac:dyDescent="0.25">
      <c r="A52">
        <v>23</v>
      </c>
      <c r="B52">
        <v>3192</v>
      </c>
      <c r="C52" t="s">
        <v>114</v>
      </c>
      <c r="D52" t="s">
        <v>35</v>
      </c>
      <c r="E52" t="s">
        <v>115</v>
      </c>
      <c r="F52" t="s">
        <v>116</v>
      </c>
      <c r="G52" t="str">
        <f>"00156435"</f>
        <v>00156435</v>
      </c>
      <c r="H52">
        <v>1001</v>
      </c>
      <c r="I52">
        <v>150</v>
      </c>
      <c r="J52">
        <v>70</v>
      </c>
      <c r="K52">
        <v>0</v>
      </c>
      <c r="L52">
        <v>50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T52">
        <v>0</v>
      </c>
      <c r="U52">
        <v>1271</v>
      </c>
    </row>
    <row r="53" spans="1:21" x14ac:dyDescent="0.25">
      <c r="H53" t="s">
        <v>17</v>
      </c>
    </row>
    <row r="54" spans="1:21" x14ac:dyDescent="0.25">
      <c r="A54">
        <v>24</v>
      </c>
      <c r="B54">
        <v>1921</v>
      </c>
      <c r="C54" t="s">
        <v>117</v>
      </c>
      <c r="D54" t="s">
        <v>118</v>
      </c>
      <c r="E54" t="s">
        <v>119</v>
      </c>
      <c r="F54" t="s">
        <v>120</v>
      </c>
      <c r="G54" t="str">
        <f>"201510004836"</f>
        <v>201510004836</v>
      </c>
      <c r="H54" t="s">
        <v>121</v>
      </c>
      <c r="I54">
        <v>150</v>
      </c>
      <c r="J54">
        <v>50</v>
      </c>
      <c r="K54">
        <v>50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T54">
        <v>0</v>
      </c>
      <c r="U54" t="s">
        <v>122</v>
      </c>
    </row>
    <row r="55" spans="1:21" x14ac:dyDescent="0.25">
      <c r="H55">
        <v>702</v>
      </c>
    </row>
    <row r="56" spans="1:21" x14ac:dyDescent="0.25">
      <c r="A56">
        <v>25</v>
      </c>
      <c r="B56">
        <v>414</v>
      </c>
      <c r="C56" t="s">
        <v>123</v>
      </c>
      <c r="D56" t="s">
        <v>124</v>
      </c>
      <c r="E56" t="s">
        <v>125</v>
      </c>
      <c r="F56" t="s">
        <v>126</v>
      </c>
      <c r="G56" t="str">
        <f>"00229423"</f>
        <v>00229423</v>
      </c>
      <c r="H56" t="s">
        <v>127</v>
      </c>
      <c r="I56">
        <v>150</v>
      </c>
      <c r="J56">
        <v>50</v>
      </c>
      <c r="K56">
        <v>0</v>
      </c>
      <c r="L56">
        <v>30</v>
      </c>
      <c r="M56">
        <v>0</v>
      </c>
      <c r="N56">
        <v>0</v>
      </c>
      <c r="O56">
        <v>70</v>
      </c>
      <c r="P56">
        <v>0</v>
      </c>
      <c r="Q56">
        <v>0</v>
      </c>
      <c r="R56">
        <v>0</v>
      </c>
      <c r="T56">
        <v>2</v>
      </c>
      <c r="U56" t="s">
        <v>128</v>
      </c>
    </row>
    <row r="57" spans="1:21" x14ac:dyDescent="0.25">
      <c r="H57" t="s">
        <v>32</v>
      </c>
    </row>
    <row r="58" spans="1:21" x14ac:dyDescent="0.25">
      <c r="A58">
        <v>26</v>
      </c>
      <c r="B58">
        <v>702</v>
      </c>
      <c r="C58" t="s">
        <v>129</v>
      </c>
      <c r="D58" t="s">
        <v>86</v>
      </c>
      <c r="E58" t="s">
        <v>15</v>
      </c>
      <c r="F58" t="s">
        <v>130</v>
      </c>
      <c r="G58" t="str">
        <f>"201412003551"</f>
        <v>201412003551</v>
      </c>
      <c r="H58">
        <v>1012</v>
      </c>
      <c r="I58">
        <v>150</v>
      </c>
      <c r="J58">
        <v>70</v>
      </c>
      <c r="K58">
        <v>0</v>
      </c>
      <c r="L58">
        <v>30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T58">
        <v>1</v>
      </c>
      <c r="U58">
        <v>1262</v>
      </c>
    </row>
    <row r="59" spans="1:21" x14ac:dyDescent="0.25">
      <c r="H59" t="s">
        <v>32</v>
      </c>
    </row>
    <row r="60" spans="1:21" x14ac:dyDescent="0.25">
      <c r="A60">
        <v>27</v>
      </c>
      <c r="B60">
        <v>3130</v>
      </c>
      <c r="C60" t="s">
        <v>131</v>
      </c>
      <c r="D60" t="s">
        <v>132</v>
      </c>
      <c r="E60" t="s">
        <v>43</v>
      </c>
      <c r="F60" t="s">
        <v>133</v>
      </c>
      <c r="G60" t="str">
        <f>"00085290"</f>
        <v>00085290</v>
      </c>
      <c r="H60" t="s">
        <v>30</v>
      </c>
      <c r="I60">
        <v>150</v>
      </c>
      <c r="J60">
        <v>30</v>
      </c>
      <c r="K60">
        <v>30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T60">
        <v>0</v>
      </c>
      <c r="U60" t="s">
        <v>134</v>
      </c>
    </row>
    <row r="61" spans="1:21" x14ac:dyDescent="0.25">
      <c r="H61" t="s">
        <v>32</v>
      </c>
    </row>
    <row r="62" spans="1:21" x14ac:dyDescent="0.25">
      <c r="A62">
        <v>28</v>
      </c>
      <c r="B62">
        <v>2376</v>
      </c>
      <c r="C62" t="s">
        <v>135</v>
      </c>
      <c r="D62" t="s">
        <v>136</v>
      </c>
      <c r="E62" t="s">
        <v>35</v>
      </c>
      <c r="F62" t="s">
        <v>137</v>
      </c>
      <c r="G62" t="str">
        <f>"00139839"</f>
        <v>00139839</v>
      </c>
      <c r="H62">
        <v>990</v>
      </c>
      <c r="I62">
        <v>150</v>
      </c>
      <c r="J62">
        <v>70</v>
      </c>
      <c r="K62">
        <v>0</v>
      </c>
      <c r="L62">
        <v>0</v>
      </c>
      <c r="M62">
        <v>50</v>
      </c>
      <c r="N62">
        <v>0</v>
      </c>
      <c r="O62">
        <v>0</v>
      </c>
      <c r="P62">
        <v>0</v>
      </c>
      <c r="Q62">
        <v>0</v>
      </c>
      <c r="R62">
        <v>0</v>
      </c>
      <c r="T62">
        <v>0</v>
      </c>
      <c r="U62">
        <v>1260</v>
      </c>
    </row>
    <row r="63" spans="1:21" x14ac:dyDescent="0.25">
      <c r="H63" t="s">
        <v>17</v>
      </c>
    </row>
    <row r="64" spans="1:21" x14ac:dyDescent="0.25">
      <c r="A64">
        <v>29</v>
      </c>
      <c r="B64">
        <v>1721</v>
      </c>
      <c r="C64" t="s">
        <v>138</v>
      </c>
      <c r="D64" t="s">
        <v>139</v>
      </c>
      <c r="E64" t="s">
        <v>140</v>
      </c>
      <c r="F64" t="s">
        <v>141</v>
      </c>
      <c r="G64" t="str">
        <f>"201405001627"</f>
        <v>201405001627</v>
      </c>
      <c r="H64" t="s">
        <v>142</v>
      </c>
      <c r="I64">
        <v>150</v>
      </c>
      <c r="J64">
        <v>70</v>
      </c>
      <c r="K64">
        <v>0</v>
      </c>
      <c r="L64">
        <v>0</v>
      </c>
      <c r="M64">
        <v>0</v>
      </c>
      <c r="N64">
        <v>30</v>
      </c>
      <c r="O64">
        <v>0</v>
      </c>
      <c r="P64">
        <v>0</v>
      </c>
      <c r="Q64">
        <v>0</v>
      </c>
      <c r="R64">
        <v>0</v>
      </c>
      <c r="T64">
        <v>0</v>
      </c>
      <c r="U64" t="s">
        <v>143</v>
      </c>
    </row>
    <row r="65" spans="1:21" x14ac:dyDescent="0.25">
      <c r="H65" t="s">
        <v>32</v>
      </c>
    </row>
    <row r="66" spans="1:21" x14ac:dyDescent="0.25">
      <c r="A66">
        <v>30</v>
      </c>
      <c r="B66">
        <v>700</v>
      </c>
      <c r="C66" t="s">
        <v>144</v>
      </c>
      <c r="D66" t="s">
        <v>145</v>
      </c>
      <c r="E66" t="s">
        <v>43</v>
      </c>
      <c r="F66" t="s">
        <v>146</v>
      </c>
      <c r="G66" t="str">
        <f>"00092709"</f>
        <v>00092709</v>
      </c>
      <c r="H66">
        <v>1045</v>
      </c>
      <c r="I66">
        <v>150</v>
      </c>
      <c r="J66">
        <v>30</v>
      </c>
      <c r="K66">
        <v>0</v>
      </c>
      <c r="L66">
        <v>30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T66">
        <v>0</v>
      </c>
      <c r="U66">
        <v>1255</v>
      </c>
    </row>
    <row r="67" spans="1:21" x14ac:dyDescent="0.25">
      <c r="H67" t="s">
        <v>17</v>
      </c>
    </row>
    <row r="68" spans="1:21" x14ac:dyDescent="0.25">
      <c r="A68">
        <v>31</v>
      </c>
      <c r="B68">
        <v>1227</v>
      </c>
      <c r="C68" t="s">
        <v>147</v>
      </c>
      <c r="D68" t="s">
        <v>148</v>
      </c>
      <c r="E68" t="s">
        <v>149</v>
      </c>
      <c r="F68" t="s">
        <v>150</v>
      </c>
      <c r="G68" t="str">
        <f>"00195276"</f>
        <v>00195276</v>
      </c>
      <c r="H68" t="s">
        <v>151</v>
      </c>
      <c r="I68">
        <v>150</v>
      </c>
      <c r="J68">
        <v>70</v>
      </c>
      <c r="K68">
        <v>0</v>
      </c>
      <c r="L68">
        <v>70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T68">
        <v>0</v>
      </c>
      <c r="U68" t="s">
        <v>152</v>
      </c>
    </row>
    <row r="69" spans="1:21" x14ac:dyDescent="0.25">
      <c r="H69">
        <v>702</v>
      </c>
    </row>
    <row r="70" spans="1:21" x14ac:dyDescent="0.25">
      <c r="A70">
        <v>32</v>
      </c>
      <c r="B70">
        <v>2211</v>
      </c>
      <c r="C70" t="s">
        <v>153</v>
      </c>
      <c r="D70" t="s">
        <v>110</v>
      </c>
      <c r="E70" t="s">
        <v>154</v>
      </c>
      <c r="F70" t="s">
        <v>155</v>
      </c>
      <c r="G70" t="str">
        <f>"00126432"</f>
        <v>00126432</v>
      </c>
      <c r="H70" t="s">
        <v>156</v>
      </c>
      <c r="I70">
        <v>150</v>
      </c>
      <c r="J70">
        <v>30</v>
      </c>
      <c r="K70">
        <v>0</v>
      </c>
      <c r="L70">
        <v>70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T70">
        <v>0</v>
      </c>
      <c r="U70" t="s">
        <v>157</v>
      </c>
    </row>
    <row r="71" spans="1:21" x14ac:dyDescent="0.25">
      <c r="H71">
        <v>702</v>
      </c>
    </row>
    <row r="72" spans="1:21" x14ac:dyDescent="0.25">
      <c r="A72">
        <v>33</v>
      </c>
      <c r="B72">
        <v>2065</v>
      </c>
      <c r="C72" t="s">
        <v>158</v>
      </c>
      <c r="D72" t="s">
        <v>101</v>
      </c>
      <c r="E72" t="s">
        <v>49</v>
      </c>
      <c r="F72" t="s">
        <v>159</v>
      </c>
      <c r="G72" t="str">
        <f>"200801002929"</f>
        <v>200801002929</v>
      </c>
      <c r="H72" t="s">
        <v>95</v>
      </c>
      <c r="I72">
        <v>0</v>
      </c>
      <c r="J72">
        <v>70</v>
      </c>
      <c r="K72">
        <v>50</v>
      </c>
      <c r="L72">
        <v>0</v>
      </c>
      <c r="M72">
        <v>0</v>
      </c>
      <c r="N72">
        <v>70</v>
      </c>
      <c r="O72">
        <v>0</v>
      </c>
      <c r="P72">
        <v>0</v>
      </c>
      <c r="Q72">
        <v>0</v>
      </c>
      <c r="R72">
        <v>0</v>
      </c>
      <c r="T72">
        <v>0</v>
      </c>
      <c r="U72" t="s">
        <v>160</v>
      </c>
    </row>
    <row r="73" spans="1:21" x14ac:dyDescent="0.25">
      <c r="H73" t="s">
        <v>17</v>
      </c>
    </row>
    <row r="74" spans="1:21" x14ac:dyDescent="0.25">
      <c r="A74">
        <v>34</v>
      </c>
      <c r="B74">
        <v>3045</v>
      </c>
      <c r="C74" t="s">
        <v>161</v>
      </c>
      <c r="D74" t="s">
        <v>162</v>
      </c>
      <c r="E74" t="s">
        <v>163</v>
      </c>
      <c r="F74" t="s">
        <v>164</v>
      </c>
      <c r="G74" t="str">
        <f>"201406003505"</f>
        <v>201406003505</v>
      </c>
      <c r="H74" t="s">
        <v>165</v>
      </c>
      <c r="I74">
        <v>150</v>
      </c>
      <c r="J74">
        <v>30</v>
      </c>
      <c r="K74">
        <v>0</v>
      </c>
      <c r="L74">
        <v>50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T74">
        <v>2</v>
      </c>
      <c r="U74" t="s">
        <v>166</v>
      </c>
    </row>
    <row r="75" spans="1:21" x14ac:dyDescent="0.25">
      <c r="H75" t="s">
        <v>17</v>
      </c>
    </row>
    <row r="76" spans="1:21" x14ac:dyDescent="0.25">
      <c r="A76">
        <v>35</v>
      </c>
      <c r="B76">
        <v>1141</v>
      </c>
      <c r="C76" t="s">
        <v>167</v>
      </c>
      <c r="D76" t="s">
        <v>86</v>
      </c>
      <c r="E76" t="s">
        <v>168</v>
      </c>
      <c r="F76" t="s">
        <v>169</v>
      </c>
      <c r="G76" t="str">
        <f>"201511038497"</f>
        <v>201511038497</v>
      </c>
      <c r="H76" t="s">
        <v>103</v>
      </c>
      <c r="I76">
        <v>150</v>
      </c>
      <c r="J76">
        <v>70</v>
      </c>
      <c r="K76">
        <v>0</v>
      </c>
      <c r="L76">
        <v>0</v>
      </c>
      <c r="M76">
        <v>0</v>
      </c>
      <c r="N76">
        <v>30</v>
      </c>
      <c r="O76">
        <v>0</v>
      </c>
      <c r="P76">
        <v>0</v>
      </c>
      <c r="Q76">
        <v>0</v>
      </c>
      <c r="R76">
        <v>0</v>
      </c>
      <c r="T76">
        <v>0</v>
      </c>
      <c r="U76" t="s">
        <v>170</v>
      </c>
    </row>
    <row r="77" spans="1:21" x14ac:dyDescent="0.25">
      <c r="H77" t="s">
        <v>17</v>
      </c>
    </row>
    <row r="78" spans="1:21" x14ac:dyDescent="0.25">
      <c r="A78">
        <v>36</v>
      </c>
      <c r="B78">
        <v>1042</v>
      </c>
      <c r="C78" t="s">
        <v>171</v>
      </c>
      <c r="D78" t="s">
        <v>172</v>
      </c>
      <c r="E78" t="s">
        <v>173</v>
      </c>
      <c r="F78" t="s">
        <v>174</v>
      </c>
      <c r="G78" t="str">
        <f>"00023267"</f>
        <v>00023267</v>
      </c>
      <c r="H78">
        <v>1034</v>
      </c>
      <c r="I78">
        <v>150</v>
      </c>
      <c r="J78">
        <v>30</v>
      </c>
      <c r="K78">
        <v>0</v>
      </c>
      <c r="L78">
        <v>0</v>
      </c>
      <c r="M78">
        <v>30</v>
      </c>
      <c r="N78">
        <v>0</v>
      </c>
      <c r="O78">
        <v>0</v>
      </c>
      <c r="P78">
        <v>0</v>
      </c>
      <c r="Q78">
        <v>0</v>
      </c>
      <c r="R78">
        <v>0</v>
      </c>
      <c r="T78">
        <v>0</v>
      </c>
      <c r="U78">
        <v>1244</v>
      </c>
    </row>
    <row r="79" spans="1:21" x14ac:dyDescent="0.25">
      <c r="H79" t="s">
        <v>32</v>
      </c>
    </row>
    <row r="80" spans="1:21" x14ac:dyDescent="0.25">
      <c r="A80">
        <v>37</v>
      </c>
      <c r="B80">
        <v>470</v>
      </c>
      <c r="C80" t="s">
        <v>175</v>
      </c>
      <c r="D80" t="s">
        <v>176</v>
      </c>
      <c r="E80" t="s">
        <v>15</v>
      </c>
      <c r="F80" t="s">
        <v>177</v>
      </c>
      <c r="G80" t="str">
        <f>"00226629"</f>
        <v>00226629</v>
      </c>
      <c r="H80">
        <v>1012</v>
      </c>
      <c r="I80">
        <v>150</v>
      </c>
      <c r="J80">
        <v>30</v>
      </c>
      <c r="K80">
        <v>50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T80">
        <v>2</v>
      </c>
      <c r="U80">
        <v>1242</v>
      </c>
    </row>
    <row r="81" spans="1:21" x14ac:dyDescent="0.25">
      <c r="H81">
        <v>702</v>
      </c>
    </row>
    <row r="82" spans="1:21" x14ac:dyDescent="0.25">
      <c r="A82">
        <v>38</v>
      </c>
      <c r="B82">
        <v>1515</v>
      </c>
      <c r="C82" t="s">
        <v>178</v>
      </c>
      <c r="D82" t="s">
        <v>179</v>
      </c>
      <c r="E82" t="s">
        <v>14</v>
      </c>
      <c r="F82" t="s">
        <v>180</v>
      </c>
      <c r="G82" t="str">
        <f>"00226855"</f>
        <v>00226855</v>
      </c>
      <c r="H82">
        <v>990</v>
      </c>
      <c r="I82">
        <v>150</v>
      </c>
      <c r="J82">
        <v>50</v>
      </c>
      <c r="K82">
        <v>0</v>
      </c>
      <c r="L82">
        <v>50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T82">
        <v>0</v>
      </c>
      <c r="U82">
        <v>1240</v>
      </c>
    </row>
    <row r="83" spans="1:21" x14ac:dyDescent="0.25">
      <c r="H83">
        <v>702</v>
      </c>
    </row>
    <row r="84" spans="1:21" x14ac:dyDescent="0.25">
      <c r="A84">
        <v>39</v>
      </c>
      <c r="B84">
        <v>1725</v>
      </c>
      <c r="C84" t="s">
        <v>181</v>
      </c>
      <c r="D84" t="s">
        <v>101</v>
      </c>
      <c r="E84" t="s">
        <v>182</v>
      </c>
      <c r="F84" t="s">
        <v>183</v>
      </c>
      <c r="G84" t="str">
        <f>"201111000099"</f>
        <v>201111000099</v>
      </c>
      <c r="H84">
        <v>990</v>
      </c>
      <c r="I84">
        <v>150</v>
      </c>
      <c r="J84">
        <v>70</v>
      </c>
      <c r="K84">
        <v>0</v>
      </c>
      <c r="L84">
        <v>30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T84">
        <v>0</v>
      </c>
      <c r="U84">
        <v>1240</v>
      </c>
    </row>
    <row r="85" spans="1:21" x14ac:dyDescent="0.25">
      <c r="H85" t="s">
        <v>32</v>
      </c>
    </row>
    <row r="86" spans="1:21" x14ac:dyDescent="0.25">
      <c r="A86">
        <v>40</v>
      </c>
      <c r="B86">
        <v>1629</v>
      </c>
      <c r="C86" t="s">
        <v>184</v>
      </c>
      <c r="D86" t="s">
        <v>185</v>
      </c>
      <c r="E86" t="s">
        <v>49</v>
      </c>
      <c r="F86" t="s">
        <v>186</v>
      </c>
      <c r="G86" t="str">
        <f>"201412001711"</f>
        <v>201412001711</v>
      </c>
      <c r="H86" t="s">
        <v>77</v>
      </c>
      <c r="I86">
        <v>150</v>
      </c>
      <c r="J86">
        <v>30</v>
      </c>
      <c r="K86">
        <v>30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T86">
        <v>2</v>
      </c>
      <c r="U86" t="s">
        <v>187</v>
      </c>
    </row>
    <row r="87" spans="1:21" x14ac:dyDescent="0.25">
      <c r="H87" t="s">
        <v>32</v>
      </c>
    </row>
    <row r="88" spans="1:21" x14ac:dyDescent="0.25">
      <c r="A88">
        <v>41</v>
      </c>
      <c r="B88">
        <v>2053</v>
      </c>
      <c r="C88" t="s">
        <v>188</v>
      </c>
      <c r="D88" t="s">
        <v>110</v>
      </c>
      <c r="E88" t="s">
        <v>49</v>
      </c>
      <c r="F88" t="s">
        <v>189</v>
      </c>
      <c r="G88" t="str">
        <f>"00207012"</f>
        <v>00207012</v>
      </c>
      <c r="H88" t="s">
        <v>190</v>
      </c>
      <c r="I88">
        <v>150</v>
      </c>
      <c r="J88">
        <v>30</v>
      </c>
      <c r="K88">
        <v>0</v>
      </c>
      <c r="L88">
        <v>70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T88">
        <v>2</v>
      </c>
      <c r="U88" t="s">
        <v>191</v>
      </c>
    </row>
    <row r="89" spans="1:21" x14ac:dyDescent="0.25">
      <c r="H89" t="s">
        <v>17</v>
      </c>
    </row>
    <row r="90" spans="1:21" x14ac:dyDescent="0.25">
      <c r="A90">
        <v>42</v>
      </c>
      <c r="B90">
        <v>3162</v>
      </c>
      <c r="C90" t="s">
        <v>192</v>
      </c>
      <c r="D90" t="s">
        <v>193</v>
      </c>
      <c r="E90" t="s">
        <v>194</v>
      </c>
      <c r="F90" t="s">
        <v>195</v>
      </c>
      <c r="G90" t="str">
        <f>"200809000696"</f>
        <v>200809000696</v>
      </c>
      <c r="H90" t="s">
        <v>190</v>
      </c>
      <c r="I90">
        <v>150</v>
      </c>
      <c r="J90">
        <v>70</v>
      </c>
      <c r="K90">
        <v>0</v>
      </c>
      <c r="L90">
        <v>0</v>
      </c>
      <c r="M90">
        <v>30</v>
      </c>
      <c r="N90">
        <v>0</v>
      </c>
      <c r="O90">
        <v>0</v>
      </c>
      <c r="P90">
        <v>0</v>
      </c>
      <c r="Q90">
        <v>0</v>
      </c>
      <c r="R90">
        <v>0</v>
      </c>
      <c r="T90">
        <v>0</v>
      </c>
      <c r="U90" t="s">
        <v>191</v>
      </c>
    </row>
    <row r="91" spans="1:21" x14ac:dyDescent="0.25">
      <c r="H91" t="s">
        <v>17</v>
      </c>
    </row>
    <row r="92" spans="1:21" x14ac:dyDescent="0.25">
      <c r="A92">
        <v>43</v>
      </c>
      <c r="B92">
        <v>138</v>
      </c>
      <c r="C92" t="s">
        <v>196</v>
      </c>
      <c r="D92" t="s">
        <v>197</v>
      </c>
      <c r="E92" t="s">
        <v>15</v>
      </c>
      <c r="F92" t="s">
        <v>198</v>
      </c>
      <c r="G92" t="str">
        <f>"201406003497"</f>
        <v>201406003497</v>
      </c>
      <c r="H92" t="s">
        <v>95</v>
      </c>
      <c r="I92">
        <v>0</v>
      </c>
      <c r="J92">
        <v>70</v>
      </c>
      <c r="K92">
        <v>0</v>
      </c>
      <c r="L92">
        <v>30</v>
      </c>
      <c r="M92">
        <v>70</v>
      </c>
      <c r="N92">
        <v>0</v>
      </c>
      <c r="O92">
        <v>0</v>
      </c>
      <c r="P92">
        <v>0</v>
      </c>
      <c r="Q92">
        <v>0</v>
      </c>
      <c r="R92">
        <v>0</v>
      </c>
      <c r="T92">
        <v>0</v>
      </c>
      <c r="U92" t="s">
        <v>199</v>
      </c>
    </row>
    <row r="93" spans="1:21" x14ac:dyDescent="0.25">
      <c r="H93" t="s">
        <v>17</v>
      </c>
    </row>
    <row r="94" spans="1:21" x14ac:dyDescent="0.25">
      <c r="A94">
        <v>44</v>
      </c>
      <c r="B94">
        <v>1769</v>
      </c>
      <c r="C94" t="s">
        <v>200</v>
      </c>
      <c r="D94" t="s">
        <v>201</v>
      </c>
      <c r="E94" t="s">
        <v>35</v>
      </c>
      <c r="F94" t="s">
        <v>202</v>
      </c>
      <c r="G94" t="str">
        <f>"201512001476"</f>
        <v>201512001476</v>
      </c>
      <c r="H94" t="s">
        <v>95</v>
      </c>
      <c r="I94">
        <v>0</v>
      </c>
      <c r="J94">
        <v>70</v>
      </c>
      <c r="K94">
        <v>70</v>
      </c>
      <c r="L94">
        <v>0</v>
      </c>
      <c r="M94">
        <v>0</v>
      </c>
      <c r="N94">
        <v>30</v>
      </c>
      <c r="O94">
        <v>0</v>
      </c>
      <c r="P94">
        <v>0</v>
      </c>
      <c r="Q94">
        <v>0</v>
      </c>
      <c r="R94">
        <v>0</v>
      </c>
      <c r="T94">
        <v>0</v>
      </c>
      <c r="U94" t="s">
        <v>199</v>
      </c>
    </row>
    <row r="95" spans="1:21" x14ac:dyDescent="0.25">
      <c r="H95" t="s">
        <v>17</v>
      </c>
    </row>
    <row r="96" spans="1:21" x14ac:dyDescent="0.25">
      <c r="A96">
        <v>45</v>
      </c>
      <c r="B96">
        <v>3181</v>
      </c>
      <c r="C96" t="s">
        <v>203</v>
      </c>
      <c r="D96" t="s">
        <v>204</v>
      </c>
      <c r="E96" t="s">
        <v>205</v>
      </c>
      <c r="F96" t="s">
        <v>206</v>
      </c>
      <c r="G96" t="str">
        <f>"200712002180"</f>
        <v>200712002180</v>
      </c>
      <c r="H96" t="s">
        <v>207</v>
      </c>
      <c r="I96">
        <v>150</v>
      </c>
      <c r="J96">
        <v>70</v>
      </c>
      <c r="K96">
        <v>30</v>
      </c>
      <c r="L96">
        <v>0</v>
      </c>
      <c r="M96">
        <v>0</v>
      </c>
      <c r="N96">
        <v>30</v>
      </c>
      <c r="O96">
        <v>0</v>
      </c>
      <c r="P96">
        <v>0</v>
      </c>
      <c r="Q96">
        <v>0</v>
      </c>
      <c r="R96">
        <v>0</v>
      </c>
      <c r="T96">
        <v>0</v>
      </c>
      <c r="U96" t="s">
        <v>199</v>
      </c>
    </row>
    <row r="97" spans="1:21" x14ac:dyDescent="0.25">
      <c r="H97" t="s">
        <v>17</v>
      </c>
    </row>
    <row r="98" spans="1:21" x14ac:dyDescent="0.25">
      <c r="A98">
        <v>46</v>
      </c>
      <c r="B98">
        <v>1752</v>
      </c>
      <c r="C98" t="s">
        <v>208</v>
      </c>
      <c r="D98" t="s">
        <v>209</v>
      </c>
      <c r="E98" t="s">
        <v>210</v>
      </c>
      <c r="F98" t="s">
        <v>211</v>
      </c>
      <c r="G98" t="str">
        <f>"200712002570"</f>
        <v>200712002570</v>
      </c>
      <c r="H98" t="s">
        <v>212</v>
      </c>
      <c r="I98">
        <v>150</v>
      </c>
      <c r="J98">
        <v>30</v>
      </c>
      <c r="K98">
        <v>50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T98">
        <v>0</v>
      </c>
      <c r="U98" t="s">
        <v>213</v>
      </c>
    </row>
    <row r="99" spans="1:21" x14ac:dyDescent="0.25">
      <c r="H99" t="s">
        <v>17</v>
      </c>
    </row>
    <row r="100" spans="1:21" x14ac:dyDescent="0.25">
      <c r="A100">
        <v>47</v>
      </c>
      <c r="B100">
        <v>511</v>
      </c>
      <c r="C100" t="s">
        <v>52</v>
      </c>
      <c r="D100" t="s">
        <v>80</v>
      </c>
      <c r="E100" t="s">
        <v>35</v>
      </c>
      <c r="F100" t="s">
        <v>214</v>
      </c>
      <c r="G100" t="str">
        <f>"201402008124"</f>
        <v>201402008124</v>
      </c>
      <c r="H100">
        <v>979</v>
      </c>
      <c r="I100">
        <v>150</v>
      </c>
      <c r="J100">
        <v>70</v>
      </c>
      <c r="K100">
        <v>0</v>
      </c>
      <c r="L100">
        <v>0</v>
      </c>
      <c r="M100">
        <v>0</v>
      </c>
      <c r="N100">
        <v>30</v>
      </c>
      <c r="O100">
        <v>0</v>
      </c>
      <c r="P100">
        <v>0</v>
      </c>
      <c r="Q100">
        <v>0</v>
      </c>
      <c r="R100">
        <v>0</v>
      </c>
      <c r="T100">
        <v>0</v>
      </c>
      <c r="U100">
        <v>1229</v>
      </c>
    </row>
    <row r="101" spans="1:21" x14ac:dyDescent="0.25">
      <c r="H101" t="s">
        <v>17</v>
      </c>
    </row>
    <row r="102" spans="1:21" x14ac:dyDescent="0.25">
      <c r="A102">
        <v>48</v>
      </c>
      <c r="B102">
        <v>2638</v>
      </c>
      <c r="C102" t="s">
        <v>215</v>
      </c>
      <c r="D102" t="s">
        <v>216</v>
      </c>
      <c r="E102" t="s">
        <v>154</v>
      </c>
      <c r="F102" t="s">
        <v>217</v>
      </c>
      <c r="G102" t="str">
        <f>"201304004592"</f>
        <v>201304004592</v>
      </c>
      <c r="H102">
        <v>1056</v>
      </c>
      <c r="I102">
        <v>0</v>
      </c>
      <c r="J102">
        <v>70</v>
      </c>
      <c r="K102">
        <v>0</v>
      </c>
      <c r="L102">
        <v>70</v>
      </c>
      <c r="M102">
        <v>0</v>
      </c>
      <c r="N102">
        <v>0</v>
      </c>
      <c r="O102">
        <v>0</v>
      </c>
      <c r="P102">
        <v>30</v>
      </c>
      <c r="Q102">
        <v>0</v>
      </c>
      <c r="R102">
        <v>0</v>
      </c>
      <c r="T102">
        <v>0</v>
      </c>
      <c r="U102">
        <v>1226</v>
      </c>
    </row>
    <row r="103" spans="1:21" x14ac:dyDescent="0.25">
      <c r="H103" t="s">
        <v>17</v>
      </c>
    </row>
    <row r="104" spans="1:21" x14ac:dyDescent="0.25">
      <c r="A104">
        <v>49</v>
      </c>
      <c r="B104">
        <v>2461</v>
      </c>
      <c r="C104" t="s">
        <v>218</v>
      </c>
      <c r="D104" t="s">
        <v>110</v>
      </c>
      <c r="E104" t="s">
        <v>20</v>
      </c>
      <c r="F104" t="s">
        <v>219</v>
      </c>
      <c r="G104" t="str">
        <f>"201406004173"</f>
        <v>201406004173</v>
      </c>
      <c r="H104">
        <v>1045</v>
      </c>
      <c r="I104">
        <v>0</v>
      </c>
      <c r="J104">
        <v>70</v>
      </c>
      <c r="K104">
        <v>0</v>
      </c>
      <c r="L104">
        <v>50</v>
      </c>
      <c r="M104">
        <v>0</v>
      </c>
      <c r="N104">
        <v>30</v>
      </c>
      <c r="O104">
        <v>30</v>
      </c>
      <c r="P104">
        <v>0</v>
      </c>
      <c r="Q104">
        <v>0</v>
      </c>
      <c r="R104">
        <v>0</v>
      </c>
      <c r="T104">
        <v>0</v>
      </c>
      <c r="U104">
        <v>1225</v>
      </c>
    </row>
    <row r="105" spans="1:21" x14ac:dyDescent="0.25">
      <c r="H105" t="s">
        <v>17</v>
      </c>
    </row>
    <row r="106" spans="1:21" x14ac:dyDescent="0.25">
      <c r="A106">
        <v>50</v>
      </c>
      <c r="B106">
        <v>3119</v>
      </c>
      <c r="C106" t="s">
        <v>220</v>
      </c>
      <c r="D106" t="s">
        <v>98</v>
      </c>
      <c r="E106" t="s">
        <v>119</v>
      </c>
      <c r="F106" t="s">
        <v>221</v>
      </c>
      <c r="G106" t="str">
        <f>"201511028808"</f>
        <v>201511028808</v>
      </c>
      <c r="H106" t="s">
        <v>222</v>
      </c>
      <c r="I106">
        <v>150</v>
      </c>
      <c r="J106">
        <v>70</v>
      </c>
      <c r="K106">
        <v>0</v>
      </c>
      <c r="L106">
        <v>0</v>
      </c>
      <c r="M106">
        <v>30</v>
      </c>
      <c r="N106">
        <v>0</v>
      </c>
      <c r="O106">
        <v>0</v>
      </c>
      <c r="P106">
        <v>0</v>
      </c>
      <c r="Q106">
        <v>0</v>
      </c>
      <c r="R106">
        <v>0</v>
      </c>
      <c r="T106">
        <v>0</v>
      </c>
      <c r="U106" t="s">
        <v>223</v>
      </c>
    </row>
    <row r="107" spans="1:21" x14ac:dyDescent="0.25">
      <c r="H107" t="s">
        <v>32</v>
      </c>
    </row>
    <row r="108" spans="1:21" x14ac:dyDescent="0.25">
      <c r="A108">
        <v>51</v>
      </c>
      <c r="B108">
        <v>3142</v>
      </c>
      <c r="C108" t="s">
        <v>224</v>
      </c>
      <c r="D108" t="s">
        <v>225</v>
      </c>
      <c r="E108" t="s">
        <v>205</v>
      </c>
      <c r="F108" t="s">
        <v>226</v>
      </c>
      <c r="G108" t="str">
        <f>"00127288"</f>
        <v>00127288</v>
      </c>
      <c r="H108" t="s">
        <v>45</v>
      </c>
      <c r="I108">
        <v>0</v>
      </c>
      <c r="J108">
        <v>30</v>
      </c>
      <c r="K108">
        <v>50</v>
      </c>
      <c r="L108">
        <v>50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T108">
        <v>2</v>
      </c>
      <c r="U108" t="s">
        <v>227</v>
      </c>
    </row>
    <row r="109" spans="1:21" x14ac:dyDescent="0.25">
      <c r="H109" t="s">
        <v>17</v>
      </c>
    </row>
    <row r="110" spans="1:21" x14ac:dyDescent="0.25">
      <c r="A110">
        <v>52</v>
      </c>
      <c r="B110">
        <v>1327</v>
      </c>
      <c r="C110" t="s">
        <v>228</v>
      </c>
      <c r="D110" t="s">
        <v>101</v>
      </c>
      <c r="E110" t="s">
        <v>229</v>
      </c>
      <c r="F110" t="s">
        <v>230</v>
      </c>
      <c r="G110" t="str">
        <f>"00110184"</f>
        <v>00110184</v>
      </c>
      <c r="H110">
        <v>1023</v>
      </c>
      <c r="I110">
        <v>0</v>
      </c>
      <c r="J110">
        <v>70</v>
      </c>
      <c r="K110">
        <v>70</v>
      </c>
      <c r="L110">
        <v>0</v>
      </c>
      <c r="M110">
        <v>30</v>
      </c>
      <c r="N110">
        <v>30</v>
      </c>
      <c r="O110">
        <v>0</v>
      </c>
      <c r="P110">
        <v>0</v>
      </c>
      <c r="Q110">
        <v>0</v>
      </c>
      <c r="R110">
        <v>0</v>
      </c>
      <c r="T110">
        <v>0</v>
      </c>
      <c r="U110">
        <v>1223</v>
      </c>
    </row>
    <row r="111" spans="1:21" x14ac:dyDescent="0.25">
      <c r="H111" t="s">
        <v>17</v>
      </c>
    </row>
    <row r="112" spans="1:21" x14ac:dyDescent="0.25">
      <c r="A112">
        <v>53</v>
      </c>
      <c r="B112">
        <v>1021</v>
      </c>
      <c r="C112" t="s">
        <v>231</v>
      </c>
      <c r="D112" t="s">
        <v>232</v>
      </c>
      <c r="E112" t="s">
        <v>233</v>
      </c>
      <c r="F112" t="s">
        <v>234</v>
      </c>
      <c r="G112" t="str">
        <f>"00160752"</f>
        <v>00160752</v>
      </c>
      <c r="H112" t="s">
        <v>235</v>
      </c>
      <c r="I112">
        <v>0</v>
      </c>
      <c r="J112">
        <v>70</v>
      </c>
      <c r="K112">
        <v>0</v>
      </c>
      <c r="L112">
        <v>70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T112">
        <v>0</v>
      </c>
      <c r="U112" t="s">
        <v>236</v>
      </c>
    </row>
    <row r="113" spans="1:21" x14ac:dyDescent="0.25">
      <c r="H113" t="s">
        <v>17</v>
      </c>
    </row>
    <row r="114" spans="1:21" x14ac:dyDescent="0.25">
      <c r="A114">
        <v>54</v>
      </c>
      <c r="B114">
        <v>154</v>
      </c>
      <c r="C114" t="s">
        <v>237</v>
      </c>
      <c r="D114" t="s">
        <v>238</v>
      </c>
      <c r="E114" t="s">
        <v>49</v>
      </c>
      <c r="F114" t="s">
        <v>239</v>
      </c>
      <c r="G114" t="str">
        <f>"00122398"</f>
        <v>00122398</v>
      </c>
      <c r="H114" t="s">
        <v>30</v>
      </c>
      <c r="I114">
        <v>0</v>
      </c>
      <c r="J114">
        <v>70</v>
      </c>
      <c r="K114">
        <v>70</v>
      </c>
      <c r="L114">
        <v>30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T114">
        <v>0</v>
      </c>
      <c r="U114" t="s">
        <v>240</v>
      </c>
    </row>
    <row r="115" spans="1:21" x14ac:dyDescent="0.25">
      <c r="H115" t="s">
        <v>17</v>
      </c>
    </row>
    <row r="116" spans="1:21" x14ac:dyDescent="0.25">
      <c r="A116">
        <v>55</v>
      </c>
      <c r="B116">
        <v>3095</v>
      </c>
      <c r="C116" t="s">
        <v>241</v>
      </c>
      <c r="D116" t="s">
        <v>242</v>
      </c>
      <c r="E116" t="s">
        <v>243</v>
      </c>
      <c r="F116" t="s">
        <v>244</v>
      </c>
      <c r="G116" t="str">
        <f>"00012233"</f>
        <v>00012233</v>
      </c>
      <c r="H116" t="s">
        <v>30</v>
      </c>
      <c r="I116">
        <v>0</v>
      </c>
      <c r="J116">
        <v>70</v>
      </c>
      <c r="K116">
        <v>30</v>
      </c>
      <c r="L116">
        <v>70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T116">
        <v>0</v>
      </c>
      <c r="U116" t="s">
        <v>240</v>
      </c>
    </row>
    <row r="117" spans="1:21" x14ac:dyDescent="0.25">
      <c r="H117" t="s">
        <v>17</v>
      </c>
    </row>
    <row r="118" spans="1:21" x14ac:dyDescent="0.25">
      <c r="A118">
        <v>56</v>
      </c>
      <c r="B118">
        <v>1342</v>
      </c>
      <c r="C118" t="s">
        <v>245</v>
      </c>
      <c r="D118" t="s">
        <v>64</v>
      </c>
      <c r="E118" t="s">
        <v>106</v>
      </c>
      <c r="F118" t="s">
        <v>246</v>
      </c>
      <c r="G118" t="str">
        <f>"201402001515"</f>
        <v>201402001515</v>
      </c>
      <c r="H118">
        <v>990</v>
      </c>
      <c r="I118">
        <v>150</v>
      </c>
      <c r="J118">
        <v>50</v>
      </c>
      <c r="K118">
        <v>0</v>
      </c>
      <c r="L118">
        <v>30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T118">
        <v>2</v>
      </c>
      <c r="U118">
        <v>1220</v>
      </c>
    </row>
    <row r="119" spans="1:21" x14ac:dyDescent="0.25">
      <c r="H119" t="s">
        <v>32</v>
      </c>
    </row>
    <row r="120" spans="1:21" x14ac:dyDescent="0.25">
      <c r="A120">
        <v>57</v>
      </c>
      <c r="B120">
        <v>542</v>
      </c>
      <c r="C120" t="s">
        <v>247</v>
      </c>
      <c r="D120" t="s">
        <v>216</v>
      </c>
      <c r="E120" t="s">
        <v>248</v>
      </c>
      <c r="F120" t="s">
        <v>249</v>
      </c>
      <c r="G120" t="str">
        <f>"00008765"</f>
        <v>00008765</v>
      </c>
      <c r="H120">
        <v>990</v>
      </c>
      <c r="I120">
        <v>150</v>
      </c>
      <c r="J120">
        <v>50</v>
      </c>
      <c r="K120">
        <v>30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T120">
        <v>0</v>
      </c>
      <c r="U120">
        <v>1220</v>
      </c>
    </row>
    <row r="121" spans="1:21" x14ac:dyDescent="0.25">
      <c r="H121" t="s">
        <v>32</v>
      </c>
    </row>
    <row r="122" spans="1:21" x14ac:dyDescent="0.25">
      <c r="A122">
        <v>58</v>
      </c>
      <c r="B122">
        <v>1168</v>
      </c>
      <c r="C122" t="s">
        <v>250</v>
      </c>
      <c r="D122" t="s">
        <v>53</v>
      </c>
      <c r="E122" t="s">
        <v>49</v>
      </c>
      <c r="F122" t="s">
        <v>251</v>
      </c>
      <c r="G122" t="str">
        <f>"201405000933"</f>
        <v>201405000933</v>
      </c>
      <c r="H122" t="s">
        <v>252</v>
      </c>
      <c r="I122">
        <v>0</v>
      </c>
      <c r="J122">
        <v>70</v>
      </c>
      <c r="K122">
        <v>50</v>
      </c>
      <c r="L122">
        <v>0</v>
      </c>
      <c r="M122">
        <v>0</v>
      </c>
      <c r="N122">
        <v>50</v>
      </c>
      <c r="O122">
        <v>0</v>
      </c>
      <c r="P122">
        <v>0</v>
      </c>
      <c r="Q122">
        <v>0</v>
      </c>
      <c r="R122">
        <v>0</v>
      </c>
      <c r="T122">
        <v>0</v>
      </c>
      <c r="U122" t="s">
        <v>253</v>
      </c>
    </row>
    <row r="123" spans="1:21" x14ac:dyDescent="0.25">
      <c r="H123">
        <v>702</v>
      </c>
    </row>
    <row r="124" spans="1:21" x14ac:dyDescent="0.25">
      <c r="A124">
        <v>59</v>
      </c>
      <c r="B124">
        <v>929</v>
      </c>
      <c r="C124" t="s">
        <v>254</v>
      </c>
      <c r="D124" t="s">
        <v>101</v>
      </c>
      <c r="E124" t="s">
        <v>255</v>
      </c>
      <c r="F124" t="s">
        <v>256</v>
      </c>
      <c r="G124" t="str">
        <f>"00113757"</f>
        <v>00113757</v>
      </c>
      <c r="H124">
        <v>1078</v>
      </c>
      <c r="I124">
        <v>0</v>
      </c>
      <c r="J124">
        <v>70</v>
      </c>
      <c r="K124">
        <v>70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T124">
        <v>0</v>
      </c>
      <c r="U124">
        <v>1218</v>
      </c>
    </row>
    <row r="125" spans="1:21" x14ac:dyDescent="0.25">
      <c r="H125" t="s">
        <v>17</v>
      </c>
    </row>
    <row r="126" spans="1:21" x14ac:dyDescent="0.25">
      <c r="A126">
        <v>60</v>
      </c>
      <c r="B126">
        <v>1559</v>
      </c>
      <c r="C126" t="s">
        <v>257</v>
      </c>
      <c r="D126" t="s">
        <v>258</v>
      </c>
      <c r="E126" t="s">
        <v>64</v>
      </c>
      <c r="F126" t="s">
        <v>259</v>
      </c>
      <c r="G126" t="str">
        <f>"201412000025"</f>
        <v>201412000025</v>
      </c>
      <c r="H126">
        <v>1078</v>
      </c>
      <c r="I126">
        <v>0</v>
      </c>
      <c r="J126">
        <v>70</v>
      </c>
      <c r="K126">
        <v>0</v>
      </c>
      <c r="L126">
        <v>0</v>
      </c>
      <c r="M126">
        <v>70</v>
      </c>
      <c r="N126">
        <v>0</v>
      </c>
      <c r="O126">
        <v>0</v>
      </c>
      <c r="P126">
        <v>0</v>
      </c>
      <c r="Q126">
        <v>0</v>
      </c>
      <c r="R126">
        <v>0</v>
      </c>
      <c r="T126">
        <v>0</v>
      </c>
      <c r="U126">
        <v>1218</v>
      </c>
    </row>
    <row r="127" spans="1:21" x14ac:dyDescent="0.25">
      <c r="H127" t="s">
        <v>17</v>
      </c>
    </row>
    <row r="128" spans="1:21" x14ac:dyDescent="0.25">
      <c r="A128">
        <v>61</v>
      </c>
      <c r="B128">
        <v>2264</v>
      </c>
      <c r="C128" t="s">
        <v>260</v>
      </c>
      <c r="D128" t="s">
        <v>261</v>
      </c>
      <c r="E128" t="s">
        <v>210</v>
      </c>
      <c r="F128" t="s">
        <v>262</v>
      </c>
      <c r="G128" t="str">
        <f>"00156067"</f>
        <v>00156067</v>
      </c>
      <c r="H128">
        <v>1078</v>
      </c>
      <c r="I128">
        <v>0</v>
      </c>
      <c r="J128">
        <v>70</v>
      </c>
      <c r="K128">
        <v>70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T128">
        <v>2</v>
      </c>
      <c r="U128">
        <v>1218</v>
      </c>
    </row>
    <row r="129" spans="1:21" x14ac:dyDescent="0.25">
      <c r="H129" t="s">
        <v>17</v>
      </c>
    </row>
    <row r="130" spans="1:21" x14ac:dyDescent="0.25">
      <c r="A130">
        <v>62</v>
      </c>
      <c r="B130">
        <v>1804</v>
      </c>
      <c r="C130" t="s">
        <v>263</v>
      </c>
      <c r="D130" t="s">
        <v>264</v>
      </c>
      <c r="E130" t="s">
        <v>49</v>
      </c>
      <c r="F130" t="s">
        <v>265</v>
      </c>
      <c r="G130" t="str">
        <f>"00191376"</f>
        <v>00191376</v>
      </c>
      <c r="H130">
        <v>1045</v>
      </c>
      <c r="I130">
        <v>0</v>
      </c>
      <c r="J130">
        <v>70</v>
      </c>
      <c r="K130">
        <v>70</v>
      </c>
      <c r="L130">
        <v>0</v>
      </c>
      <c r="M130">
        <v>30</v>
      </c>
      <c r="N130">
        <v>0</v>
      </c>
      <c r="O130">
        <v>0</v>
      </c>
      <c r="P130">
        <v>0</v>
      </c>
      <c r="Q130">
        <v>0</v>
      </c>
      <c r="R130">
        <v>0</v>
      </c>
      <c r="T130">
        <v>0</v>
      </c>
      <c r="U130">
        <v>1215</v>
      </c>
    </row>
    <row r="131" spans="1:21" x14ac:dyDescent="0.25">
      <c r="H131" t="s">
        <v>17</v>
      </c>
    </row>
    <row r="132" spans="1:21" x14ac:dyDescent="0.25">
      <c r="A132">
        <v>63</v>
      </c>
      <c r="B132">
        <v>2310</v>
      </c>
      <c r="C132" t="s">
        <v>266</v>
      </c>
      <c r="D132" t="s">
        <v>110</v>
      </c>
      <c r="E132" t="s">
        <v>54</v>
      </c>
      <c r="F132" t="s">
        <v>267</v>
      </c>
      <c r="G132" t="str">
        <f>"00020090"</f>
        <v>00020090</v>
      </c>
      <c r="H132" t="s">
        <v>268</v>
      </c>
      <c r="I132">
        <v>0</v>
      </c>
      <c r="J132">
        <v>70</v>
      </c>
      <c r="K132">
        <v>70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T132">
        <v>0</v>
      </c>
      <c r="U132" t="s">
        <v>269</v>
      </c>
    </row>
    <row r="133" spans="1:21" x14ac:dyDescent="0.25">
      <c r="H133" t="s">
        <v>17</v>
      </c>
    </row>
    <row r="134" spans="1:21" x14ac:dyDescent="0.25">
      <c r="A134">
        <v>64</v>
      </c>
      <c r="B134">
        <v>971</v>
      </c>
      <c r="C134" t="s">
        <v>270</v>
      </c>
      <c r="D134" t="s">
        <v>98</v>
      </c>
      <c r="E134" t="s">
        <v>205</v>
      </c>
      <c r="F134" t="s">
        <v>271</v>
      </c>
      <c r="G134" t="str">
        <f>"00222733"</f>
        <v>00222733</v>
      </c>
      <c r="H134" t="s">
        <v>272</v>
      </c>
      <c r="I134">
        <v>0</v>
      </c>
      <c r="J134">
        <v>70</v>
      </c>
      <c r="K134">
        <v>70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T134">
        <v>0</v>
      </c>
      <c r="U134" t="s">
        <v>273</v>
      </c>
    </row>
    <row r="135" spans="1:21" x14ac:dyDescent="0.25">
      <c r="H135" t="s">
        <v>17</v>
      </c>
    </row>
    <row r="136" spans="1:21" x14ac:dyDescent="0.25">
      <c r="A136">
        <v>65</v>
      </c>
      <c r="B136">
        <v>294</v>
      </c>
      <c r="C136" t="s">
        <v>274</v>
      </c>
      <c r="D136" t="s">
        <v>275</v>
      </c>
      <c r="E136" t="s">
        <v>276</v>
      </c>
      <c r="F136" t="s">
        <v>277</v>
      </c>
      <c r="G136" t="str">
        <f>"201605000202"</f>
        <v>201605000202</v>
      </c>
      <c r="H136" t="s">
        <v>272</v>
      </c>
      <c r="I136">
        <v>0</v>
      </c>
      <c r="J136">
        <v>70</v>
      </c>
      <c r="K136">
        <v>70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T136">
        <v>0</v>
      </c>
      <c r="U136" t="s">
        <v>273</v>
      </c>
    </row>
    <row r="137" spans="1:21" x14ac:dyDescent="0.25">
      <c r="H137" t="s">
        <v>17</v>
      </c>
    </row>
    <row r="138" spans="1:21" x14ac:dyDescent="0.25">
      <c r="A138">
        <v>66</v>
      </c>
      <c r="B138">
        <v>1219</v>
      </c>
      <c r="C138" t="s">
        <v>278</v>
      </c>
      <c r="D138" t="s">
        <v>279</v>
      </c>
      <c r="E138" t="s">
        <v>15</v>
      </c>
      <c r="F138" t="s">
        <v>280</v>
      </c>
      <c r="G138" t="str">
        <f>"00226889"</f>
        <v>00226889</v>
      </c>
      <c r="H138">
        <v>1001</v>
      </c>
      <c r="I138">
        <v>150</v>
      </c>
      <c r="J138">
        <v>30</v>
      </c>
      <c r="K138">
        <v>0</v>
      </c>
      <c r="L138">
        <v>0</v>
      </c>
      <c r="M138">
        <v>30</v>
      </c>
      <c r="N138">
        <v>0</v>
      </c>
      <c r="O138">
        <v>0</v>
      </c>
      <c r="P138">
        <v>0</v>
      </c>
      <c r="Q138">
        <v>0</v>
      </c>
      <c r="R138">
        <v>0</v>
      </c>
      <c r="T138">
        <v>0</v>
      </c>
      <c r="U138">
        <v>1211</v>
      </c>
    </row>
    <row r="139" spans="1:21" x14ac:dyDescent="0.25">
      <c r="H139" t="s">
        <v>17</v>
      </c>
    </row>
    <row r="140" spans="1:21" x14ac:dyDescent="0.25">
      <c r="A140">
        <v>67</v>
      </c>
      <c r="B140">
        <v>1523</v>
      </c>
      <c r="C140" t="s">
        <v>281</v>
      </c>
      <c r="D140" t="s">
        <v>282</v>
      </c>
      <c r="E140" t="s">
        <v>14</v>
      </c>
      <c r="F140" t="s">
        <v>283</v>
      </c>
      <c r="G140" t="str">
        <f>"201511032894"</f>
        <v>201511032894</v>
      </c>
      <c r="H140">
        <v>1001</v>
      </c>
      <c r="I140">
        <v>150</v>
      </c>
      <c r="J140">
        <v>30</v>
      </c>
      <c r="K140">
        <v>0</v>
      </c>
      <c r="L140">
        <v>0</v>
      </c>
      <c r="M140">
        <v>30</v>
      </c>
      <c r="N140">
        <v>0</v>
      </c>
      <c r="O140">
        <v>0</v>
      </c>
      <c r="P140">
        <v>0</v>
      </c>
      <c r="Q140">
        <v>0</v>
      </c>
      <c r="R140">
        <v>0</v>
      </c>
      <c r="T140">
        <v>0</v>
      </c>
      <c r="U140">
        <v>1211</v>
      </c>
    </row>
    <row r="141" spans="1:21" x14ac:dyDescent="0.25">
      <c r="H141" t="s">
        <v>17</v>
      </c>
    </row>
    <row r="142" spans="1:21" x14ac:dyDescent="0.25">
      <c r="A142">
        <v>68</v>
      </c>
      <c r="B142">
        <v>1912</v>
      </c>
      <c r="C142" t="s">
        <v>284</v>
      </c>
      <c r="D142" t="s">
        <v>98</v>
      </c>
      <c r="E142" t="s">
        <v>285</v>
      </c>
      <c r="F142" t="s">
        <v>286</v>
      </c>
      <c r="G142" t="str">
        <f>"00181455"</f>
        <v>00181455</v>
      </c>
      <c r="H142">
        <v>1089</v>
      </c>
      <c r="I142">
        <v>0</v>
      </c>
      <c r="J142">
        <v>70</v>
      </c>
      <c r="K142">
        <v>50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T142">
        <v>0</v>
      </c>
      <c r="U142">
        <v>1209</v>
      </c>
    </row>
    <row r="143" spans="1:21" x14ac:dyDescent="0.25">
      <c r="H143" t="s">
        <v>17</v>
      </c>
    </row>
    <row r="144" spans="1:21" x14ac:dyDescent="0.25">
      <c r="A144">
        <v>69</v>
      </c>
      <c r="B144">
        <v>316</v>
      </c>
      <c r="C144" t="s">
        <v>287</v>
      </c>
      <c r="D144" t="s">
        <v>98</v>
      </c>
      <c r="E144" t="s">
        <v>243</v>
      </c>
      <c r="F144" t="s">
        <v>288</v>
      </c>
      <c r="G144" t="str">
        <f>"201511042604"</f>
        <v>201511042604</v>
      </c>
      <c r="H144">
        <v>1067</v>
      </c>
      <c r="I144">
        <v>0</v>
      </c>
      <c r="J144">
        <v>70</v>
      </c>
      <c r="K144">
        <v>0</v>
      </c>
      <c r="L144">
        <v>70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T144">
        <v>2</v>
      </c>
      <c r="U144">
        <v>1207</v>
      </c>
    </row>
    <row r="145" spans="1:21" x14ac:dyDescent="0.25">
      <c r="H145" t="s">
        <v>17</v>
      </c>
    </row>
    <row r="146" spans="1:21" x14ac:dyDescent="0.25">
      <c r="A146">
        <v>70</v>
      </c>
      <c r="B146">
        <v>1433</v>
      </c>
      <c r="C146" t="s">
        <v>289</v>
      </c>
      <c r="D146" t="s">
        <v>101</v>
      </c>
      <c r="E146" t="s">
        <v>35</v>
      </c>
      <c r="F146" t="s">
        <v>290</v>
      </c>
      <c r="G146" t="str">
        <f>"201406011301"</f>
        <v>201406011301</v>
      </c>
      <c r="H146">
        <v>957</v>
      </c>
      <c r="I146">
        <v>150</v>
      </c>
      <c r="J146">
        <v>70</v>
      </c>
      <c r="K146">
        <v>0</v>
      </c>
      <c r="L146">
        <v>0</v>
      </c>
      <c r="M146">
        <v>30</v>
      </c>
      <c r="N146">
        <v>0</v>
      </c>
      <c r="O146">
        <v>0</v>
      </c>
      <c r="P146">
        <v>0</v>
      </c>
      <c r="Q146">
        <v>0</v>
      </c>
      <c r="R146">
        <v>0</v>
      </c>
      <c r="T146">
        <v>0</v>
      </c>
      <c r="U146">
        <v>1207</v>
      </c>
    </row>
    <row r="147" spans="1:21" x14ac:dyDescent="0.25">
      <c r="H147" t="s">
        <v>32</v>
      </c>
    </row>
    <row r="148" spans="1:21" x14ac:dyDescent="0.25">
      <c r="A148">
        <v>71</v>
      </c>
      <c r="B148">
        <v>265</v>
      </c>
      <c r="C148" t="s">
        <v>291</v>
      </c>
      <c r="D148" t="s">
        <v>292</v>
      </c>
      <c r="E148" t="s">
        <v>106</v>
      </c>
      <c r="F148" t="s">
        <v>293</v>
      </c>
      <c r="G148" t="str">
        <f>"201402003434"</f>
        <v>201402003434</v>
      </c>
      <c r="H148">
        <v>1056</v>
      </c>
      <c r="I148">
        <v>0</v>
      </c>
      <c r="J148">
        <v>70</v>
      </c>
      <c r="K148">
        <v>0</v>
      </c>
      <c r="L148">
        <v>0</v>
      </c>
      <c r="M148">
        <v>30</v>
      </c>
      <c r="N148">
        <v>50</v>
      </c>
      <c r="O148">
        <v>0</v>
      </c>
      <c r="P148">
        <v>0</v>
      </c>
      <c r="Q148">
        <v>0</v>
      </c>
      <c r="R148">
        <v>0</v>
      </c>
      <c r="T148">
        <v>0</v>
      </c>
      <c r="U148">
        <v>1206</v>
      </c>
    </row>
    <row r="149" spans="1:21" x14ac:dyDescent="0.25">
      <c r="H149" t="s">
        <v>17</v>
      </c>
    </row>
    <row r="150" spans="1:21" x14ac:dyDescent="0.25">
      <c r="A150">
        <v>72</v>
      </c>
      <c r="B150">
        <v>2925</v>
      </c>
      <c r="C150" t="s">
        <v>294</v>
      </c>
      <c r="D150" t="s">
        <v>295</v>
      </c>
      <c r="E150" t="s">
        <v>106</v>
      </c>
      <c r="F150" t="s">
        <v>296</v>
      </c>
      <c r="G150" t="str">
        <f>"201410002273"</f>
        <v>201410002273</v>
      </c>
      <c r="H150">
        <v>1056</v>
      </c>
      <c r="I150">
        <v>0</v>
      </c>
      <c r="J150">
        <v>70</v>
      </c>
      <c r="K150">
        <v>0</v>
      </c>
      <c r="L150">
        <v>50</v>
      </c>
      <c r="M150">
        <v>0</v>
      </c>
      <c r="N150">
        <v>30</v>
      </c>
      <c r="O150">
        <v>0</v>
      </c>
      <c r="P150">
        <v>0</v>
      </c>
      <c r="Q150">
        <v>0</v>
      </c>
      <c r="R150">
        <v>0</v>
      </c>
      <c r="T150">
        <v>0</v>
      </c>
      <c r="U150">
        <v>1206</v>
      </c>
    </row>
    <row r="151" spans="1:21" x14ac:dyDescent="0.25">
      <c r="H151" t="s">
        <v>17</v>
      </c>
    </row>
    <row r="152" spans="1:21" x14ac:dyDescent="0.25">
      <c r="A152">
        <v>73</v>
      </c>
      <c r="B152">
        <v>411</v>
      </c>
      <c r="C152" t="s">
        <v>297</v>
      </c>
      <c r="D152" t="s">
        <v>298</v>
      </c>
      <c r="E152" t="s">
        <v>299</v>
      </c>
      <c r="F152" t="s">
        <v>300</v>
      </c>
      <c r="G152" t="str">
        <f>"200802000245"</f>
        <v>200802000245</v>
      </c>
      <c r="H152" t="s">
        <v>103</v>
      </c>
      <c r="I152">
        <v>150</v>
      </c>
      <c r="J152">
        <v>30</v>
      </c>
      <c r="K152">
        <v>0</v>
      </c>
      <c r="L152">
        <v>0</v>
      </c>
      <c r="M152">
        <v>0</v>
      </c>
      <c r="N152">
        <v>30</v>
      </c>
      <c r="O152">
        <v>0</v>
      </c>
      <c r="P152">
        <v>0</v>
      </c>
      <c r="Q152">
        <v>0</v>
      </c>
      <c r="R152">
        <v>0</v>
      </c>
      <c r="T152">
        <v>0</v>
      </c>
      <c r="U152" t="s">
        <v>301</v>
      </c>
    </row>
    <row r="153" spans="1:21" x14ac:dyDescent="0.25">
      <c r="H153" t="s">
        <v>17</v>
      </c>
    </row>
    <row r="154" spans="1:21" x14ac:dyDescent="0.25">
      <c r="A154">
        <v>74</v>
      </c>
      <c r="B154">
        <v>2243</v>
      </c>
      <c r="C154" t="s">
        <v>302</v>
      </c>
      <c r="D154" t="s">
        <v>303</v>
      </c>
      <c r="E154" t="s">
        <v>49</v>
      </c>
      <c r="F154" t="s">
        <v>304</v>
      </c>
      <c r="G154" t="str">
        <f>"201304000332"</f>
        <v>201304000332</v>
      </c>
      <c r="H154">
        <v>935</v>
      </c>
      <c r="I154">
        <v>150</v>
      </c>
      <c r="J154">
        <v>70</v>
      </c>
      <c r="K154">
        <v>0</v>
      </c>
      <c r="L154">
        <v>0</v>
      </c>
      <c r="M154">
        <v>50</v>
      </c>
      <c r="N154">
        <v>0</v>
      </c>
      <c r="O154">
        <v>0</v>
      </c>
      <c r="P154">
        <v>0</v>
      </c>
      <c r="Q154">
        <v>0</v>
      </c>
      <c r="R154">
        <v>0</v>
      </c>
      <c r="T154">
        <v>2</v>
      </c>
      <c r="U154">
        <v>1205</v>
      </c>
    </row>
    <row r="155" spans="1:21" x14ac:dyDescent="0.25">
      <c r="H155" t="s">
        <v>32</v>
      </c>
    </row>
    <row r="156" spans="1:21" x14ac:dyDescent="0.25">
      <c r="A156">
        <v>75</v>
      </c>
      <c r="B156">
        <v>2356</v>
      </c>
      <c r="C156" t="s">
        <v>305</v>
      </c>
      <c r="D156" t="s">
        <v>193</v>
      </c>
      <c r="E156" t="s">
        <v>20</v>
      </c>
      <c r="F156" t="s">
        <v>306</v>
      </c>
      <c r="G156" t="str">
        <f>"201504001078"</f>
        <v>201504001078</v>
      </c>
      <c r="H156">
        <v>935</v>
      </c>
      <c r="I156">
        <v>150</v>
      </c>
      <c r="J156">
        <v>70</v>
      </c>
      <c r="K156">
        <v>50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T156">
        <v>0</v>
      </c>
      <c r="U156">
        <v>1205</v>
      </c>
    </row>
    <row r="157" spans="1:21" x14ac:dyDescent="0.25">
      <c r="H157" t="s">
        <v>17</v>
      </c>
    </row>
    <row r="158" spans="1:21" x14ac:dyDescent="0.25">
      <c r="A158">
        <v>76</v>
      </c>
      <c r="B158">
        <v>1412</v>
      </c>
      <c r="C158" t="s">
        <v>307</v>
      </c>
      <c r="D158" t="s">
        <v>308</v>
      </c>
      <c r="E158" t="s">
        <v>15</v>
      </c>
      <c r="F158" t="s">
        <v>309</v>
      </c>
      <c r="G158" t="str">
        <f>"201406003357"</f>
        <v>201406003357</v>
      </c>
      <c r="H158" t="s">
        <v>310</v>
      </c>
      <c r="I158">
        <v>150</v>
      </c>
      <c r="J158">
        <v>30</v>
      </c>
      <c r="K158">
        <v>0</v>
      </c>
      <c r="L158">
        <v>30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T158">
        <v>0</v>
      </c>
      <c r="U158" t="s">
        <v>311</v>
      </c>
    </row>
    <row r="159" spans="1:21" x14ac:dyDescent="0.25">
      <c r="H159" t="s">
        <v>32</v>
      </c>
    </row>
    <row r="160" spans="1:21" x14ac:dyDescent="0.25">
      <c r="A160">
        <v>77</v>
      </c>
      <c r="B160">
        <v>79</v>
      </c>
      <c r="C160" t="s">
        <v>312</v>
      </c>
      <c r="D160" t="s">
        <v>124</v>
      </c>
      <c r="E160" t="s">
        <v>313</v>
      </c>
      <c r="F160" t="s">
        <v>314</v>
      </c>
      <c r="G160" t="str">
        <f>"201406005823"</f>
        <v>201406005823</v>
      </c>
      <c r="H160" t="s">
        <v>83</v>
      </c>
      <c r="I160">
        <v>0</v>
      </c>
      <c r="J160">
        <v>70</v>
      </c>
      <c r="K160">
        <v>50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T160">
        <v>2</v>
      </c>
      <c r="U160" t="s">
        <v>315</v>
      </c>
    </row>
    <row r="161" spans="1:21" x14ac:dyDescent="0.25">
      <c r="H161">
        <v>702</v>
      </c>
    </row>
    <row r="162" spans="1:21" x14ac:dyDescent="0.25">
      <c r="A162">
        <v>78</v>
      </c>
      <c r="B162">
        <v>3157</v>
      </c>
      <c r="C162" t="s">
        <v>316</v>
      </c>
      <c r="D162" t="s">
        <v>317</v>
      </c>
      <c r="E162" t="s">
        <v>205</v>
      </c>
      <c r="F162" t="s">
        <v>318</v>
      </c>
      <c r="G162" t="str">
        <f>"00014704"</f>
        <v>00014704</v>
      </c>
      <c r="H162">
        <v>1023</v>
      </c>
      <c r="I162">
        <v>0</v>
      </c>
      <c r="J162">
        <v>70</v>
      </c>
      <c r="K162">
        <v>30</v>
      </c>
      <c r="L162">
        <v>50</v>
      </c>
      <c r="M162">
        <v>30</v>
      </c>
      <c r="N162">
        <v>0</v>
      </c>
      <c r="O162">
        <v>0</v>
      </c>
      <c r="P162">
        <v>0</v>
      </c>
      <c r="Q162">
        <v>0</v>
      </c>
      <c r="R162">
        <v>0</v>
      </c>
      <c r="T162">
        <v>0</v>
      </c>
      <c r="U162">
        <v>1203</v>
      </c>
    </row>
    <row r="163" spans="1:21" x14ac:dyDescent="0.25">
      <c r="H163" t="s">
        <v>32</v>
      </c>
    </row>
    <row r="164" spans="1:21" x14ac:dyDescent="0.25">
      <c r="A164">
        <v>79</v>
      </c>
      <c r="B164">
        <v>368</v>
      </c>
      <c r="C164" t="s">
        <v>319</v>
      </c>
      <c r="D164" t="s">
        <v>320</v>
      </c>
      <c r="E164" t="s">
        <v>15</v>
      </c>
      <c r="F164" t="s">
        <v>321</v>
      </c>
      <c r="G164" t="str">
        <f>"201406009786"</f>
        <v>201406009786</v>
      </c>
      <c r="H164" t="s">
        <v>95</v>
      </c>
      <c r="I164">
        <v>0</v>
      </c>
      <c r="J164">
        <v>70</v>
      </c>
      <c r="K164">
        <v>0</v>
      </c>
      <c r="L164">
        <v>70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T164">
        <v>0</v>
      </c>
      <c r="U164" t="s">
        <v>322</v>
      </c>
    </row>
    <row r="165" spans="1:21" x14ac:dyDescent="0.25">
      <c r="H165">
        <v>702</v>
      </c>
    </row>
    <row r="166" spans="1:21" x14ac:dyDescent="0.25">
      <c r="A166">
        <v>80</v>
      </c>
      <c r="B166">
        <v>1341</v>
      </c>
      <c r="C166" t="s">
        <v>323</v>
      </c>
      <c r="D166" t="s">
        <v>303</v>
      </c>
      <c r="E166" t="s">
        <v>49</v>
      </c>
      <c r="F166" t="s">
        <v>324</v>
      </c>
      <c r="G166" t="str">
        <f>"00151194"</f>
        <v>00151194</v>
      </c>
      <c r="H166">
        <v>1100</v>
      </c>
      <c r="I166">
        <v>0</v>
      </c>
      <c r="J166">
        <v>70</v>
      </c>
      <c r="K166">
        <v>30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T166">
        <v>0</v>
      </c>
      <c r="U166">
        <v>1200</v>
      </c>
    </row>
    <row r="167" spans="1:21" x14ac:dyDescent="0.25">
      <c r="H167" t="s">
        <v>32</v>
      </c>
    </row>
    <row r="168" spans="1:21" x14ac:dyDescent="0.25">
      <c r="A168">
        <v>81</v>
      </c>
      <c r="B168">
        <v>2506</v>
      </c>
      <c r="C168" t="s">
        <v>325</v>
      </c>
      <c r="D168" t="s">
        <v>64</v>
      </c>
      <c r="E168" t="s">
        <v>285</v>
      </c>
      <c r="F168" t="s">
        <v>326</v>
      </c>
      <c r="G168" t="str">
        <f>"00198021"</f>
        <v>00198021</v>
      </c>
      <c r="H168">
        <v>990</v>
      </c>
      <c r="I168">
        <v>150</v>
      </c>
      <c r="J168">
        <v>30</v>
      </c>
      <c r="K168">
        <v>0</v>
      </c>
      <c r="L168">
        <v>0</v>
      </c>
      <c r="M168">
        <v>30</v>
      </c>
      <c r="N168">
        <v>0</v>
      </c>
      <c r="O168">
        <v>0</v>
      </c>
      <c r="P168">
        <v>0</v>
      </c>
      <c r="Q168">
        <v>0</v>
      </c>
      <c r="R168">
        <v>0</v>
      </c>
      <c r="T168">
        <v>0</v>
      </c>
      <c r="U168">
        <v>1200</v>
      </c>
    </row>
    <row r="169" spans="1:21" x14ac:dyDescent="0.25">
      <c r="H169" t="s">
        <v>17</v>
      </c>
    </row>
    <row r="170" spans="1:21" x14ac:dyDescent="0.25">
      <c r="A170">
        <v>82</v>
      </c>
      <c r="B170">
        <v>1934</v>
      </c>
      <c r="C170" t="s">
        <v>327</v>
      </c>
      <c r="D170" t="s">
        <v>98</v>
      </c>
      <c r="E170" t="s">
        <v>328</v>
      </c>
      <c r="F170" t="s">
        <v>329</v>
      </c>
      <c r="G170" t="str">
        <f>"00114442"</f>
        <v>00114442</v>
      </c>
      <c r="H170">
        <v>990</v>
      </c>
      <c r="I170">
        <v>150</v>
      </c>
      <c r="J170">
        <v>30</v>
      </c>
      <c r="K170">
        <v>30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T170">
        <v>0</v>
      </c>
      <c r="U170">
        <v>1200</v>
      </c>
    </row>
    <row r="171" spans="1:21" x14ac:dyDescent="0.25">
      <c r="H171" t="s">
        <v>17</v>
      </c>
    </row>
    <row r="172" spans="1:21" x14ac:dyDescent="0.25">
      <c r="A172">
        <v>83</v>
      </c>
      <c r="B172">
        <v>1949</v>
      </c>
      <c r="C172" t="s">
        <v>330</v>
      </c>
      <c r="D172" t="s">
        <v>331</v>
      </c>
      <c r="E172" t="s">
        <v>332</v>
      </c>
      <c r="F172" t="s">
        <v>333</v>
      </c>
      <c r="G172" t="str">
        <f>"201410000443"</f>
        <v>201410000443</v>
      </c>
      <c r="H172" t="s">
        <v>334</v>
      </c>
      <c r="I172">
        <v>150</v>
      </c>
      <c r="J172">
        <v>70</v>
      </c>
      <c r="K172">
        <v>0</v>
      </c>
      <c r="L172">
        <v>0</v>
      </c>
      <c r="M172">
        <v>70</v>
      </c>
      <c r="N172">
        <v>0</v>
      </c>
      <c r="O172">
        <v>0</v>
      </c>
      <c r="P172">
        <v>0</v>
      </c>
      <c r="Q172">
        <v>0</v>
      </c>
      <c r="R172">
        <v>0</v>
      </c>
      <c r="T172">
        <v>2</v>
      </c>
      <c r="U172" t="s">
        <v>335</v>
      </c>
    </row>
    <row r="173" spans="1:21" x14ac:dyDescent="0.25">
      <c r="H173">
        <v>702</v>
      </c>
    </row>
    <row r="174" spans="1:21" x14ac:dyDescent="0.25">
      <c r="A174">
        <v>84</v>
      </c>
      <c r="B174">
        <v>384</v>
      </c>
      <c r="C174" t="s">
        <v>336</v>
      </c>
      <c r="D174" t="s">
        <v>337</v>
      </c>
      <c r="E174" t="s">
        <v>328</v>
      </c>
      <c r="F174" t="s">
        <v>338</v>
      </c>
      <c r="G174" t="str">
        <f>"200809001224"</f>
        <v>200809001224</v>
      </c>
      <c r="H174" t="s">
        <v>334</v>
      </c>
      <c r="I174">
        <v>150</v>
      </c>
      <c r="J174">
        <v>70</v>
      </c>
      <c r="K174">
        <v>0</v>
      </c>
      <c r="L174">
        <v>0</v>
      </c>
      <c r="M174">
        <v>70</v>
      </c>
      <c r="N174">
        <v>0</v>
      </c>
      <c r="O174">
        <v>0</v>
      </c>
      <c r="P174">
        <v>0</v>
      </c>
      <c r="Q174">
        <v>0</v>
      </c>
      <c r="R174">
        <v>0</v>
      </c>
      <c r="T174">
        <v>0</v>
      </c>
      <c r="U174" t="s">
        <v>335</v>
      </c>
    </row>
    <row r="175" spans="1:21" x14ac:dyDescent="0.25">
      <c r="H175">
        <v>702</v>
      </c>
    </row>
    <row r="176" spans="1:21" x14ac:dyDescent="0.25">
      <c r="A176">
        <v>85</v>
      </c>
      <c r="B176">
        <v>54</v>
      </c>
      <c r="C176" t="s">
        <v>339</v>
      </c>
      <c r="D176" t="s">
        <v>98</v>
      </c>
      <c r="E176" t="s">
        <v>340</v>
      </c>
      <c r="F176" t="s">
        <v>341</v>
      </c>
      <c r="G176" t="str">
        <f>"00091683"</f>
        <v>00091683</v>
      </c>
      <c r="H176" t="s">
        <v>342</v>
      </c>
      <c r="I176">
        <v>150</v>
      </c>
      <c r="J176">
        <v>70</v>
      </c>
      <c r="K176">
        <v>0</v>
      </c>
      <c r="L176">
        <v>30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T176">
        <v>2</v>
      </c>
      <c r="U176" t="s">
        <v>343</v>
      </c>
    </row>
    <row r="177" spans="1:21" x14ac:dyDescent="0.25">
      <c r="H177" t="s">
        <v>32</v>
      </c>
    </row>
    <row r="178" spans="1:21" x14ac:dyDescent="0.25">
      <c r="A178">
        <v>86</v>
      </c>
      <c r="B178">
        <v>1754</v>
      </c>
      <c r="C178" t="s">
        <v>344</v>
      </c>
      <c r="D178" t="s">
        <v>118</v>
      </c>
      <c r="E178" t="s">
        <v>91</v>
      </c>
      <c r="F178" t="s">
        <v>345</v>
      </c>
      <c r="G178" t="str">
        <f>"201406002267"</f>
        <v>201406002267</v>
      </c>
      <c r="H178" t="s">
        <v>77</v>
      </c>
      <c r="I178">
        <v>0</v>
      </c>
      <c r="J178">
        <v>70</v>
      </c>
      <c r="K178">
        <v>70</v>
      </c>
      <c r="L178">
        <v>0</v>
      </c>
      <c r="M178">
        <v>0</v>
      </c>
      <c r="N178">
        <v>30</v>
      </c>
      <c r="O178">
        <v>0</v>
      </c>
      <c r="P178">
        <v>0</v>
      </c>
      <c r="Q178">
        <v>0</v>
      </c>
      <c r="R178">
        <v>0</v>
      </c>
      <c r="T178">
        <v>0</v>
      </c>
      <c r="U178" t="s">
        <v>346</v>
      </c>
    </row>
    <row r="179" spans="1:21" x14ac:dyDescent="0.25">
      <c r="H179" t="s">
        <v>17</v>
      </c>
    </row>
    <row r="180" spans="1:21" x14ac:dyDescent="0.25">
      <c r="A180">
        <v>87</v>
      </c>
      <c r="B180">
        <v>3138</v>
      </c>
      <c r="C180" t="s">
        <v>347</v>
      </c>
      <c r="D180" t="s">
        <v>348</v>
      </c>
      <c r="E180" t="s">
        <v>295</v>
      </c>
      <c r="F180" t="s">
        <v>349</v>
      </c>
      <c r="G180" t="str">
        <f>"00114031"</f>
        <v>00114031</v>
      </c>
      <c r="H180">
        <v>1078</v>
      </c>
      <c r="I180">
        <v>0</v>
      </c>
      <c r="J180">
        <v>70</v>
      </c>
      <c r="K180">
        <v>50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T180">
        <v>0</v>
      </c>
      <c r="U180">
        <v>1198</v>
      </c>
    </row>
    <row r="181" spans="1:21" x14ac:dyDescent="0.25">
      <c r="H181">
        <v>702</v>
      </c>
    </row>
    <row r="182" spans="1:21" x14ac:dyDescent="0.25">
      <c r="A182">
        <v>88</v>
      </c>
      <c r="B182">
        <v>2505</v>
      </c>
      <c r="C182" t="s">
        <v>350</v>
      </c>
      <c r="D182" t="s">
        <v>351</v>
      </c>
      <c r="E182" t="s">
        <v>64</v>
      </c>
      <c r="F182" t="s">
        <v>352</v>
      </c>
      <c r="G182" t="str">
        <f>"200809001068"</f>
        <v>200809001068</v>
      </c>
      <c r="H182">
        <v>1078</v>
      </c>
      <c r="I182">
        <v>0</v>
      </c>
      <c r="J182">
        <v>70</v>
      </c>
      <c r="K182">
        <v>0</v>
      </c>
      <c r="L182">
        <v>50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T182">
        <v>0</v>
      </c>
      <c r="U182">
        <v>1198</v>
      </c>
    </row>
    <row r="183" spans="1:21" x14ac:dyDescent="0.25">
      <c r="H183" t="s">
        <v>17</v>
      </c>
    </row>
    <row r="184" spans="1:21" x14ac:dyDescent="0.25">
      <c r="A184">
        <v>89</v>
      </c>
      <c r="B184">
        <v>1883</v>
      </c>
      <c r="C184" t="s">
        <v>353</v>
      </c>
      <c r="D184" t="s">
        <v>20</v>
      </c>
      <c r="E184" t="s">
        <v>295</v>
      </c>
      <c r="F184" t="s">
        <v>354</v>
      </c>
      <c r="G184" t="str">
        <f>"00131839"</f>
        <v>00131839</v>
      </c>
      <c r="H184">
        <v>1067</v>
      </c>
      <c r="I184">
        <v>0</v>
      </c>
      <c r="J184">
        <v>30</v>
      </c>
      <c r="K184">
        <v>30</v>
      </c>
      <c r="L184">
        <v>70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T184">
        <v>0</v>
      </c>
      <c r="U184">
        <v>1197</v>
      </c>
    </row>
    <row r="185" spans="1:21" x14ac:dyDescent="0.25">
      <c r="H185">
        <v>702</v>
      </c>
    </row>
    <row r="186" spans="1:21" x14ac:dyDescent="0.25">
      <c r="A186">
        <v>90</v>
      </c>
      <c r="B186">
        <v>1305</v>
      </c>
      <c r="C186" t="s">
        <v>355</v>
      </c>
      <c r="D186" t="s">
        <v>204</v>
      </c>
      <c r="E186" t="s">
        <v>35</v>
      </c>
      <c r="F186" t="s">
        <v>356</v>
      </c>
      <c r="G186" t="str">
        <f>"00119739"</f>
        <v>00119739</v>
      </c>
      <c r="H186">
        <v>946</v>
      </c>
      <c r="I186">
        <v>150</v>
      </c>
      <c r="J186">
        <v>70</v>
      </c>
      <c r="K186">
        <v>0</v>
      </c>
      <c r="L186">
        <v>30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T186">
        <v>0</v>
      </c>
      <c r="U186">
        <v>1196</v>
      </c>
    </row>
    <row r="187" spans="1:21" x14ac:dyDescent="0.25">
      <c r="H187" t="s">
        <v>17</v>
      </c>
    </row>
    <row r="188" spans="1:21" x14ac:dyDescent="0.25">
      <c r="A188">
        <v>91</v>
      </c>
      <c r="B188">
        <v>1863</v>
      </c>
      <c r="C188" t="s">
        <v>357</v>
      </c>
      <c r="D188" t="s">
        <v>53</v>
      </c>
      <c r="E188" t="s">
        <v>358</v>
      </c>
      <c r="F188" t="s">
        <v>359</v>
      </c>
      <c r="G188" t="str">
        <f>"201511028063"</f>
        <v>201511028063</v>
      </c>
      <c r="H188" t="s">
        <v>103</v>
      </c>
      <c r="I188">
        <v>0</v>
      </c>
      <c r="J188">
        <v>70</v>
      </c>
      <c r="K188">
        <v>70</v>
      </c>
      <c r="L188">
        <v>30</v>
      </c>
      <c r="M188">
        <v>30</v>
      </c>
      <c r="N188">
        <v>0</v>
      </c>
      <c r="O188">
        <v>0</v>
      </c>
      <c r="P188">
        <v>0</v>
      </c>
      <c r="Q188">
        <v>0</v>
      </c>
      <c r="R188">
        <v>0</v>
      </c>
      <c r="T188">
        <v>0</v>
      </c>
      <c r="U188" t="s">
        <v>360</v>
      </c>
    </row>
    <row r="189" spans="1:21" x14ac:dyDescent="0.25">
      <c r="H189" t="s">
        <v>32</v>
      </c>
    </row>
    <row r="190" spans="1:21" x14ac:dyDescent="0.25">
      <c r="A190">
        <v>92</v>
      </c>
      <c r="B190">
        <v>2492</v>
      </c>
      <c r="C190" t="s">
        <v>361</v>
      </c>
      <c r="D190" t="s">
        <v>362</v>
      </c>
      <c r="E190" t="s">
        <v>205</v>
      </c>
      <c r="F190" t="s">
        <v>363</v>
      </c>
      <c r="G190" t="str">
        <f>"201304005108"</f>
        <v>201304005108</v>
      </c>
      <c r="H190" t="s">
        <v>364</v>
      </c>
      <c r="I190">
        <v>0</v>
      </c>
      <c r="J190">
        <v>70</v>
      </c>
      <c r="K190">
        <v>50</v>
      </c>
      <c r="L190">
        <v>50</v>
      </c>
      <c r="M190">
        <v>0</v>
      </c>
      <c r="N190">
        <v>70</v>
      </c>
      <c r="O190">
        <v>0</v>
      </c>
      <c r="P190">
        <v>0</v>
      </c>
      <c r="Q190">
        <v>0</v>
      </c>
      <c r="R190">
        <v>0</v>
      </c>
      <c r="T190">
        <v>0</v>
      </c>
      <c r="U190" t="s">
        <v>365</v>
      </c>
    </row>
    <row r="191" spans="1:21" x14ac:dyDescent="0.25">
      <c r="H191" t="s">
        <v>32</v>
      </c>
    </row>
    <row r="192" spans="1:21" x14ac:dyDescent="0.25">
      <c r="A192">
        <v>93</v>
      </c>
      <c r="B192">
        <v>2302</v>
      </c>
      <c r="C192" t="s">
        <v>287</v>
      </c>
      <c r="D192" t="s">
        <v>53</v>
      </c>
      <c r="E192" t="s">
        <v>81</v>
      </c>
      <c r="F192" t="s">
        <v>366</v>
      </c>
      <c r="G192" t="str">
        <f>"00045346"</f>
        <v>00045346</v>
      </c>
      <c r="H192" t="s">
        <v>95</v>
      </c>
      <c r="I192">
        <v>0</v>
      </c>
      <c r="J192">
        <v>70</v>
      </c>
      <c r="K192">
        <v>30</v>
      </c>
      <c r="L192">
        <v>0</v>
      </c>
      <c r="M192">
        <v>30</v>
      </c>
      <c r="N192">
        <v>0</v>
      </c>
      <c r="O192">
        <v>0</v>
      </c>
      <c r="P192">
        <v>0</v>
      </c>
      <c r="Q192">
        <v>0</v>
      </c>
      <c r="R192">
        <v>0</v>
      </c>
      <c r="T192">
        <v>0</v>
      </c>
      <c r="U192" t="s">
        <v>367</v>
      </c>
    </row>
    <row r="193" spans="1:21" x14ac:dyDescent="0.25">
      <c r="H193" t="s">
        <v>32</v>
      </c>
    </row>
    <row r="194" spans="1:21" x14ac:dyDescent="0.25">
      <c r="A194">
        <v>94</v>
      </c>
      <c r="B194">
        <v>254</v>
      </c>
      <c r="C194" t="s">
        <v>368</v>
      </c>
      <c r="D194" t="s">
        <v>101</v>
      </c>
      <c r="E194" t="s">
        <v>64</v>
      </c>
      <c r="F194" t="s">
        <v>369</v>
      </c>
      <c r="G194" t="str">
        <f>"200811000876"</f>
        <v>200811000876</v>
      </c>
      <c r="H194" t="s">
        <v>95</v>
      </c>
      <c r="I194">
        <v>0</v>
      </c>
      <c r="J194">
        <v>30</v>
      </c>
      <c r="K194">
        <v>0</v>
      </c>
      <c r="L194">
        <v>70</v>
      </c>
      <c r="M194">
        <v>30</v>
      </c>
      <c r="N194">
        <v>0</v>
      </c>
      <c r="O194">
        <v>0</v>
      </c>
      <c r="P194">
        <v>0</v>
      </c>
      <c r="Q194">
        <v>0</v>
      </c>
      <c r="R194">
        <v>0</v>
      </c>
      <c r="T194">
        <v>0</v>
      </c>
      <c r="U194" t="s">
        <v>367</v>
      </c>
    </row>
    <row r="195" spans="1:21" x14ac:dyDescent="0.25">
      <c r="H195" t="s">
        <v>17</v>
      </c>
    </row>
    <row r="196" spans="1:21" x14ac:dyDescent="0.25">
      <c r="A196">
        <v>95</v>
      </c>
      <c r="B196">
        <v>3166</v>
      </c>
      <c r="C196" t="s">
        <v>370</v>
      </c>
      <c r="D196" t="s">
        <v>162</v>
      </c>
      <c r="E196" t="s">
        <v>81</v>
      </c>
      <c r="F196" t="s">
        <v>371</v>
      </c>
      <c r="G196" t="str">
        <f>"201402012181"</f>
        <v>201402012181</v>
      </c>
      <c r="H196" t="s">
        <v>95</v>
      </c>
      <c r="I196">
        <v>0</v>
      </c>
      <c r="J196">
        <v>70</v>
      </c>
      <c r="K196">
        <v>0</v>
      </c>
      <c r="L196">
        <v>0</v>
      </c>
      <c r="M196">
        <v>30</v>
      </c>
      <c r="N196">
        <v>30</v>
      </c>
      <c r="O196">
        <v>0</v>
      </c>
      <c r="P196">
        <v>0</v>
      </c>
      <c r="Q196">
        <v>0</v>
      </c>
      <c r="R196">
        <v>0</v>
      </c>
      <c r="T196">
        <v>0</v>
      </c>
      <c r="U196" t="s">
        <v>367</v>
      </c>
    </row>
    <row r="197" spans="1:21" x14ac:dyDescent="0.25">
      <c r="H197" t="s">
        <v>17</v>
      </c>
    </row>
    <row r="198" spans="1:21" x14ac:dyDescent="0.25">
      <c r="A198">
        <v>96</v>
      </c>
      <c r="B198">
        <v>270</v>
      </c>
      <c r="C198" t="s">
        <v>372</v>
      </c>
      <c r="D198" t="s">
        <v>179</v>
      </c>
      <c r="E198" t="s">
        <v>49</v>
      </c>
      <c r="F198" t="s">
        <v>373</v>
      </c>
      <c r="G198" t="str">
        <f>"201406012991"</f>
        <v>201406012991</v>
      </c>
      <c r="H198" t="s">
        <v>30</v>
      </c>
      <c r="I198">
        <v>0</v>
      </c>
      <c r="J198">
        <v>30</v>
      </c>
      <c r="K198">
        <v>50</v>
      </c>
      <c r="L198">
        <v>30</v>
      </c>
      <c r="M198">
        <v>30</v>
      </c>
      <c r="N198">
        <v>0</v>
      </c>
      <c r="O198">
        <v>0</v>
      </c>
      <c r="P198">
        <v>0</v>
      </c>
      <c r="Q198">
        <v>0</v>
      </c>
      <c r="R198">
        <v>0</v>
      </c>
      <c r="T198">
        <v>0</v>
      </c>
      <c r="U198" t="s">
        <v>374</v>
      </c>
    </row>
    <row r="199" spans="1:21" x14ac:dyDescent="0.25">
      <c r="H199" t="s">
        <v>17</v>
      </c>
    </row>
    <row r="200" spans="1:21" x14ac:dyDescent="0.25">
      <c r="A200">
        <v>97</v>
      </c>
      <c r="B200">
        <v>315</v>
      </c>
      <c r="C200" t="s">
        <v>375</v>
      </c>
      <c r="D200" t="s">
        <v>303</v>
      </c>
      <c r="E200" t="s">
        <v>376</v>
      </c>
      <c r="F200" t="s">
        <v>377</v>
      </c>
      <c r="G200" t="str">
        <f>"201406011348"</f>
        <v>201406011348</v>
      </c>
      <c r="H200" t="s">
        <v>378</v>
      </c>
      <c r="I200">
        <v>0</v>
      </c>
      <c r="J200">
        <v>70</v>
      </c>
      <c r="K200">
        <v>50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T200">
        <v>2</v>
      </c>
      <c r="U200" t="s">
        <v>379</v>
      </c>
    </row>
    <row r="201" spans="1:21" x14ac:dyDescent="0.25">
      <c r="H201" t="s">
        <v>32</v>
      </c>
    </row>
    <row r="202" spans="1:21" x14ac:dyDescent="0.25">
      <c r="A202">
        <v>98</v>
      </c>
      <c r="B202">
        <v>984</v>
      </c>
      <c r="C202" t="s">
        <v>380</v>
      </c>
      <c r="D202" t="s">
        <v>381</v>
      </c>
      <c r="E202" t="s">
        <v>15</v>
      </c>
      <c r="F202" t="s">
        <v>382</v>
      </c>
      <c r="G202" t="str">
        <f>"201406014210"</f>
        <v>201406014210</v>
      </c>
      <c r="H202">
        <v>1089</v>
      </c>
      <c r="I202">
        <v>0</v>
      </c>
      <c r="J202">
        <v>70</v>
      </c>
      <c r="K202">
        <v>0</v>
      </c>
      <c r="L202">
        <v>0</v>
      </c>
      <c r="M202">
        <v>30</v>
      </c>
      <c r="N202">
        <v>0</v>
      </c>
      <c r="O202">
        <v>0</v>
      </c>
      <c r="P202">
        <v>0</v>
      </c>
      <c r="Q202">
        <v>0</v>
      </c>
      <c r="R202">
        <v>0</v>
      </c>
      <c r="T202">
        <v>0</v>
      </c>
      <c r="U202">
        <v>1189</v>
      </c>
    </row>
    <row r="203" spans="1:21" x14ac:dyDescent="0.25">
      <c r="H203">
        <v>702</v>
      </c>
    </row>
    <row r="204" spans="1:21" x14ac:dyDescent="0.25">
      <c r="A204">
        <v>99</v>
      </c>
      <c r="B204">
        <v>212</v>
      </c>
      <c r="C204" t="s">
        <v>383</v>
      </c>
      <c r="D204" t="s">
        <v>101</v>
      </c>
      <c r="E204" t="s">
        <v>64</v>
      </c>
      <c r="F204" t="s">
        <v>384</v>
      </c>
      <c r="G204" t="str">
        <f>"00228580"</f>
        <v>00228580</v>
      </c>
      <c r="H204">
        <v>1067</v>
      </c>
      <c r="I204">
        <v>0</v>
      </c>
      <c r="J204">
        <v>70</v>
      </c>
      <c r="K204">
        <v>50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T204">
        <v>0</v>
      </c>
      <c r="U204">
        <v>1187</v>
      </c>
    </row>
    <row r="205" spans="1:21" x14ac:dyDescent="0.25">
      <c r="H205" t="s">
        <v>32</v>
      </c>
    </row>
    <row r="206" spans="1:21" x14ac:dyDescent="0.25">
      <c r="A206">
        <v>100</v>
      </c>
      <c r="B206">
        <v>662</v>
      </c>
      <c r="C206" t="s">
        <v>385</v>
      </c>
      <c r="D206" t="s">
        <v>386</v>
      </c>
      <c r="E206" t="s">
        <v>49</v>
      </c>
      <c r="F206" t="s">
        <v>387</v>
      </c>
      <c r="G206" t="str">
        <f>"201410007404"</f>
        <v>201410007404</v>
      </c>
      <c r="H206">
        <v>1067</v>
      </c>
      <c r="I206">
        <v>0</v>
      </c>
      <c r="J206">
        <v>70</v>
      </c>
      <c r="K206">
        <v>0</v>
      </c>
      <c r="L206">
        <v>50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T206">
        <v>0</v>
      </c>
      <c r="U206">
        <v>1187</v>
      </c>
    </row>
    <row r="207" spans="1:21" x14ac:dyDescent="0.25">
      <c r="H207" t="s">
        <v>32</v>
      </c>
    </row>
    <row r="208" spans="1:21" x14ac:dyDescent="0.25">
      <c r="A208">
        <v>101</v>
      </c>
      <c r="B208">
        <v>1729</v>
      </c>
      <c r="C208" t="s">
        <v>388</v>
      </c>
      <c r="D208" t="s">
        <v>110</v>
      </c>
      <c r="E208" t="s">
        <v>49</v>
      </c>
      <c r="F208" t="s">
        <v>389</v>
      </c>
      <c r="G208" t="str">
        <f>"201406000373"</f>
        <v>201406000373</v>
      </c>
      <c r="H208">
        <v>957</v>
      </c>
      <c r="I208">
        <v>150</v>
      </c>
      <c r="J208">
        <v>30</v>
      </c>
      <c r="K208">
        <v>0</v>
      </c>
      <c r="L208">
        <v>50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T208">
        <v>0</v>
      </c>
      <c r="U208">
        <v>1187</v>
      </c>
    </row>
    <row r="209" spans="1:21" x14ac:dyDescent="0.25">
      <c r="H209" t="s">
        <v>32</v>
      </c>
    </row>
    <row r="210" spans="1:21" x14ac:dyDescent="0.25">
      <c r="A210">
        <v>102</v>
      </c>
      <c r="B210">
        <v>1189</v>
      </c>
      <c r="C210" t="s">
        <v>390</v>
      </c>
      <c r="D210" t="s">
        <v>98</v>
      </c>
      <c r="E210" t="s">
        <v>64</v>
      </c>
      <c r="F210" t="s">
        <v>391</v>
      </c>
      <c r="G210" t="str">
        <f>"201406005768"</f>
        <v>201406005768</v>
      </c>
      <c r="H210">
        <v>1056</v>
      </c>
      <c r="I210">
        <v>0</v>
      </c>
      <c r="J210">
        <v>70</v>
      </c>
      <c r="K210">
        <v>0</v>
      </c>
      <c r="L210">
        <v>30</v>
      </c>
      <c r="M210">
        <v>0</v>
      </c>
      <c r="N210">
        <v>30</v>
      </c>
      <c r="O210">
        <v>0</v>
      </c>
      <c r="P210">
        <v>0</v>
      </c>
      <c r="Q210">
        <v>0</v>
      </c>
      <c r="R210">
        <v>0</v>
      </c>
      <c r="T210">
        <v>0</v>
      </c>
      <c r="U210">
        <v>1186</v>
      </c>
    </row>
    <row r="211" spans="1:21" x14ac:dyDescent="0.25">
      <c r="H211" t="s">
        <v>17</v>
      </c>
    </row>
    <row r="212" spans="1:21" x14ac:dyDescent="0.25">
      <c r="A212">
        <v>103</v>
      </c>
      <c r="B212">
        <v>490</v>
      </c>
      <c r="C212" t="s">
        <v>392</v>
      </c>
      <c r="D212" t="s">
        <v>216</v>
      </c>
      <c r="E212" t="s">
        <v>15</v>
      </c>
      <c r="F212" t="s">
        <v>393</v>
      </c>
      <c r="G212" t="str">
        <f>"201511020583"</f>
        <v>201511020583</v>
      </c>
      <c r="H212">
        <v>1056</v>
      </c>
      <c r="I212">
        <v>0</v>
      </c>
      <c r="J212">
        <v>70</v>
      </c>
      <c r="K212">
        <v>30</v>
      </c>
      <c r="L212">
        <v>0</v>
      </c>
      <c r="M212">
        <v>30</v>
      </c>
      <c r="N212">
        <v>0</v>
      </c>
      <c r="O212">
        <v>0</v>
      </c>
      <c r="P212">
        <v>0</v>
      </c>
      <c r="Q212">
        <v>0</v>
      </c>
      <c r="R212">
        <v>0</v>
      </c>
      <c r="T212">
        <v>0</v>
      </c>
      <c r="U212">
        <v>1186</v>
      </c>
    </row>
    <row r="213" spans="1:21" x14ac:dyDescent="0.25">
      <c r="H213" t="s">
        <v>32</v>
      </c>
    </row>
    <row r="214" spans="1:21" x14ac:dyDescent="0.25">
      <c r="A214">
        <v>104</v>
      </c>
      <c r="B214">
        <v>950</v>
      </c>
      <c r="C214" t="s">
        <v>394</v>
      </c>
      <c r="D214" t="s">
        <v>395</v>
      </c>
      <c r="E214" t="s">
        <v>396</v>
      </c>
      <c r="F214" t="s">
        <v>397</v>
      </c>
      <c r="G214" t="str">
        <f>"201511030361"</f>
        <v>201511030361</v>
      </c>
      <c r="H214">
        <v>935</v>
      </c>
      <c r="I214">
        <v>150</v>
      </c>
      <c r="J214">
        <v>30</v>
      </c>
      <c r="K214">
        <v>0</v>
      </c>
      <c r="L214">
        <v>70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T214">
        <v>0</v>
      </c>
      <c r="U214">
        <v>1185</v>
      </c>
    </row>
    <row r="215" spans="1:21" x14ac:dyDescent="0.25">
      <c r="H215" t="s">
        <v>32</v>
      </c>
    </row>
    <row r="216" spans="1:21" x14ac:dyDescent="0.25">
      <c r="A216">
        <v>105</v>
      </c>
      <c r="B216">
        <v>2630</v>
      </c>
      <c r="C216" t="s">
        <v>398</v>
      </c>
      <c r="D216" t="s">
        <v>386</v>
      </c>
      <c r="E216" t="s">
        <v>276</v>
      </c>
      <c r="F216" t="s">
        <v>399</v>
      </c>
      <c r="G216" t="str">
        <f>"201511020766"</f>
        <v>201511020766</v>
      </c>
      <c r="H216" t="s">
        <v>112</v>
      </c>
      <c r="I216">
        <v>0</v>
      </c>
      <c r="J216">
        <v>30</v>
      </c>
      <c r="K216">
        <v>70</v>
      </c>
      <c r="L216">
        <v>30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T216">
        <v>0</v>
      </c>
      <c r="U216" t="s">
        <v>400</v>
      </c>
    </row>
    <row r="217" spans="1:21" x14ac:dyDescent="0.25">
      <c r="H217" t="s">
        <v>17</v>
      </c>
    </row>
    <row r="218" spans="1:21" x14ac:dyDescent="0.25">
      <c r="A218">
        <v>106</v>
      </c>
      <c r="B218">
        <v>2498</v>
      </c>
      <c r="C218" t="s">
        <v>401</v>
      </c>
      <c r="D218" t="s">
        <v>69</v>
      </c>
      <c r="E218" t="s">
        <v>35</v>
      </c>
      <c r="F218" t="s">
        <v>402</v>
      </c>
      <c r="G218" t="str">
        <f>"00128887"</f>
        <v>00128887</v>
      </c>
      <c r="H218" t="s">
        <v>83</v>
      </c>
      <c r="I218">
        <v>0</v>
      </c>
      <c r="J218">
        <v>30</v>
      </c>
      <c r="K218">
        <v>70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T218">
        <v>0</v>
      </c>
      <c r="U218" t="s">
        <v>403</v>
      </c>
    </row>
    <row r="219" spans="1:21" x14ac:dyDescent="0.25">
      <c r="H219" t="s">
        <v>32</v>
      </c>
    </row>
    <row r="220" spans="1:21" x14ac:dyDescent="0.25">
      <c r="A220">
        <v>107</v>
      </c>
      <c r="B220">
        <v>1338</v>
      </c>
      <c r="C220" t="s">
        <v>404</v>
      </c>
      <c r="D220" t="s">
        <v>405</v>
      </c>
      <c r="E220" t="s">
        <v>35</v>
      </c>
      <c r="F220" t="s">
        <v>406</v>
      </c>
      <c r="G220" t="str">
        <f>"00134595"</f>
        <v>00134595</v>
      </c>
      <c r="H220" t="s">
        <v>83</v>
      </c>
      <c r="I220">
        <v>0</v>
      </c>
      <c r="J220">
        <v>70</v>
      </c>
      <c r="K220">
        <v>30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T220">
        <v>0</v>
      </c>
      <c r="U220" t="s">
        <v>403</v>
      </c>
    </row>
    <row r="221" spans="1:21" x14ac:dyDescent="0.25">
      <c r="H221" t="s">
        <v>32</v>
      </c>
    </row>
    <row r="222" spans="1:21" x14ac:dyDescent="0.25">
      <c r="A222">
        <v>108</v>
      </c>
      <c r="B222">
        <v>1864</v>
      </c>
      <c r="C222" t="s">
        <v>407</v>
      </c>
      <c r="D222" t="s">
        <v>386</v>
      </c>
      <c r="E222" t="s">
        <v>408</v>
      </c>
      <c r="F222" t="s">
        <v>409</v>
      </c>
      <c r="G222" t="str">
        <f>"200801004898"</f>
        <v>200801004898</v>
      </c>
      <c r="H222" t="s">
        <v>410</v>
      </c>
      <c r="I222">
        <v>150</v>
      </c>
      <c r="J222">
        <v>30</v>
      </c>
      <c r="K222">
        <v>0</v>
      </c>
      <c r="L222">
        <v>0</v>
      </c>
      <c r="M222">
        <v>30</v>
      </c>
      <c r="N222">
        <v>0</v>
      </c>
      <c r="O222">
        <v>0</v>
      </c>
      <c r="P222">
        <v>0</v>
      </c>
      <c r="Q222">
        <v>0</v>
      </c>
      <c r="R222">
        <v>0</v>
      </c>
      <c r="T222">
        <v>0</v>
      </c>
      <c r="U222" t="s">
        <v>403</v>
      </c>
    </row>
    <row r="223" spans="1:21" x14ac:dyDescent="0.25">
      <c r="H223" t="s">
        <v>17</v>
      </c>
    </row>
    <row r="224" spans="1:21" x14ac:dyDescent="0.25">
      <c r="A224">
        <v>109</v>
      </c>
      <c r="B224">
        <v>2621</v>
      </c>
      <c r="C224" t="s">
        <v>411</v>
      </c>
      <c r="D224" t="s">
        <v>86</v>
      </c>
      <c r="E224" t="s">
        <v>49</v>
      </c>
      <c r="F224" t="s">
        <v>412</v>
      </c>
      <c r="G224" t="str">
        <f>"201402007696"</f>
        <v>201402007696</v>
      </c>
      <c r="H224">
        <v>902</v>
      </c>
      <c r="I224">
        <v>150</v>
      </c>
      <c r="J224">
        <v>70</v>
      </c>
      <c r="K224">
        <v>30</v>
      </c>
      <c r="L224">
        <v>0</v>
      </c>
      <c r="M224">
        <v>30</v>
      </c>
      <c r="N224">
        <v>0</v>
      </c>
      <c r="O224">
        <v>0</v>
      </c>
      <c r="P224">
        <v>0</v>
      </c>
      <c r="Q224">
        <v>0</v>
      </c>
      <c r="R224">
        <v>0</v>
      </c>
      <c r="T224">
        <v>0</v>
      </c>
      <c r="U224">
        <v>1182</v>
      </c>
    </row>
    <row r="225" spans="1:21" x14ac:dyDescent="0.25">
      <c r="H225" t="s">
        <v>32</v>
      </c>
    </row>
    <row r="226" spans="1:21" x14ac:dyDescent="0.25">
      <c r="A226">
        <v>110</v>
      </c>
      <c r="B226">
        <v>1398</v>
      </c>
      <c r="C226" t="s">
        <v>413</v>
      </c>
      <c r="D226" t="s">
        <v>86</v>
      </c>
      <c r="E226" t="s">
        <v>414</v>
      </c>
      <c r="F226" t="s">
        <v>415</v>
      </c>
      <c r="G226" t="str">
        <f>"201402003776"</f>
        <v>201402003776</v>
      </c>
      <c r="H226" t="s">
        <v>95</v>
      </c>
      <c r="I226">
        <v>0</v>
      </c>
      <c r="J226">
        <v>70</v>
      </c>
      <c r="K226">
        <v>0</v>
      </c>
      <c r="L226">
        <v>50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T226">
        <v>0</v>
      </c>
      <c r="U226" t="s">
        <v>416</v>
      </c>
    </row>
    <row r="227" spans="1:21" x14ac:dyDescent="0.25">
      <c r="H227" t="s">
        <v>17</v>
      </c>
    </row>
    <row r="228" spans="1:21" x14ac:dyDescent="0.25">
      <c r="A228">
        <v>111</v>
      </c>
      <c r="B228">
        <v>2670</v>
      </c>
      <c r="C228" t="s">
        <v>417</v>
      </c>
      <c r="D228" t="s">
        <v>418</v>
      </c>
      <c r="E228" t="s">
        <v>15</v>
      </c>
      <c r="F228" t="s">
        <v>419</v>
      </c>
      <c r="G228" t="str">
        <f>"00122627"</f>
        <v>00122627</v>
      </c>
      <c r="H228" t="s">
        <v>95</v>
      </c>
      <c r="I228">
        <v>0</v>
      </c>
      <c r="J228">
        <v>70</v>
      </c>
      <c r="K228">
        <v>50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T228">
        <v>0</v>
      </c>
      <c r="U228" t="s">
        <v>416</v>
      </c>
    </row>
    <row r="229" spans="1:21" x14ac:dyDescent="0.25">
      <c r="H229" t="s">
        <v>17</v>
      </c>
    </row>
    <row r="230" spans="1:21" x14ac:dyDescent="0.25">
      <c r="A230">
        <v>112</v>
      </c>
      <c r="B230">
        <v>2881</v>
      </c>
      <c r="C230" t="s">
        <v>420</v>
      </c>
      <c r="D230" t="s">
        <v>110</v>
      </c>
      <c r="E230" t="s">
        <v>70</v>
      </c>
      <c r="F230" t="s">
        <v>421</v>
      </c>
      <c r="G230" t="str">
        <f>"201411000438"</f>
        <v>201411000438</v>
      </c>
      <c r="H230">
        <v>891</v>
      </c>
      <c r="I230">
        <v>150</v>
      </c>
      <c r="J230">
        <v>70</v>
      </c>
      <c r="K230">
        <v>70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T230">
        <v>2</v>
      </c>
      <c r="U230">
        <v>1181</v>
      </c>
    </row>
    <row r="231" spans="1:21" x14ac:dyDescent="0.25">
      <c r="H231">
        <v>702</v>
      </c>
    </row>
    <row r="232" spans="1:21" x14ac:dyDescent="0.25">
      <c r="A232">
        <v>113</v>
      </c>
      <c r="B232">
        <v>1882</v>
      </c>
      <c r="C232" t="s">
        <v>422</v>
      </c>
      <c r="D232" t="s">
        <v>162</v>
      </c>
      <c r="E232" t="s">
        <v>423</v>
      </c>
      <c r="F232" t="s">
        <v>424</v>
      </c>
      <c r="G232" t="str">
        <f>"201405001073"</f>
        <v>201405001073</v>
      </c>
      <c r="H232" t="s">
        <v>30</v>
      </c>
      <c r="I232">
        <v>0</v>
      </c>
      <c r="J232">
        <v>70</v>
      </c>
      <c r="K232">
        <v>30</v>
      </c>
      <c r="L232">
        <v>0</v>
      </c>
      <c r="M232">
        <v>0</v>
      </c>
      <c r="N232">
        <v>0</v>
      </c>
      <c r="O232">
        <v>0</v>
      </c>
      <c r="P232">
        <v>30</v>
      </c>
      <c r="Q232">
        <v>0</v>
      </c>
      <c r="R232">
        <v>0</v>
      </c>
      <c r="T232">
        <v>0</v>
      </c>
      <c r="U232" t="s">
        <v>425</v>
      </c>
    </row>
    <row r="233" spans="1:21" x14ac:dyDescent="0.25">
      <c r="H233" t="s">
        <v>17</v>
      </c>
    </row>
    <row r="234" spans="1:21" x14ac:dyDescent="0.25">
      <c r="A234">
        <v>114</v>
      </c>
      <c r="B234">
        <v>1400</v>
      </c>
      <c r="C234" t="s">
        <v>426</v>
      </c>
      <c r="D234" t="s">
        <v>172</v>
      </c>
      <c r="E234" t="s">
        <v>427</v>
      </c>
      <c r="F234" t="s">
        <v>428</v>
      </c>
      <c r="G234" t="str">
        <f>"200802008179"</f>
        <v>200802008179</v>
      </c>
      <c r="H234" t="s">
        <v>30</v>
      </c>
      <c r="I234">
        <v>0</v>
      </c>
      <c r="J234">
        <v>70</v>
      </c>
      <c r="K234">
        <v>0</v>
      </c>
      <c r="L234">
        <v>30</v>
      </c>
      <c r="M234">
        <v>0</v>
      </c>
      <c r="N234">
        <v>0</v>
      </c>
      <c r="O234">
        <v>0</v>
      </c>
      <c r="P234">
        <v>30</v>
      </c>
      <c r="Q234">
        <v>0</v>
      </c>
      <c r="R234">
        <v>0</v>
      </c>
      <c r="T234">
        <v>0</v>
      </c>
      <c r="U234" t="s">
        <v>425</v>
      </c>
    </row>
    <row r="235" spans="1:21" x14ac:dyDescent="0.25">
      <c r="H235" t="s">
        <v>17</v>
      </c>
    </row>
    <row r="236" spans="1:21" x14ac:dyDescent="0.25">
      <c r="A236">
        <v>115</v>
      </c>
      <c r="B236">
        <v>2088</v>
      </c>
      <c r="C236" t="s">
        <v>429</v>
      </c>
      <c r="D236" t="s">
        <v>98</v>
      </c>
      <c r="E236" t="s">
        <v>49</v>
      </c>
      <c r="F236" t="s">
        <v>430</v>
      </c>
      <c r="G236" t="str">
        <f>"00146413"</f>
        <v>00146413</v>
      </c>
      <c r="H236">
        <v>1100</v>
      </c>
      <c r="I236">
        <v>0</v>
      </c>
      <c r="J236">
        <v>30</v>
      </c>
      <c r="K236">
        <v>0</v>
      </c>
      <c r="L236">
        <v>50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T236">
        <v>2</v>
      </c>
      <c r="U236">
        <v>1180</v>
      </c>
    </row>
    <row r="237" spans="1:21" x14ac:dyDescent="0.25">
      <c r="H237" t="s">
        <v>32</v>
      </c>
    </row>
    <row r="238" spans="1:21" x14ac:dyDescent="0.25">
      <c r="A238">
        <v>116</v>
      </c>
      <c r="B238">
        <v>321</v>
      </c>
      <c r="C238" t="s">
        <v>431</v>
      </c>
      <c r="D238" t="s">
        <v>432</v>
      </c>
      <c r="E238" t="s">
        <v>433</v>
      </c>
      <c r="F238" t="s">
        <v>434</v>
      </c>
      <c r="G238" t="str">
        <f>"00122571"</f>
        <v>00122571</v>
      </c>
      <c r="H238">
        <v>990</v>
      </c>
      <c r="I238">
        <v>0</v>
      </c>
      <c r="J238">
        <v>70</v>
      </c>
      <c r="K238">
        <v>50</v>
      </c>
      <c r="L238">
        <v>0</v>
      </c>
      <c r="M238">
        <v>0</v>
      </c>
      <c r="N238">
        <v>70</v>
      </c>
      <c r="O238">
        <v>0</v>
      </c>
      <c r="P238">
        <v>0</v>
      </c>
      <c r="Q238">
        <v>0</v>
      </c>
      <c r="R238">
        <v>0</v>
      </c>
      <c r="T238">
        <v>0</v>
      </c>
      <c r="U238">
        <v>1180</v>
      </c>
    </row>
    <row r="239" spans="1:21" x14ac:dyDescent="0.25">
      <c r="H239" t="s">
        <v>17</v>
      </c>
    </row>
    <row r="240" spans="1:21" x14ac:dyDescent="0.25">
      <c r="A240">
        <v>117</v>
      </c>
      <c r="B240">
        <v>43</v>
      </c>
      <c r="C240" t="s">
        <v>435</v>
      </c>
      <c r="D240" t="s">
        <v>436</v>
      </c>
      <c r="E240" t="s">
        <v>70</v>
      </c>
      <c r="F240" t="s">
        <v>437</v>
      </c>
      <c r="G240" t="str">
        <f>"200811001145"</f>
        <v>200811001145</v>
      </c>
      <c r="H240" t="s">
        <v>37</v>
      </c>
      <c r="I240">
        <v>0</v>
      </c>
      <c r="J240">
        <v>70</v>
      </c>
      <c r="K240">
        <v>0</v>
      </c>
      <c r="L240">
        <v>70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T240">
        <v>0</v>
      </c>
      <c r="U240" t="s">
        <v>438</v>
      </c>
    </row>
    <row r="241" spans="1:21" x14ac:dyDescent="0.25">
      <c r="H241" t="s">
        <v>17</v>
      </c>
    </row>
    <row r="242" spans="1:21" x14ac:dyDescent="0.25">
      <c r="A242">
        <v>118</v>
      </c>
      <c r="B242">
        <v>751</v>
      </c>
      <c r="C242" t="s">
        <v>439</v>
      </c>
      <c r="D242" t="s">
        <v>440</v>
      </c>
      <c r="E242" t="s">
        <v>64</v>
      </c>
      <c r="F242" t="s">
        <v>441</v>
      </c>
      <c r="G242" t="str">
        <f>"201303000160"</f>
        <v>201303000160</v>
      </c>
      <c r="H242">
        <v>1078</v>
      </c>
      <c r="I242">
        <v>0</v>
      </c>
      <c r="J242">
        <v>70</v>
      </c>
      <c r="K242">
        <v>30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T242">
        <v>0</v>
      </c>
      <c r="U242">
        <v>1178</v>
      </c>
    </row>
    <row r="243" spans="1:21" x14ac:dyDescent="0.25">
      <c r="H243" t="s">
        <v>32</v>
      </c>
    </row>
    <row r="244" spans="1:21" x14ac:dyDescent="0.25">
      <c r="A244">
        <v>119</v>
      </c>
      <c r="B244">
        <v>476</v>
      </c>
      <c r="C244" t="s">
        <v>442</v>
      </c>
      <c r="D244" t="s">
        <v>331</v>
      </c>
      <c r="E244" t="s">
        <v>14</v>
      </c>
      <c r="F244" t="s">
        <v>443</v>
      </c>
      <c r="G244" t="str">
        <f>"200801009386"</f>
        <v>200801009386</v>
      </c>
      <c r="H244">
        <v>1078</v>
      </c>
      <c r="I244">
        <v>0</v>
      </c>
      <c r="J244">
        <v>30</v>
      </c>
      <c r="K244">
        <v>0</v>
      </c>
      <c r="L244">
        <v>70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T244">
        <v>0</v>
      </c>
      <c r="U244">
        <v>1178</v>
      </c>
    </row>
    <row r="245" spans="1:21" x14ac:dyDescent="0.25">
      <c r="H245">
        <v>702</v>
      </c>
    </row>
    <row r="246" spans="1:21" x14ac:dyDescent="0.25">
      <c r="A246">
        <v>120</v>
      </c>
      <c r="B246">
        <v>2600</v>
      </c>
      <c r="C246" t="s">
        <v>444</v>
      </c>
      <c r="D246" t="s">
        <v>261</v>
      </c>
      <c r="E246" t="s">
        <v>49</v>
      </c>
      <c r="F246" t="s">
        <v>445</v>
      </c>
      <c r="G246" t="str">
        <f>"00020505"</f>
        <v>00020505</v>
      </c>
      <c r="H246">
        <v>1078</v>
      </c>
      <c r="I246">
        <v>0</v>
      </c>
      <c r="J246">
        <v>70</v>
      </c>
      <c r="K246">
        <v>0</v>
      </c>
      <c r="L246">
        <v>0</v>
      </c>
      <c r="M246">
        <v>30</v>
      </c>
      <c r="N246">
        <v>0</v>
      </c>
      <c r="O246">
        <v>0</v>
      </c>
      <c r="P246">
        <v>0</v>
      </c>
      <c r="Q246">
        <v>0</v>
      </c>
      <c r="R246">
        <v>0</v>
      </c>
      <c r="T246">
        <v>0</v>
      </c>
      <c r="U246">
        <v>1178</v>
      </c>
    </row>
    <row r="247" spans="1:21" x14ac:dyDescent="0.25">
      <c r="H247" t="s">
        <v>17</v>
      </c>
    </row>
    <row r="248" spans="1:21" x14ac:dyDescent="0.25">
      <c r="A248">
        <v>121</v>
      </c>
      <c r="B248">
        <v>2273</v>
      </c>
      <c r="C248" t="s">
        <v>446</v>
      </c>
      <c r="D248" t="s">
        <v>427</v>
      </c>
      <c r="E248" t="s">
        <v>194</v>
      </c>
      <c r="F248" t="s">
        <v>447</v>
      </c>
      <c r="G248" t="str">
        <f>"00016271"</f>
        <v>00016271</v>
      </c>
      <c r="H248">
        <v>1078</v>
      </c>
      <c r="I248">
        <v>0</v>
      </c>
      <c r="J248">
        <v>70</v>
      </c>
      <c r="K248">
        <v>30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T248">
        <v>0</v>
      </c>
      <c r="U248">
        <v>1178</v>
      </c>
    </row>
    <row r="249" spans="1:21" x14ac:dyDescent="0.25">
      <c r="H249">
        <v>702</v>
      </c>
    </row>
    <row r="250" spans="1:21" x14ac:dyDescent="0.25">
      <c r="A250">
        <v>122</v>
      </c>
      <c r="B250">
        <v>1871</v>
      </c>
      <c r="C250" t="s">
        <v>448</v>
      </c>
      <c r="D250" t="s">
        <v>162</v>
      </c>
      <c r="E250" t="s">
        <v>81</v>
      </c>
      <c r="F250" t="s">
        <v>449</v>
      </c>
      <c r="G250" t="str">
        <f>"201504002060"</f>
        <v>201504002060</v>
      </c>
      <c r="H250">
        <v>1078</v>
      </c>
      <c r="I250">
        <v>0</v>
      </c>
      <c r="J250">
        <v>70</v>
      </c>
      <c r="K250">
        <v>0</v>
      </c>
      <c r="L250">
        <v>0</v>
      </c>
      <c r="M250">
        <v>30</v>
      </c>
      <c r="N250">
        <v>0</v>
      </c>
      <c r="O250">
        <v>0</v>
      </c>
      <c r="P250">
        <v>0</v>
      </c>
      <c r="Q250">
        <v>0</v>
      </c>
      <c r="R250">
        <v>0</v>
      </c>
      <c r="T250">
        <v>0</v>
      </c>
      <c r="U250">
        <v>1178</v>
      </c>
    </row>
    <row r="251" spans="1:21" x14ac:dyDescent="0.25">
      <c r="H251" t="s">
        <v>17</v>
      </c>
    </row>
    <row r="252" spans="1:21" x14ac:dyDescent="0.25">
      <c r="A252">
        <v>123</v>
      </c>
      <c r="B252">
        <v>2158</v>
      </c>
      <c r="C252" t="s">
        <v>450</v>
      </c>
      <c r="D252" t="s">
        <v>451</v>
      </c>
      <c r="E252" t="s">
        <v>64</v>
      </c>
      <c r="F252" t="s">
        <v>452</v>
      </c>
      <c r="G252" t="str">
        <f>"00192122"</f>
        <v>00192122</v>
      </c>
      <c r="H252">
        <v>1078</v>
      </c>
      <c r="I252">
        <v>0</v>
      </c>
      <c r="J252">
        <v>70</v>
      </c>
      <c r="K252">
        <v>30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T252">
        <v>2</v>
      </c>
      <c r="U252">
        <v>1178</v>
      </c>
    </row>
    <row r="253" spans="1:21" x14ac:dyDescent="0.25">
      <c r="H253" t="s">
        <v>17</v>
      </c>
    </row>
    <row r="254" spans="1:21" x14ac:dyDescent="0.25">
      <c r="A254">
        <v>124</v>
      </c>
      <c r="B254">
        <v>3161</v>
      </c>
      <c r="C254" t="s">
        <v>453</v>
      </c>
      <c r="D254" t="s">
        <v>86</v>
      </c>
      <c r="E254" t="s">
        <v>35</v>
      </c>
      <c r="F254" t="s">
        <v>454</v>
      </c>
      <c r="G254" t="str">
        <f>"00011817"</f>
        <v>00011817</v>
      </c>
      <c r="H254" t="s">
        <v>121</v>
      </c>
      <c r="I254">
        <v>0</v>
      </c>
      <c r="J254">
        <v>50</v>
      </c>
      <c r="K254">
        <v>50</v>
      </c>
      <c r="L254">
        <v>0</v>
      </c>
      <c r="M254">
        <v>30</v>
      </c>
      <c r="N254">
        <v>30</v>
      </c>
      <c r="O254">
        <v>0</v>
      </c>
      <c r="P254">
        <v>0</v>
      </c>
      <c r="Q254">
        <v>0</v>
      </c>
      <c r="R254">
        <v>0</v>
      </c>
      <c r="T254">
        <v>0</v>
      </c>
      <c r="U254" t="s">
        <v>455</v>
      </c>
    </row>
    <row r="255" spans="1:21" x14ac:dyDescent="0.25">
      <c r="H255" t="s">
        <v>17</v>
      </c>
    </row>
    <row r="256" spans="1:21" x14ac:dyDescent="0.25">
      <c r="A256">
        <v>125</v>
      </c>
      <c r="B256">
        <v>71</v>
      </c>
      <c r="C256" t="s">
        <v>456</v>
      </c>
      <c r="D256" t="s">
        <v>457</v>
      </c>
      <c r="E256" t="s">
        <v>458</v>
      </c>
      <c r="F256" t="s">
        <v>459</v>
      </c>
      <c r="G256" t="str">
        <f>"200802000269"</f>
        <v>200802000269</v>
      </c>
      <c r="H256" t="s">
        <v>460</v>
      </c>
      <c r="I256">
        <v>0</v>
      </c>
      <c r="J256">
        <v>50</v>
      </c>
      <c r="K256">
        <v>0</v>
      </c>
      <c r="L256">
        <v>0</v>
      </c>
      <c r="M256">
        <v>30</v>
      </c>
      <c r="N256">
        <v>0</v>
      </c>
      <c r="O256">
        <v>0</v>
      </c>
      <c r="P256">
        <v>0</v>
      </c>
      <c r="Q256">
        <v>0</v>
      </c>
      <c r="R256">
        <v>0</v>
      </c>
      <c r="T256">
        <v>0</v>
      </c>
      <c r="U256" t="s">
        <v>461</v>
      </c>
    </row>
    <row r="257" spans="1:21" x14ac:dyDescent="0.25">
      <c r="H257" t="s">
        <v>17</v>
      </c>
    </row>
    <row r="258" spans="1:21" x14ac:dyDescent="0.25">
      <c r="A258">
        <v>126</v>
      </c>
      <c r="B258">
        <v>2906</v>
      </c>
      <c r="C258" t="s">
        <v>462</v>
      </c>
      <c r="D258" t="s">
        <v>216</v>
      </c>
      <c r="E258" t="s">
        <v>463</v>
      </c>
      <c r="F258" t="s">
        <v>464</v>
      </c>
      <c r="G258" t="str">
        <f>"00228938"</f>
        <v>00228938</v>
      </c>
      <c r="H258">
        <v>1045</v>
      </c>
      <c r="I258">
        <v>0</v>
      </c>
      <c r="J258">
        <v>70</v>
      </c>
      <c r="K258">
        <v>30</v>
      </c>
      <c r="L258">
        <v>30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T258">
        <v>0</v>
      </c>
      <c r="U258">
        <v>1175</v>
      </c>
    </row>
    <row r="259" spans="1:21" x14ac:dyDescent="0.25">
      <c r="H259" t="s">
        <v>32</v>
      </c>
    </row>
    <row r="260" spans="1:21" x14ac:dyDescent="0.25">
      <c r="A260">
        <v>127</v>
      </c>
      <c r="B260">
        <v>2922</v>
      </c>
      <c r="C260" t="s">
        <v>465</v>
      </c>
      <c r="D260" t="s">
        <v>308</v>
      </c>
      <c r="E260" t="s">
        <v>313</v>
      </c>
      <c r="F260" t="s">
        <v>466</v>
      </c>
      <c r="G260" t="str">
        <f>"201511021804"</f>
        <v>201511021804</v>
      </c>
      <c r="H260" t="s">
        <v>268</v>
      </c>
      <c r="I260">
        <v>0</v>
      </c>
      <c r="J260">
        <v>70</v>
      </c>
      <c r="K260">
        <v>30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T260">
        <v>0</v>
      </c>
      <c r="U260" t="s">
        <v>467</v>
      </c>
    </row>
    <row r="261" spans="1:21" x14ac:dyDescent="0.25">
      <c r="H261" t="s">
        <v>17</v>
      </c>
    </row>
    <row r="262" spans="1:21" x14ac:dyDescent="0.25">
      <c r="A262">
        <v>128</v>
      </c>
      <c r="B262">
        <v>3163</v>
      </c>
      <c r="C262" t="s">
        <v>468</v>
      </c>
      <c r="D262" t="s">
        <v>469</v>
      </c>
      <c r="E262" t="s">
        <v>43</v>
      </c>
      <c r="F262" t="s">
        <v>470</v>
      </c>
      <c r="G262" t="str">
        <f>"201409001789"</f>
        <v>201409001789</v>
      </c>
      <c r="H262" t="s">
        <v>268</v>
      </c>
      <c r="I262">
        <v>0</v>
      </c>
      <c r="J262">
        <v>70</v>
      </c>
      <c r="K262">
        <v>0</v>
      </c>
      <c r="L262">
        <v>30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T262">
        <v>0</v>
      </c>
      <c r="U262" t="s">
        <v>467</v>
      </c>
    </row>
    <row r="263" spans="1:21" x14ac:dyDescent="0.25">
      <c r="H263" t="s">
        <v>32</v>
      </c>
    </row>
    <row r="264" spans="1:21" x14ac:dyDescent="0.25">
      <c r="A264">
        <v>129</v>
      </c>
      <c r="B264">
        <v>1888</v>
      </c>
      <c r="C264" t="s">
        <v>471</v>
      </c>
      <c r="D264" t="s">
        <v>86</v>
      </c>
      <c r="E264" t="s">
        <v>205</v>
      </c>
      <c r="F264" t="s">
        <v>472</v>
      </c>
      <c r="G264" t="str">
        <f>"00226272"</f>
        <v>00226272</v>
      </c>
      <c r="H264">
        <v>1034</v>
      </c>
      <c r="I264">
        <v>0</v>
      </c>
      <c r="J264">
        <v>70</v>
      </c>
      <c r="K264">
        <v>70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0</v>
      </c>
      <c r="T264">
        <v>0</v>
      </c>
      <c r="U264">
        <v>1174</v>
      </c>
    </row>
    <row r="265" spans="1:21" x14ac:dyDescent="0.25">
      <c r="H265" t="s">
        <v>17</v>
      </c>
    </row>
    <row r="266" spans="1:21" x14ac:dyDescent="0.25">
      <c r="A266">
        <v>130</v>
      </c>
      <c r="B266">
        <v>2529</v>
      </c>
      <c r="C266" t="s">
        <v>473</v>
      </c>
      <c r="D266" t="s">
        <v>204</v>
      </c>
      <c r="E266" t="s">
        <v>332</v>
      </c>
      <c r="F266" t="s">
        <v>474</v>
      </c>
      <c r="G266" t="str">
        <f>"00146022"</f>
        <v>00146022</v>
      </c>
      <c r="H266">
        <v>924</v>
      </c>
      <c r="I266">
        <v>150</v>
      </c>
      <c r="J266">
        <v>70</v>
      </c>
      <c r="K266">
        <v>0</v>
      </c>
      <c r="L266">
        <v>30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0</v>
      </c>
      <c r="T266">
        <v>0</v>
      </c>
      <c r="U266">
        <v>1174</v>
      </c>
    </row>
    <row r="267" spans="1:21" x14ac:dyDescent="0.25">
      <c r="H267" t="s">
        <v>17</v>
      </c>
    </row>
    <row r="268" spans="1:21" x14ac:dyDescent="0.25">
      <c r="A268">
        <v>131</v>
      </c>
      <c r="B268">
        <v>2953</v>
      </c>
      <c r="C268" t="s">
        <v>475</v>
      </c>
      <c r="D268" t="s">
        <v>98</v>
      </c>
      <c r="E268" t="s">
        <v>125</v>
      </c>
      <c r="F268" t="s">
        <v>476</v>
      </c>
      <c r="G268" t="str">
        <f>"201511040259"</f>
        <v>201511040259</v>
      </c>
      <c r="H268" t="s">
        <v>477</v>
      </c>
      <c r="I268">
        <v>0</v>
      </c>
      <c r="J268">
        <v>70</v>
      </c>
      <c r="K268">
        <v>0</v>
      </c>
      <c r="L268">
        <v>50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  <c r="T268">
        <v>0</v>
      </c>
      <c r="U268" t="s">
        <v>478</v>
      </c>
    </row>
    <row r="269" spans="1:21" x14ac:dyDescent="0.25">
      <c r="H269" t="s">
        <v>32</v>
      </c>
    </row>
    <row r="270" spans="1:21" x14ac:dyDescent="0.25">
      <c r="A270">
        <v>132</v>
      </c>
      <c r="B270">
        <v>3128</v>
      </c>
      <c r="C270" t="s">
        <v>479</v>
      </c>
      <c r="D270" t="s">
        <v>480</v>
      </c>
      <c r="E270" t="s">
        <v>49</v>
      </c>
      <c r="F270" t="s">
        <v>481</v>
      </c>
      <c r="G270" t="str">
        <f>"00129564"</f>
        <v>00129564</v>
      </c>
      <c r="H270" t="s">
        <v>272</v>
      </c>
      <c r="I270">
        <v>0</v>
      </c>
      <c r="J270">
        <v>30</v>
      </c>
      <c r="K270">
        <v>70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T270">
        <v>1</v>
      </c>
      <c r="U270" t="s">
        <v>482</v>
      </c>
    </row>
    <row r="271" spans="1:21" x14ac:dyDescent="0.25">
      <c r="H271" t="s">
        <v>32</v>
      </c>
    </row>
    <row r="272" spans="1:21" x14ac:dyDescent="0.25">
      <c r="A272">
        <v>133</v>
      </c>
      <c r="B272">
        <v>489</v>
      </c>
      <c r="C272" t="s">
        <v>483</v>
      </c>
      <c r="D272" t="s">
        <v>35</v>
      </c>
      <c r="E272" t="s">
        <v>209</v>
      </c>
      <c r="F272" t="s">
        <v>484</v>
      </c>
      <c r="G272" t="str">
        <f>"201408000135"</f>
        <v>201408000135</v>
      </c>
      <c r="H272" t="s">
        <v>485</v>
      </c>
      <c r="I272">
        <v>150</v>
      </c>
      <c r="J272">
        <v>50</v>
      </c>
      <c r="K272">
        <v>0</v>
      </c>
      <c r="L272">
        <v>30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T272">
        <v>0</v>
      </c>
      <c r="U272" t="s">
        <v>486</v>
      </c>
    </row>
    <row r="273" spans="1:21" x14ac:dyDescent="0.25">
      <c r="H273" t="s">
        <v>32</v>
      </c>
    </row>
    <row r="274" spans="1:21" x14ac:dyDescent="0.25">
      <c r="A274">
        <v>134</v>
      </c>
      <c r="B274">
        <v>1365</v>
      </c>
      <c r="C274" t="s">
        <v>487</v>
      </c>
      <c r="D274" t="s">
        <v>201</v>
      </c>
      <c r="E274" t="s">
        <v>276</v>
      </c>
      <c r="F274" t="s">
        <v>488</v>
      </c>
      <c r="G274" t="str">
        <f>"201606000098"</f>
        <v>201606000098</v>
      </c>
      <c r="H274" t="s">
        <v>489</v>
      </c>
      <c r="I274">
        <v>0</v>
      </c>
      <c r="J274">
        <v>70</v>
      </c>
      <c r="K274">
        <v>0</v>
      </c>
      <c r="L274">
        <v>0</v>
      </c>
      <c r="M274">
        <v>70</v>
      </c>
      <c r="N274">
        <v>0</v>
      </c>
      <c r="O274">
        <v>0</v>
      </c>
      <c r="P274">
        <v>0</v>
      </c>
      <c r="Q274">
        <v>0</v>
      </c>
      <c r="R274">
        <v>0</v>
      </c>
      <c r="T274">
        <v>0</v>
      </c>
      <c r="U274" t="s">
        <v>490</v>
      </c>
    </row>
    <row r="275" spans="1:21" x14ac:dyDescent="0.25">
      <c r="H275">
        <v>702</v>
      </c>
    </row>
    <row r="276" spans="1:21" x14ac:dyDescent="0.25">
      <c r="A276">
        <v>135</v>
      </c>
      <c r="B276">
        <v>945</v>
      </c>
      <c r="C276" t="s">
        <v>491</v>
      </c>
      <c r="D276" t="s">
        <v>492</v>
      </c>
      <c r="E276" t="s">
        <v>493</v>
      </c>
      <c r="F276" t="s">
        <v>494</v>
      </c>
      <c r="G276" t="str">
        <f>"201412005245"</f>
        <v>201412005245</v>
      </c>
      <c r="H276">
        <v>1089</v>
      </c>
      <c r="I276">
        <v>0</v>
      </c>
      <c r="J276">
        <v>50</v>
      </c>
      <c r="K276">
        <v>30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T276">
        <v>0</v>
      </c>
      <c r="U276">
        <v>1169</v>
      </c>
    </row>
    <row r="277" spans="1:21" x14ac:dyDescent="0.25">
      <c r="H277" t="s">
        <v>17</v>
      </c>
    </row>
    <row r="278" spans="1:21" x14ac:dyDescent="0.25">
      <c r="A278">
        <v>136</v>
      </c>
      <c r="B278">
        <v>2512</v>
      </c>
      <c r="C278" t="s">
        <v>495</v>
      </c>
      <c r="D278" t="s">
        <v>496</v>
      </c>
      <c r="E278" t="s">
        <v>43</v>
      </c>
      <c r="F278" t="s">
        <v>497</v>
      </c>
      <c r="G278" t="str">
        <f>"201406011451"</f>
        <v>201406011451</v>
      </c>
      <c r="H278" t="s">
        <v>77</v>
      </c>
      <c r="I278">
        <v>0</v>
      </c>
      <c r="J278">
        <v>70</v>
      </c>
      <c r="K278">
        <v>0</v>
      </c>
      <c r="L278">
        <v>0</v>
      </c>
      <c r="M278">
        <v>70</v>
      </c>
      <c r="N278">
        <v>0</v>
      </c>
      <c r="O278">
        <v>0</v>
      </c>
      <c r="P278">
        <v>0</v>
      </c>
      <c r="Q278">
        <v>0</v>
      </c>
      <c r="R278">
        <v>0</v>
      </c>
      <c r="T278">
        <v>0</v>
      </c>
      <c r="U278" t="s">
        <v>498</v>
      </c>
    </row>
    <row r="279" spans="1:21" x14ac:dyDescent="0.25">
      <c r="H279" t="s">
        <v>32</v>
      </c>
    </row>
    <row r="280" spans="1:21" x14ac:dyDescent="0.25">
      <c r="A280">
        <v>137</v>
      </c>
      <c r="B280">
        <v>3149</v>
      </c>
      <c r="C280" t="s">
        <v>499</v>
      </c>
      <c r="D280" t="s">
        <v>500</v>
      </c>
      <c r="E280" t="s">
        <v>35</v>
      </c>
      <c r="F280" t="s">
        <v>501</v>
      </c>
      <c r="G280" t="str">
        <f>"00224994"</f>
        <v>00224994</v>
      </c>
      <c r="H280">
        <v>1045</v>
      </c>
      <c r="I280">
        <v>0</v>
      </c>
      <c r="J280">
        <v>70</v>
      </c>
      <c r="K280">
        <v>50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0</v>
      </c>
      <c r="T280">
        <v>0</v>
      </c>
      <c r="U280">
        <v>1165</v>
      </c>
    </row>
    <row r="281" spans="1:21" x14ac:dyDescent="0.25">
      <c r="H281" t="s">
        <v>17</v>
      </c>
    </row>
    <row r="282" spans="1:21" x14ac:dyDescent="0.25">
      <c r="A282">
        <v>138</v>
      </c>
      <c r="B282">
        <v>217</v>
      </c>
      <c r="C282" t="s">
        <v>502</v>
      </c>
      <c r="D282" t="s">
        <v>110</v>
      </c>
      <c r="E282" t="s">
        <v>209</v>
      </c>
      <c r="F282" t="s">
        <v>503</v>
      </c>
      <c r="G282" t="str">
        <f>"201406013330"</f>
        <v>201406013330</v>
      </c>
      <c r="H282">
        <v>1045</v>
      </c>
      <c r="I282">
        <v>0</v>
      </c>
      <c r="J282">
        <v>50</v>
      </c>
      <c r="K282">
        <v>70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T282">
        <v>0</v>
      </c>
      <c r="U282">
        <v>1165</v>
      </c>
    </row>
    <row r="283" spans="1:21" x14ac:dyDescent="0.25">
      <c r="H283" t="s">
        <v>17</v>
      </c>
    </row>
    <row r="284" spans="1:21" x14ac:dyDescent="0.25">
      <c r="A284">
        <v>139</v>
      </c>
      <c r="B284">
        <v>854</v>
      </c>
      <c r="C284" t="s">
        <v>504</v>
      </c>
      <c r="D284" t="s">
        <v>436</v>
      </c>
      <c r="E284" t="s">
        <v>35</v>
      </c>
      <c r="F284" t="s">
        <v>505</v>
      </c>
      <c r="G284" t="str">
        <f>"201405001035"</f>
        <v>201405001035</v>
      </c>
      <c r="H284">
        <v>1045</v>
      </c>
      <c r="I284">
        <v>0</v>
      </c>
      <c r="J284">
        <v>70</v>
      </c>
      <c r="K284">
        <v>0</v>
      </c>
      <c r="L284">
        <v>50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0</v>
      </c>
      <c r="T284">
        <v>0</v>
      </c>
      <c r="U284">
        <v>1165</v>
      </c>
    </row>
    <row r="285" spans="1:21" x14ac:dyDescent="0.25">
      <c r="H285" t="s">
        <v>17</v>
      </c>
    </row>
    <row r="286" spans="1:21" x14ac:dyDescent="0.25">
      <c r="A286">
        <v>140</v>
      </c>
      <c r="B286">
        <v>2603</v>
      </c>
      <c r="C286" t="s">
        <v>250</v>
      </c>
      <c r="D286" t="s">
        <v>506</v>
      </c>
      <c r="E286" t="s">
        <v>35</v>
      </c>
      <c r="F286" t="s">
        <v>507</v>
      </c>
      <c r="G286" t="str">
        <f>"00115983"</f>
        <v>00115983</v>
      </c>
      <c r="H286" t="s">
        <v>364</v>
      </c>
      <c r="I286">
        <v>150</v>
      </c>
      <c r="J286">
        <v>30</v>
      </c>
      <c r="K286">
        <v>30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T286">
        <v>0</v>
      </c>
      <c r="U286" t="s">
        <v>508</v>
      </c>
    </row>
    <row r="287" spans="1:21" x14ac:dyDescent="0.25">
      <c r="H287">
        <v>702</v>
      </c>
    </row>
    <row r="288" spans="1:21" x14ac:dyDescent="0.25">
      <c r="A288">
        <v>141</v>
      </c>
      <c r="B288">
        <v>3136</v>
      </c>
      <c r="C288" t="s">
        <v>509</v>
      </c>
      <c r="D288" t="s">
        <v>110</v>
      </c>
      <c r="E288" t="s">
        <v>14</v>
      </c>
      <c r="F288" t="s">
        <v>510</v>
      </c>
      <c r="G288" t="str">
        <f>"201511020601"</f>
        <v>201511020601</v>
      </c>
      <c r="H288">
        <v>1023</v>
      </c>
      <c r="I288">
        <v>0</v>
      </c>
      <c r="J288">
        <v>70</v>
      </c>
      <c r="K288">
        <v>70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T288">
        <v>0</v>
      </c>
      <c r="U288">
        <v>1163</v>
      </c>
    </row>
    <row r="289" spans="1:21" x14ac:dyDescent="0.25">
      <c r="H289" t="s">
        <v>511</v>
      </c>
    </row>
    <row r="290" spans="1:21" x14ac:dyDescent="0.25">
      <c r="A290">
        <v>142</v>
      </c>
      <c r="B290">
        <v>1089</v>
      </c>
      <c r="C290" t="s">
        <v>512</v>
      </c>
      <c r="D290" t="s">
        <v>386</v>
      </c>
      <c r="E290" t="s">
        <v>205</v>
      </c>
      <c r="F290" t="s">
        <v>513</v>
      </c>
      <c r="G290" t="str">
        <f>"00147762"</f>
        <v>00147762</v>
      </c>
      <c r="H290" t="s">
        <v>95</v>
      </c>
      <c r="I290">
        <v>0</v>
      </c>
      <c r="J290">
        <v>70</v>
      </c>
      <c r="K290">
        <v>30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T290">
        <v>1</v>
      </c>
      <c r="U290" t="s">
        <v>514</v>
      </c>
    </row>
    <row r="291" spans="1:21" x14ac:dyDescent="0.25">
      <c r="H291" t="s">
        <v>32</v>
      </c>
    </row>
    <row r="292" spans="1:21" x14ac:dyDescent="0.25">
      <c r="A292">
        <v>143</v>
      </c>
      <c r="B292">
        <v>277</v>
      </c>
      <c r="C292" t="s">
        <v>515</v>
      </c>
      <c r="D292" t="s">
        <v>516</v>
      </c>
      <c r="E292" t="s">
        <v>35</v>
      </c>
      <c r="F292" t="s">
        <v>517</v>
      </c>
      <c r="G292" t="str">
        <f>"201401000438"</f>
        <v>201401000438</v>
      </c>
      <c r="H292" t="s">
        <v>95</v>
      </c>
      <c r="I292">
        <v>0</v>
      </c>
      <c r="J292">
        <v>70</v>
      </c>
      <c r="K292">
        <v>30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T292">
        <v>1</v>
      </c>
      <c r="U292" t="s">
        <v>514</v>
      </c>
    </row>
    <row r="293" spans="1:21" x14ac:dyDescent="0.25">
      <c r="H293" t="s">
        <v>32</v>
      </c>
    </row>
    <row r="294" spans="1:21" x14ac:dyDescent="0.25">
      <c r="A294">
        <v>144</v>
      </c>
      <c r="B294">
        <v>2490</v>
      </c>
      <c r="C294" t="s">
        <v>518</v>
      </c>
      <c r="D294" t="s">
        <v>303</v>
      </c>
      <c r="E294" t="s">
        <v>194</v>
      </c>
      <c r="F294" t="s">
        <v>519</v>
      </c>
      <c r="G294" t="str">
        <f>"00014490"</f>
        <v>00014490</v>
      </c>
      <c r="H294" t="s">
        <v>95</v>
      </c>
      <c r="I294">
        <v>0</v>
      </c>
      <c r="J294">
        <v>70</v>
      </c>
      <c r="K294">
        <v>30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T294">
        <v>0</v>
      </c>
      <c r="U294" t="s">
        <v>514</v>
      </c>
    </row>
    <row r="295" spans="1:21" x14ac:dyDescent="0.25">
      <c r="H295" t="s">
        <v>17</v>
      </c>
    </row>
    <row r="296" spans="1:21" x14ac:dyDescent="0.25">
      <c r="A296">
        <v>145</v>
      </c>
      <c r="B296">
        <v>2612</v>
      </c>
      <c r="C296" t="s">
        <v>520</v>
      </c>
      <c r="D296" t="s">
        <v>98</v>
      </c>
      <c r="E296" t="s">
        <v>81</v>
      </c>
      <c r="F296" t="s">
        <v>521</v>
      </c>
      <c r="G296" t="str">
        <f>"00012424"</f>
        <v>00012424</v>
      </c>
      <c r="H296" t="s">
        <v>207</v>
      </c>
      <c r="I296">
        <v>150</v>
      </c>
      <c r="J296">
        <v>30</v>
      </c>
      <c r="K296">
        <v>30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T296">
        <v>3</v>
      </c>
      <c r="U296" t="s">
        <v>514</v>
      </c>
    </row>
    <row r="297" spans="1:21" x14ac:dyDescent="0.25">
      <c r="H297" t="s">
        <v>32</v>
      </c>
    </row>
    <row r="298" spans="1:21" x14ac:dyDescent="0.25">
      <c r="A298">
        <v>146</v>
      </c>
      <c r="B298">
        <v>2849</v>
      </c>
      <c r="C298" t="s">
        <v>522</v>
      </c>
      <c r="D298" t="s">
        <v>204</v>
      </c>
      <c r="E298" t="s">
        <v>49</v>
      </c>
      <c r="F298" t="s">
        <v>523</v>
      </c>
      <c r="G298" t="str">
        <f>"00041686"</f>
        <v>00041686</v>
      </c>
      <c r="H298" t="s">
        <v>207</v>
      </c>
      <c r="I298">
        <v>150</v>
      </c>
      <c r="J298">
        <v>30</v>
      </c>
      <c r="K298">
        <v>0</v>
      </c>
      <c r="L298">
        <v>0</v>
      </c>
      <c r="M298">
        <v>30</v>
      </c>
      <c r="N298">
        <v>0</v>
      </c>
      <c r="O298">
        <v>0</v>
      </c>
      <c r="P298">
        <v>0</v>
      </c>
      <c r="Q298">
        <v>0</v>
      </c>
      <c r="R298">
        <v>0</v>
      </c>
      <c r="T298">
        <v>0</v>
      </c>
      <c r="U298" t="s">
        <v>514</v>
      </c>
    </row>
    <row r="299" spans="1:21" x14ac:dyDescent="0.25">
      <c r="H299" t="s">
        <v>17</v>
      </c>
    </row>
    <row r="300" spans="1:21" x14ac:dyDescent="0.25">
      <c r="A300">
        <v>147</v>
      </c>
      <c r="B300">
        <v>2890</v>
      </c>
      <c r="C300" t="s">
        <v>524</v>
      </c>
      <c r="D300" t="s">
        <v>69</v>
      </c>
      <c r="E300" t="s">
        <v>15</v>
      </c>
      <c r="F300" t="s">
        <v>525</v>
      </c>
      <c r="G300" t="str">
        <f>"00027518"</f>
        <v>00027518</v>
      </c>
      <c r="H300" t="s">
        <v>526</v>
      </c>
      <c r="I300">
        <v>0</v>
      </c>
      <c r="J300">
        <v>70</v>
      </c>
      <c r="K300">
        <v>50</v>
      </c>
      <c r="L300">
        <v>30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0</v>
      </c>
      <c r="T300">
        <v>0</v>
      </c>
      <c r="U300" t="s">
        <v>527</v>
      </c>
    </row>
    <row r="301" spans="1:21" x14ac:dyDescent="0.25">
      <c r="H301" t="s">
        <v>17</v>
      </c>
    </row>
    <row r="302" spans="1:21" x14ac:dyDescent="0.25">
      <c r="A302">
        <v>148</v>
      </c>
      <c r="B302">
        <v>2068</v>
      </c>
      <c r="C302" t="s">
        <v>528</v>
      </c>
      <c r="D302" t="s">
        <v>216</v>
      </c>
      <c r="E302" t="s">
        <v>210</v>
      </c>
      <c r="F302" t="s">
        <v>529</v>
      </c>
      <c r="G302" t="str">
        <f>"200801010562"</f>
        <v>200801010562</v>
      </c>
      <c r="H302" t="s">
        <v>165</v>
      </c>
      <c r="I302">
        <v>0</v>
      </c>
      <c r="J302">
        <v>70</v>
      </c>
      <c r="K302">
        <v>70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T302">
        <v>0</v>
      </c>
      <c r="U302" t="s">
        <v>530</v>
      </c>
    </row>
    <row r="303" spans="1:21" x14ac:dyDescent="0.25">
      <c r="H303" t="s">
        <v>32</v>
      </c>
    </row>
    <row r="304" spans="1:21" x14ac:dyDescent="0.25">
      <c r="A304">
        <v>149</v>
      </c>
      <c r="B304">
        <v>2743</v>
      </c>
      <c r="C304" t="s">
        <v>531</v>
      </c>
      <c r="D304" t="s">
        <v>101</v>
      </c>
      <c r="E304" t="s">
        <v>35</v>
      </c>
      <c r="F304" t="s">
        <v>532</v>
      </c>
      <c r="G304" t="str">
        <f>"201304001499"</f>
        <v>201304001499</v>
      </c>
      <c r="H304" t="s">
        <v>334</v>
      </c>
      <c r="I304">
        <v>150</v>
      </c>
      <c r="J304">
        <v>70</v>
      </c>
      <c r="K304">
        <v>0</v>
      </c>
      <c r="L304">
        <v>0</v>
      </c>
      <c r="M304">
        <v>30</v>
      </c>
      <c r="N304">
        <v>0</v>
      </c>
      <c r="O304">
        <v>0</v>
      </c>
      <c r="P304">
        <v>0</v>
      </c>
      <c r="Q304">
        <v>0</v>
      </c>
      <c r="R304">
        <v>0</v>
      </c>
      <c r="T304">
        <v>0</v>
      </c>
      <c r="U304" t="s">
        <v>530</v>
      </c>
    </row>
    <row r="305" spans="1:21" x14ac:dyDescent="0.25">
      <c r="H305" t="s">
        <v>32</v>
      </c>
    </row>
    <row r="306" spans="1:21" x14ac:dyDescent="0.25">
      <c r="A306">
        <v>150</v>
      </c>
      <c r="B306">
        <v>1329</v>
      </c>
      <c r="C306" t="s">
        <v>533</v>
      </c>
      <c r="D306" t="s">
        <v>534</v>
      </c>
      <c r="E306" t="s">
        <v>255</v>
      </c>
      <c r="F306" t="s">
        <v>535</v>
      </c>
      <c r="G306" t="str">
        <f>"201512000781"</f>
        <v>201512000781</v>
      </c>
      <c r="H306" t="s">
        <v>37</v>
      </c>
      <c r="I306">
        <v>0</v>
      </c>
      <c r="J306">
        <v>70</v>
      </c>
      <c r="K306">
        <v>0</v>
      </c>
      <c r="L306">
        <v>0</v>
      </c>
      <c r="M306">
        <v>50</v>
      </c>
      <c r="N306">
        <v>0</v>
      </c>
      <c r="O306">
        <v>0</v>
      </c>
      <c r="P306">
        <v>0</v>
      </c>
      <c r="Q306">
        <v>0</v>
      </c>
      <c r="R306">
        <v>0</v>
      </c>
      <c r="T306">
        <v>0</v>
      </c>
      <c r="U306" t="s">
        <v>536</v>
      </c>
    </row>
    <row r="307" spans="1:21" x14ac:dyDescent="0.25">
      <c r="H307">
        <v>702</v>
      </c>
    </row>
    <row r="308" spans="1:21" x14ac:dyDescent="0.25">
      <c r="A308">
        <v>151</v>
      </c>
      <c r="B308">
        <v>2374</v>
      </c>
      <c r="C308" t="s">
        <v>537</v>
      </c>
      <c r="D308" t="s">
        <v>110</v>
      </c>
      <c r="E308" t="s">
        <v>173</v>
      </c>
      <c r="F308" t="s">
        <v>538</v>
      </c>
      <c r="G308" t="str">
        <f>"201406004197"</f>
        <v>201406004197</v>
      </c>
      <c r="H308" t="s">
        <v>37</v>
      </c>
      <c r="I308">
        <v>0</v>
      </c>
      <c r="J308">
        <v>50</v>
      </c>
      <c r="K308">
        <v>70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T308">
        <v>0</v>
      </c>
      <c r="U308" t="s">
        <v>536</v>
      </c>
    </row>
    <row r="309" spans="1:21" x14ac:dyDescent="0.25">
      <c r="H309" t="s">
        <v>17</v>
      </c>
    </row>
    <row r="310" spans="1:21" x14ac:dyDescent="0.25">
      <c r="A310">
        <v>152</v>
      </c>
      <c r="B310">
        <v>2496</v>
      </c>
      <c r="C310" t="s">
        <v>539</v>
      </c>
      <c r="D310" t="s">
        <v>540</v>
      </c>
      <c r="E310" t="s">
        <v>332</v>
      </c>
      <c r="F310" t="s">
        <v>541</v>
      </c>
      <c r="G310" t="str">
        <f>"00008731"</f>
        <v>00008731</v>
      </c>
      <c r="H310" t="s">
        <v>342</v>
      </c>
      <c r="I310">
        <v>150</v>
      </c>
      <c r="J310">
        <v>30</v>
      </c>
      <c r="K310">
        <v>30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T310">
        <v>0</v>
      </c>
      <c r="U310" t="s">
        <v>542</v>
      </c>
    </row>
    <row r="311" spans="1:21" x14ac:dyDescent="0.25">
      <c r="H311" t="s">
        <v>17</v>
      </c>
    </row>
    <row r="312" spans="1:21" x14ac:dyDescent="0.25">
      <c r="A312">
        <v>153</v>
      </c>
      <c r="B312">
        <v>2997</v>
      </c>
      <c r="C312" t="s">
        <v>543</v>
      </c>
      <c r="D312" t="s">
        <v>101</v>
      </c>
      <c r="E312" t="s">
        <v>81</v>
      </c>
      <c r="F312" t="s">
        <v>544</v>
      </c>
      <c r="G312" t="str">
        <f>"201606000140"</f>
        <v>201606000140</v>
      </c>
      <c r="H312">
        <v>979</v>
      </c>
      <c r="I312">
        <v>150</v>
      </c>
      <c r="J312">
        <v>30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0</v>
      </c>
      <c r="T312">
        <v>0</v>
      </c>
      <c r="U312">
        <v>1159</v>
      </c>
    </row>
    <row r="313" spans="1:21" x14ac:dyDescent="0.25">
      <c r="H313">
        <v>702</v>
      </c>
    </row>
    <row r="314" spans="1:21" x14ac:dyDescent="0.25">
      <c r="A314">
        <v>154</v>
      </c>
      <c r="B314">
        <v>2508</v>
      </c>
      <c r="C314" t="s">
        <v>545</v>
      </c>
      <c r="D314" t="s">
        <v>546</v>
      </c>
      <c r="E314" t="s">
        <v>119</v>
      </c>
      <c r="F314" t="s">
        <v>547</v>
      </c>
      <c r="G314" t="str">
        <f>"201406000197"</f>
        <v>201406000197</v>
      </c>
      <c r="H314">
        <v>979</v>
      </c>
      <c r="I314">
        <v>0</v>
      </c>
      <c r="J314">
        <v>70</v>
      </c>
      <c r="K314">
        <v>0</v>
      </c>
      <c r="L314">
        <v>50</v>
      </c>
      <c r="M314">
        <v>30</v>
      </c>
      <c r="N314">
        <v>0</v>
      </c>
      <c r="O314">
        <v>30</v>
      </c>
      <c r="P314">
        <v>0</v>
      </c>
      <c r="Q314">
        <v>0</v>
      </c>
      <c r="R314">
        <v>0</v>
      </c>
      <c r="T314">
        <v>0</v>
      </c>
      <c r="U314">
        <v>1159</v>
      </c>
    </row>
    <row r="315" spans="1:21" x14ac:dyDescent="0.25">
      <c r="H315" t="s">
        <v>32</v>
      </c>
    </row>
    <row r="316" spans="1:21" x14ac:dyDescent="0.25">
      <c r="A316">
        <v>155</v>
      </c>
      <c r="B316">
        <v>2770</v>
      </c>
      <c r="C316" t="s">
        <v>548</v>
      </c>
      <c r="D316" t="s">
        <v>98</v>
      </c>
      <c r="E316" t="s">
        <v>20</v>
      </c>
      <c r="F316" t="s">
        <v>549</v>
      </c>
      <c r="G316" t="str">
        <f>"200801006127"</f>
        <v>200801006127</v>
      </c>
      <c r="H316" t="s">
        <v>550</v>
      </c>
      <c r="I316">
        <v>150</v>
      </c>
      <c r="J316">
        <v>30</v>
      </c>
      <c r="K316">
        <v>0</v>
      </c>
      <c r="L316">
        <v>0</v>
      </c>
      <c r="M316">
        <v>30</v>
      </c>
      <c r="N316">
        <v>30</v>
      </c>
      <c r="O316">
        <v>0</v>
      </c>
      <c r="P316">
        <v>0</v>
      </c>
      <c r="Q316">
        <v>0</v>
      </c>
      <c r="R316">
        <v>0</v>
      </c>
      <c r="T316">
        <v>0</v>
      </c>
      <c r="U316" t="s">
        <v>551</v>
      </c>
    </row>
    <row r="317" spans="1:21" x14ac:dyDescent="0.25">
      <c r="H317" t="s">
        <v>17</v>
      </c>
    </row>
    <row r="318" spans="1:21" x14ac:dyDescent="0.25">
      <c r="A318">
        <v>156</v>
      </c>
      <c r="B318">
        <v>976</v>
      </c>
      <c r="C318" t="s">
        <v>552</v>
      </c>
      <c r="D318" t="s">
        <v>216</v>
      </c>
      <c r="E318" t="s">
        <v>553</v>
      </c>
      <c r="F318" t="s">
        <v>554</v>
      </c>
      <c r="G318" t="str">
        <f>"00120143"</f>
        <v>00120143</v>
      </c>
      <c r="H318" t="s">
        <v>121</v>
      </c>
      <c r="I318">
        <v>0</v>
      </c>
      <c r="J318">
        <v>70</v>
      </c>
      <c r="K318">
        <v>0</v>
      </c>
      <c r="L318">
        <v>70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  <c r="T318">
        <v>0</v>
      </c>
      <c r="U318" t="s">
        <v>555</v>
      </c>
    </row>
    <row r="319" spans="1:21" x14ac:dyDescent="0.25">
      <c r="H319" t="s">
        <v>17</v>
      </c>
    </row>
    <row r="320" spans="1:21" x14ac:dyDescent="0.25">
      <c r="A320">
        <v>157</v>
      </c>
      <c r="B320">
        <v>3123</v>
      </c>
      <c r="C320" t="s">
        <v>556</v>
      </c>
      <c r="D320" t="s">
        <v>557</v>
      </c>
      <c r="E320" t="s">
        <v>558</v>
      </c>
      <c r="F320" t="s">
        <v>559</v>
      </c>
      <c r="G320" t="str">
        <f>"201406000133"</f>
        <v>201406000133</v>
      </c>
      <c r="H320" t="s">
        <v>142</v>
      </c>
      <c r="I320">
        <v>0</v>
      </c>
      <c r="J320">
        <v>70</v>
      </c>
      <c r="K320">
        <v>50</v>
      </c>
      <c r="L320">
        <v>0</v>
      </c>
      <c r="M320">
        <v>0</v>
      </c>
      <c r="N320">
        <v>30</v>
      </c>
      <c r="O320">
        <v>0</v>
      </c>
      <c r="P320">
        <v>0</v>
      </c>
      <c r="Q320">
        <v>0</v>
      </c>
      <c r="R320">
        <v>0</v>
      </c>
      <c r="T320">
        <v>0</v>
      </c>
      <c r="U320" t="s">
        <v>560</v>
      </c>
    </row>
    <row r="321" spans="1:21" x14ac:dyDescent="0.25">
      <c r="H321" t="s">
        <v>17</v>
      </c>
    </row>
    <row r="322" spans="1:21" x14ac:dyDescent="0.25">
      <c r="A322">
        <v>158</v>
      </c>
      <c r="B322">
        <v>1759</v>
      </c>
      <c r="C322" t="s">
        <v>561</v>
      </c>
      <c r="D322" t="s">
        <v>386</v>
      </c>
      <c r="E322" t="s">
        <v>173</v>
      </c>
      <c r="F322" t="s">
        <v>562</v>
      </c>
      <c r="G322" t="str">
        <f>"201406007339"</f>
        <v>201406007339</v>
      </c>
      <c r="H322">
        <v>1056</v>
      </c>
      <c r="I322">
        <v>0</v>
      </c>
      <c r="J322">
        <v>70</v>
      </c>
      <c r="K322">
        <v>0</v>
      </c>
      <c r="L322">
        <v>0</v>
      </c>
      <c r="M322">
        <v>0</v>
      </c>
      <c r="N322">
        <v>30</v>
      </c>
      <c r="O322">
        <v>0</v>
      </c>
      <c r="P322">
        <v>0</v>
      </c>
      <c r="Q322">
        <v>0</v>
      </c>
      <c r="R322">
        <v>0</v>
      </c>
      <c r="T322">
        <v>0</v>
      </c>
      <c r="U322">
        <v>1156</v>
      </c>
    </row>
    <row r="323" spans="1:21" x14ac:dyDescent="0.25">
      <c r="H323" t="s">
        <v>32</v>
      </c>
    </row>
    <row r="324" spans="1:21" x14ac:dyDescent="0.25">
      <c r="A324">
        <v>159</v>
      </c>
      <c r="B324">
        <v>1427</v>
      </c>
      <c r="C324" t="s">
        <v>563</v>
      </c>
      <c r="D324" t="s">
        <v>35</v>
      </c>
      <c r="E324" t="s">
        <v>255</v>
      </c>
      <c r="F324" t="s">
        <v>564</v>
      </c>
      <c r="G324" t="str">
        <f>"201511032966"</f>
        <v>201511032966</v>
      </c>
      <c r="H324">
        <v>1056</v>
      </c>
      <c r="I324">
        <v>0</v>
      </c>
      <c r="J324">
        <v>30</v>
      </c>
      <c r="K324">
        <v>0</v>
      </c>
      <c r="L324">
        <v>70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</v>
      </c>
      <c r="T324">
        <v>0</v>
      </c>
      <c r="U324">
        <v>1156</v>
      </c>
    </row>
    <row r="325" spans="1:21" x14ac:dyDescent="0.25">
      <c r="H325" t="s">
        <v>17</v>
      </c>
    </row>
    <row r="326" spans="1:21" x14ac:dyDescent="0.25">
      <c r="A326">
        <v>160</v>
      </c>
      <c r="B326">
        <v>1823</v>
      </c>
      <c r="C326" t="s">
        <v>565</v>
      </c>
      <c r="D326" t="s">
        <v>64</v>
      </c>
      <c r="E326" t="s">
        <v>566</v>
      </c>
      <c r="F326" t="s">
        <v>567</v>
      </c>
      <c r="G326" t="str">
        <f>"200802008019"</f>
        <v>200802008019</v>
      </c>
      <c r="H326">
        <v>1056</v>
      </c>
      <c r="I326">
        <v>0</v>
      </c>
      <c r="J326">
        <v>70</v>
      </c>
      <c r="K326">
        <v>0</v>
      </c>
      <c r="L326">
        <v>30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0</v>
      </c>
      <c r="T326">
        <v>0</v>
      </c>
      <c r="U326">
        <v>1156</v>
      </c>
    </row>
    <row r="327" spans="1:21" x14ac:dyDescent="0.25">
      <c r="H327" t="s">
        <v>17</v>
      </c>
    </row>
    <row r="328" spans="1:21" x14ac:dyDescent="0.25">
      <c r="A328">
        <v>161</v>
      </c>
      <c r="B328">
        <v>3139</v>
      </c>
      <c r="C328" t="s">
        <v>568</v>
      </c>
      <c r="D328" t="s">
        <v>43</v>
      </c>
      <c r="E328" t="s">
        <v>569</v>
      </c>
      <c r="F328" t="s">
        <v>570</v>
      </c>
      <c r="G328" t="str">
        <f>"00170704"</f>
        <v>00170704</v>
      </c>
      <c r="H328">
        <v>1056</v>
      </c>
      <c r="I328">
        <v>0</v>
      </c>
      <c r="J328">
        <v>70</v>
      </c>
      <c r="K328">
        <v>0</v>
      </c>
      <c r="L328">
        <v>0</v>
      </c>
      <c r="M328">
        <v>0</v>
      </c>
      <c r="N328">
        <v>30</v>
      </c>
      <c r="O328">
        <v>0</v>
      </c>
      <c r="P328">
        <v>0</v>
      </c>
      <c r="Q328">
        <v>0</v>
      </c>
      <c r="R328">
        <v>0</v>
      </c>
      <c r="T328">
        <v>0</v>
      </c>
      <c r="U328">
        <v>1156</v>
      </c>
    </row>
    <row r="329" spans="1:21" x14ac:dyDescent="0.25">
      <c r="H329" t="s">
        <v>17</v>
      </c>
    </row>
    <row r="330" spans="1:21" x14ac:dyDescent="0.25">
      <c r="A330">
        <v>162</v>
      </c>
      <c r="B330">
        <v>2209</v>
      </c>
      <c r="C330" t="s">
        <v>571</v>
      </c>
      <c r="D330" t="s">
        <v>59</v>
      </c>
      <c r="E330" t="s">
        <v>255</v>
      </c>
      <c r="F330" t="s">
        <v>572</v>
      </c>
      <c r="G330" t="str">
        <f>"201406007817"</f>
        <v>201406007817</v>
      </c>
      <c r="H330">
        <v>1056</v>
      </c>
      <c r="I330">
        <v>0</v>
      </c>
      <c r="J330">
        <v>70</v>
      </c>
      <c r="K330">
        <v>30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0</v>
      </c>
      <c r="T330">
        <v>0</v>
      </c>
      <c r="U330">
        <v>1156</v>
      </c>
    </row>
    <row r="331" spans="1:21" x14ac:dyDescent="0.25">
      <c r="H331">
        <v>702</v>
      </c>
    </row>
    <row r="332" spans="1:21" x14ac:dyDescent="0.25">
      <c r="A332">
        <v>163</v>
      </c>
      <c r="B332">
        <v>1309</v>
      </c>
      <c r="C332" t="s">
        <v>573</v>
      </c>
      <c r="D332" t="s">
        <v>98</v>
      </c>
      <c r="E332" t="s">
        <v>574</v>
      </c>
      <c r="F332" t="s">
        <v>575</v>
      </c>
      <c r="G332" t="str">
        <f>"201412000057"</f>
        <v>201412000057</v>
      </c>
      <c r="H332">
        <v>1056</v>
      </c>
      <c r="I332">
        <v>0</v>
      </c>
      <c r="J332">
        <v>70</v>
      </c>
      <c r="K332">
        <v>0</v>
      </c>
      <c r="L332">
        <v>0</v>
      </c>
      <c r="M332">
        <v>0</v>
      </c>
      <c r="N332">
        <v>30</v>
      </c>
      <c r="O332">
        <v>0</v>
      </c>
      <c r="P332">
        <v>0</v>
      </c>
      <c r="Q332">
        <v>0</v>
      </c>
      <c r="R332">
        <v>0</v>
      </c>
      <c r="T332">
        <v>0</v>
      </c>
      <c r="U332">
        <v>1156</v>
      </c>
    </row>
    <row r="333" spans="1:21" x14ac:dyDescent="0.25">
      <c r="H333" t="s">
        <v>17</v>
      </c>
    </row>
    <row r="334" spans="1:21" x14ac:dyDescent="0.25">
      <c r="A334">
        <v>164</v>
      </c>
      <c r="B334">
        <v>174</v>
      </c>
      <c r="C334" t="s">
        <v>576</v>
      </c>
      <c r="D334" t="s">
        <v>577</v>
      </c>
      <c r="E334" t="s">
        <v>49</v>
      </c>
      <c r="F334" t="s">
        <v>578</v>
      </c>
      <c r="G334" t="str">
        <f>"00142373"</f>
        <v>00142373</v>
      </c>
      <c r="H334">
        <v>1056</v>
      </c>
      <c r="I334">
        <v>0</v>
      </c>
      <c r="J334">
        <v>70</v>
      </c>
      <c r="K334">
        <v>0</v>
      </c>
      <c r="L334">
        <v>30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  <c r="T334">
        <v>0</v>
      </c>
      <c r="U334">
        <v>1156</v>
      </c>
    </row>
    <row r="335" spans="1:21" x14ac:dyDescent="0.25">
      <c r="H335" t="s">
        <v>17</v>
      </c>
    </row>
    <row r="336" spans="1:21" x14ac:dyDescent="0.25">
      <c r="A336">
        <v>165</v>
      </c>
      <c r="B336">
        <v>2491</v>
      </c>
      <c r="C336" t="s">
        <v>579</v>
      </c>
      <c r="D336" t="s">
        <v>110</v>
      </c>
      <c r="E336" t="s">
        <v>24</v>
      </c>
      <c r="F336" t="s">
        <v>580</v>
      </c>
      <c r="G336" t="str">
        <f>"00008502"</f>
        <v>00008502</v>
      </c>
      <c r="H336">
        <v>946</v>
      </c>
      <c r="I336">
        <v>150</v>
      </c>
      <c r="J336">
        <v>30</v>
      </c>
      <c r="K336">
        <v>0</v>
      </c>
      <c r="L336">
        <v>30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0</v>
      </c>
      <c r="T336">
        <v>0</v>
      </c>
      <c r="U336">
        <v>1156</v>
      </c>
    </row>
    <row r="337" spans="1:21" x14ac:dyDescent="0.25">
      <c r="H337" t="s">
        <v>17</v>
      </c>
    </row>
    <row r="338" spans="1:21" x14ac:dyDescent="0.25">
      <c r="A338">
        <v>166</v>
      </c>
      <c r="B338">
        <v>2698</v>
      </c>
      <c r="C338" t="s">
        <v>581</v>
      </c>
      <c r="D338" t="s">
        <v>282</v>
      </c>
      <c r="E338" t="s">
        <v>582</v>
      </c>
      <c r="F338" t="s">
        <v>583</v>
      </c>
      <c r="G338" t="str">
        <f>"201406005164"</f>
        <v>201406005164</v>
      </c>
      <c r="H338" t="s">
        <v>45</v>
      </c>
      <c r="I338">
        <v>0</v>
      </c>
      <c r="J338">
        <v>30</v>
      </c>
      <c r="K338">
        <v>30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</v>
      </c>
      <c r="T338">
        <v>0</v>
      </c>
      <c r="U338" t="s">
        <v>584</v>
      </c>
    </row>
    <row r="339" spans="1:21" x14ac:dyDescent="0.25">
      <c r="H339" t="s">
        <v>17</v>
      </c>
    </row>
    <row r="340" spans="1:21" x14ac:dyDescent="0.25">
      <c r="A340">
        <v>167</v>
      </c>
      <c r="B340">
        <v>640</v>
      </c>
      <c r="C340" t="s">
        <v>585</v>
      </c>
      <c r="D340" t="s">
        <v>261</v>
      </c>
      <c r="E340" t="s">
        <v>70</v>
      </c>
      <c r="F340" t="s">
        <v>586</v>
      </c>
      <c r="G340" t="str">
        <f>"200802005411"</f>
        <v>200802005411</v>
      </c>
      <c r="H340" t="s">
        <v>190</v>
      </c>
      <c r="I340">
        <v>0</v>
      </c>
      <c r="J340">
        <v>70</v>
      </c>
      <c r="K340">
        <v>30</v>
      </c>
      <c r="L340">
        <v>70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T340">
        <v>0</v>
      </c>
      <c r="U340" t="s">
        <v>584</v>
      </c>
    </row>
    <row r="341" spans="1:21" x14ac:dyDescent="0.25">
      <c r="H341" t="s">
        <v>17</v>
      </c>
    </row>
    <row r="342" spans="1:21" x14ac:dyDescent="0.25">
      <c r="A342">
        <v>168</v>
      </c>
      <c r="B342">
        <v>3129</v>
      </c>
      <c r="C342" t="s">
        <v>587</v>
      </c>
      <c r="D342" t="s">
        <v>172</v>
      </c>
      <c r="E342" t="s">
        <v>427</v>
      </c>
      <c r="F342" t="s">
        <v>588</v>
      </c>
      <c r="G342" t="str">
        <f>"201411001628"</f>
        <v>201411001628</v>
      </c>
      <c r="H342">
        <v>1034</v>
      </c>
      <c r="I342">
        <v>0</v>
      </c>
      <c r="J342">
        <v>70</v>
      </c>
      <c r="K342">
        <v>0</v>
      </c>
      <c r="L342">
        <v>0</v>
      </c>
      <c r="M342">
        <v>50</v>
      </c>
      <c r="N342">
        <v>0</v>
      </c>
      <c r="O342">
        <v>0</v>
      </c>
      <c r="P342">
        <v>0</v>
      </c>
      <c r="Q342">
        <v>0</v>
      </c>
      <c r="R342">
        <v>0</v>
      </c>
      <c r="T342">
        <v>0</v>
      </c>
      <c r="U342">
        <v>1154</v>
      </c>
    </row>
    <row r="343" spans="1:21" x14ac:dyDescent="0.25">
      <c r="H343" t="s">
        <v>32</v>
      </c>
    </row>
    <row r="344" spans="1:21" x14ac:dyDescent="0.25">
      <c r="A344">
        <v>169</v>
      </c>
      <c r="B344">
        <v>1607</v>
      </c>
      <c r="C344" t="s">
        <v>589</v>
      </c>
      <c r="D344" t="s">
        <v>590</v>
      </c>
      <c r="E344" t="s">
        <v>15</v>
      </c>
      <c r="F344" t="s">
        <v>591</v>
      </c>
      <c r="G344" t="str">
        <f>"201405001426"</f>
        <v>201405001426</v>
      </c>
      <c r="H344">
        <v>1034</v>
      </c>
      <c r="I344">
        <v>0</v>
      </c>
      <c r="J344">
        <v>70</v>
      </c>
      <c r="K344">
        <v>0</v>
      </c>
      <c r="L344">
        <v>50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0</v>
      </c>
      <c r="T344">
        <v>0</v>
      </c>
      <c r="U344">
        <v>1154</v>
      </c>
    </row>
    <row r="345" spans="1:21" x14ac:dyDescent="0.25">
      <c r="H345">
        <v>702</v>
      </c>
    </row>
    <row r="346" spans="1:21" x14ac:dyDescent="0.25">
      <c r="A346">
        <v>170</v>
      </c>
      <c r="B346">
        <v>1657</v>
      </c>
      <c r="C346" t="s">
        <v>592</v>
      </c>
      <c r="D346" t="s">
        <v>140</v>
      </c>
      <c r="E346" t="s">
        <v>15</v>
      </c>
      <c r="F346" t="s">
        <v>593</v>
      </c>
      <c r="G346" t="str">
        <f>"201507005291"</f>
        <v>201507005291</v>
      </c>
      <c r="H346" t="s">
        <v>272</v>
      </c>
      <c r="I346">
        <v>0</v>
      </c>
      <c r="J346">
        <v>30</v>
      </c>
      <c r="K346">
        <v>0</v>
      </c>
      <c r="L346">
        <v>50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0</v>
      </c>
      <c r="T346">
        <v>0</v>
      </c>
      <c r="U346" t="s">
        <v>594</v>
      </c>
    </row>
    <row r="347" spans="1:21" x14ac:dyDescent="0.25">
      <c r="H347" t="s">
        <v>17</v>
      </c>
    </row>
    <row r="348" spans="1:21" x14ac:dyDescent="0.25">
      <c r="A348">
        <v>171</v>
      </c>
      <c r="B348">
        <v>1002</v>
      </c>
      <c r="C348" t="s">
        <v>595</v>
      </c>
      <c r="D348" t="s">
        <v>98</v>
      </c>
      <c r="E348" t="s">
        <v>596</v>
      </c>
      <c r="F348" t="s">
        <v>597</v>
      </c>
      <c r="G348" t="str">
        <f>"00042088"</f>
        <v>00042088</v>
      </c>
      <c r="H348">
        <v>1001</v>
      </c>
      <c r="I348">
        <v>0</v>
      </c>
      <c r="J348">
        <v>70</v>
      </c>
      <c r="K348">
        <v>30</v>
      </c>
      <c r="L348">
        <v>50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0</v>
      </c>
      <c r="T348">
        <v>0</v>
      </c>
      <c r="U348">
        <v>1151</v>
      </c>
    </row>
    <row r="349" spans="1:21" x14ac:dyDescent="0.25">
      <c r="H349" t="s">
        <v>32</v>
      </c>
    </row>
    <row r="350" spans="1:21" x14ac:dyDescent="0.25">
      <c r="A350">
        <v>172</v>
      </c>
      <c r="B350">
        <v>1960</v>
      </c>
      <c r="C350" t="s">
        <v>598</v>
      </c>
      <c r="D350" t="s">
        <v>110</v>
      </c>
      <c r="E350" t="s">
        <v>493</v>
      </c>
      <c r="F350" t="s">
        <v>599</v>
      </c>
      <c r="G350" t="str">
        <f>"200712002844"</f>
        <v>200712002844</v>
      </c>
      <c r="H350" t="s">
        <v>30</v>
      </c>
      <c r="I350">
        <v>0</v>
      </c>
      <c r="J350">
        <v>70</v>
      </c>
      <c r="K350">
        <v>0</v>
      </c>
      <c r="L350">
        <v>0</v>
      </c>
      <c r="M350">
        <v>30</v>
      </c>
      <c r="N350">
        <v>0</v>
      </c>
      <c r="O350">
        <v>0</v>
      </c>
      <c r="P350">
        <v>0</v>
      </c>
      <c r="Q350">
        <v>0</v>
      </c>
      <c r="R350">
        <v>0</v>
      </c>
      <c r="T350">
        <v>0</v>
      </c>
      <c r="U350" t="s">
        <v>600</v>
      </c>
    </row>
    <row r="351" spans="1:21" x14ac:dyDescent="0.25">
      <c r="H351" t="s">
        <v>17</v>
      </c>
    </row>
    <row r="352" spans="1:21" x14ac:dyDescent="0.25">
      <c r="A352">
        <v>173</v>
      </c>
      <c r="B352">
        <v>3101</v>
      </c>
      <c r="C352" t="s">
        <v>601</v>
      </c>
      <c r="D352" t="s">
        <v>101</v>
      </c>
      <c r="E352" t="s">
        <v>602</v>
      </c>
      <c r="F352" t="s">
        <v>603</v>
      </c>
      <c r="G352" t="str">
        <f>"201406018694"</f>
        <v>201406018694</v>
      </c>
      <c r="H352" t="s">
        <v>30</v>
      </c>
      <c r="I352">
        <v>0</v>
      </c>
      <c r="J352">
        <v>30</v>
      </c>
      <c r="K352">
        <v>70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0</v>
      </c>
      <c r="T352">
        <v>0</v>
      </c>
      <c r="U352" t="s">
        <v>600</v>
      </c>
    </row>
    <row r="353" spans="1:21" x14ac:dyDescent="0.25">
      <c r="H353" t="s">
        <v>17</v>
      </c>
    </row>
    <row r="354" spans="1:21" x14ac:dyDescent="0.25">
      <c r="A354">
        <v>174</v>
      </c>
      <c r="B354">
        <v>2287</v>
      </c>
      <c r="C354" t="s">
        <v>604</v>
      </c>
      <c r="D354" t="s">
        <v>331</v>
      </c>
      <c r="E354" t="s">
        <v>605</v>
      </c>
      <c r="F354" t="s">
        <v>606</v>
      </c>
      <c r="G354" t="str">
        <f>"201504002355"</f>
        <v>201504002355</v>
      </c>
      <c r="H354" t="s">
        <v>30</v>
      </c>
      <c r="I354">
        <v>0</v>
      </c>
      <c r="J354">
        <v>70</v>
      </c>
      <c r="K354">
        <v>30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0</v>
      </c>
      <c r="T354">
        <v>0</v>
      </c>
      <c r="U354" t="s">
        <v>600</v>
      </c>
    </row>
    <row r="355" spans="1:21" x14ac:dyDescent="0.25">
      <c r="H355" t="s">
        <v>17</v>
      </c>
    </row>
    <row r="356" spans="1:21" x14ac:dyDescent="0.25">
      <c r="A356">
        <v>175</v>
      </c>
      <c r="B356">
        <v>3146</v>
      </c>
      <c r="C356" t="s">
        <v>607</v>
      </c>
      <c r="D356" t="s">
        <v>608</v>
      </c>
      <c r="E356" t="s">
        <v>64</v>
      </c>
      <c r="F356" t="s">
        <v>609</v>
      </c>
      <c r="G356" t="str">
        <f>"00019554"</f>
        <v>00019554</v>
      </c>
      <c r="H356" t="s">
        <v>30</v>
      </c>
      <c r="I356">
        <v>0</v>
      </c>
      <c r="J356">
        <v>70</v>
      </c>
      <c r="K356">
        <v>0</v>
      </c>
      <c r="L356">
        <v>0</v>
      </c>
      <c r="M356">
        <v>30</v>
      </c>
      <c r="N356">
        <v>0</v>
      </c>
      <c r="O356">
        <v>0</v>
      </c>
      <c r="P356">
        <v>0</v>
      </c>
      <c r="Q356">
        <v>0</v>
      </c>
      <c r="R356">
        <v>0</v>
      </c>
      <c r="T356">
        <v>0</v>
      </c>
      <c r="U356" t="s">
        <v>600</v>
      </c>
    </row>
    <row r="357" spans="1:21" x14ac:dyDescent="0.25">
      <c r="H357" t="s">
        <v>17</v>
      </c>
    </row>
    <row r="358" spans="1:21" x14ac:dyDescent="0.25">
      <c r="A358">
        <v>176</v>
      </c>
      <c r="B358">
        <v>2586</v>
      </c>
      <c r="C358" t="s">
        <v>610</v>
      </c>
      <c r="D358" t="s">
        <v>611</v>
      </c>
      <c r="E358" t="s">
        <v>64</v>
      </c>
      <c r="F358" t="s">
        <v>612</v>
      </c>
      <c r="G358" t="str">
        <f>"201511008176"</f>
        <v>201511008176</v>
      </c>
      <c r="H358" t="s">
        <v>30</v>
      </c>
      <c r="I358">
        <v>0</v>
      </c>
      <c r="J358">
        <v>70</v>
      </c>
      <c r="K358">
        <v>30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0</v>
      </c>
      <c r="T358">
        <v>0</v>
      </c>
      <c r="U358" t="s">
        <v>600</v>
      </c>
    </row>
    <row r="359" spans="1:21" x14ac:dyDescent="0.25">
      <c r="H359" t="s">
        <v>17</v>
      </c>
    </row>
    <row r="360" spans="1:21" x14ac:dyDescent="0.25">
      <c r="A360">
        <v>177</v>
      </c>
      <c r="B360">
        <v>2475</v>
      </c>
      <c r="C360" t="s">
        <v>613</v>
      </c>
      <c r="D360" t="s">
        <v>53</v>
      </c>
      <c r="E360" t="s">
        <v>35</v>
      </c>
      <c r="F360" t="s">
        <v>614</v>
      </c>
      <c r="G360" t="str">
        <f>"00007648"</f>
        <v>00007648</v>
      </c>
      <c r="H360" t="s">
        <v>30</v>
      </c>
      <c r="I360">
        <v>0</v>
      </c>
      <c r="J360">
        <v>70</v>
      </c>
      <c r="K360">
        <v>30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T360">
        <v>0</v>
      </c>
      <c r="U360" t="s">
        <v>600</v>
      </c>
    </row>
    <row r="361" spans="1:21" x14ac:dyDescent="0.25">
      <c r="H361" t="s">
        <v>17</v>
      </c>
    </row>
    <row r="362" spans="1:21" x14ac:dyDescent="0.25">
      <c r="A362">
        <v>178</v>
      </c>
      <c r="B362">
        <v>2450</v>
      </c>
      <c r="C362" t="s">
        <v>615</v>
      </c>
      <c r="D362" t="s">
        <v>303</v>
      </c>
      <c r="E362" t="s">
        <v>49</v>
      </c>
      <c r="F362" t="s">
        <v>616</v>
      </c>
      <c r="G362" t="str">
        <f>"201506003701"</f>
        <v>201506003701</v>
      </c>
      <c r="H362" t="s">
        <v>30</v>
      </c>
      <c r="I362">
        <v>0</v>
      </c>
      <c r="J362">
        <v>70</v>
      </c>
      <c r="K362">
        <v>30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0</v>
      </c>
      <c r="T362">
        <v>0</v>
      </c>
      <c r="U362" t="s">
        <v>600</v>
      </c>
    </row>
    <row r="363" spans="1:21" x14ac:dyDescent="0.25">
      <c r="H363" t="s">
        <v>17</v>
      </c>
    </row>
    <row r="364" spans="1:21" x14ac:dyDescent="0.25">
      <c r="A364">
        <v>179</v>
      </c>
      <c r="B364">
        <v>2150</v>
      </c>
      <c r="C364" t="s">
        <v>617</v>
      </c>
      <c r="D364" t="s">
        <v>255</v>
      </c>
      <c r="E364" t="s">
        <v>618</v>
      </c>
      <c r="F364" t="s">
        <v>619</v>
      </c>
      <c r="G364" t="str">
        <f>"201406012352"</f>
        <v>201406012352</v>
      </c>
      <c r="H364">
        <v>1089</v>
      </c>
      <c r="I364">
        <v>0</v>
      </c>
      <c r="J364">
        <v>30</v>
      </c>
      <c r="K364">
        <v>30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0</v>
      </c>
      <c r="T364">
        <v>0</v>
      </c>
      <c r="U364">
        <v>1149</v>
      </c>
    </row>
    <row r="365" spans="1:21" x14ac:dyDescent="0.25">
      <c r="H365" t="s">
        <v>17</v>
      </c>
    </row>
    <row r="366" spans="1:21" x14ac:dyDescent="0.25">
      <c r="A366">
        <v>180</v>
      </c>
      <c r="B366">
        <v>1061</v>
      </c>
      <c r="C366" t="s">
        <v>620</v>
      </c>
      <c r="D366" t="s">
        <v>162</v>
      </c>
      <c r="E366" t="s">
        <v>15</v>
      </c>
      <c r="F366" t="s">
        <v>621</v>
      </c>
      <c r="G366" t="str">
        <f>"00224754"</f>
        <v>00224754</v>
      </c>
      <c r="H366" t="s">
        <v>550</v>
      </c>
      <c r="I366">
        <v>150</v>
      </c>
      <c r="J366">
        <v>30</v>
      </c>
      <c r="K366">
        <v>0</v>
      </c>
      <c r="L366">
        <v>50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</v>
      </c>
      <c r="T366">
        <v>0</v>
      </c>
      <c r="U366" t="s">
        <v>622</v>
      </c>
    </row>
    <row r="367" spans="1:21" x14ac:dyDescent="0.25">
      <c r="H367">
        <v>702</v>
      </c>
    </row>
    <row r="368" spans="1:21" x14ac:dyDescent="0.25">
      <c r="A368">
        <v>181</v>
      </c>
      <c r="B368">
        <v>1410</v>
      </c>
      <c r="C368" t="s">
        <v>623</v>
      </c>
      <c r="D368" t="s">
        <v>624</v>
      </c>
      <c r="E368" t="s">
        <v>625</v>
      </c>
      <c r="F368" t="s">
        <v>626</v>
      </c>
      <c r="G368" t="str">
        <f>"00129079"</f>
        <v>00129079</v>
      </c>
      <c r="H368" t="s">
        <v>121</v>
      </c>
      <c r="I368">
        <v>0</v>
      </c>
      <c r="J368">
        <v>70</v>
      </c>
      <c r="K368">
        <v>0</v>
      </c>
      <c r="L368">
        <v>0</v>
      </c>
      <c r="M368">
        <v>30</v>
      </c>
      <c r="N368">
        <v>30</v>
      </c>
      <c r="O368">
        <v>0</v>
      </c>
      <c r="P368">
        <v>0</v>
      </c>
      <c r="Q368">
        <v>0</v>
      </c>
      <c r="R368">
        <v>0</v>
      </c>
      <c r="T368">
        <v>0</v>
      </c>
      <c r="U368" t="s">
        <v>627</v>
      </c>
    </row>
    <row r="369" spans="1:21" x14ac:dyDescent="0.25">
      <c r="H369" t="s">
        <v>17</v>
      </c>
    </row>
    <row r="370" spans="1:21" x14ac:dyDescent="0.25">
      <c r="A370">
        <v>182</v>
      </c>
      <c r="B370">
        <v>905</v>
      </c>
      <c r="C370" t="s">
        <v>628</v>
      </c>
      <c r="D370" t="s">
        <v>629</v>
      </c>
      <c r="E370" t="s">
        <v>15</v>
      </c>
      <c r="F370" t="s">
        <v>630</v>
      </c>
      <c r="G370" t="str">
        <f>"00230119"</f>
        <v>00230119</v>
      </c>
      <c r="H370" t="s">
        <v>631</v>
      </c>
      <c r="I370">
        <v>150</v>
      </c>
      <c r="J370">
        <v>30</v>
      </c>
      <c r="K370">
        <v>0</v>
      </c>
      <c r="L370">
        <v>30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</v>
      </c>
      <c r="T370">
        <v>0</v>
      </c>
      <c r="U370" t="s">
        <v>632</v>
      </c>
    </row>
    <row r="371" spans="1:21" x14ac:dyDescent="0.25">
      <c r="H371" t="s">
        <v>32</v>
      </c>
    </row>
    <row r="372" spans="1:21" x14ac:dyDescent="0.25">
      <c r="A372">
        <v>183</v>
      </c>
      <c r="B372">
        <v>3107</v>
      </c>
      <c r="C372" t="s">
        <v>633</v>
      </c>
      <c r="D372" t="s">
        <v>436</v>
      </c>
      <c r="E372" t="s">
        <v>49</v>
      </c>
      <c r="F372" t="s">
        <v>634</v>
      </c>
      <c r="G372" t="str">
        <f>"00220433"</f>
        <v>00220433</v>
      </c>
      <c r="H372">
        <v>957</v>
      </c>
      <c r="I372">
        <v>0</v>
      </c>
      <c r="J372">
        <v>70</v>
      </c>
      <c r="K372">
        <v>0</v>
      </c>
      <c r="L372">
        <v>0</v>
      </c>
      <c r="M372">
        <v>70</v>
      </c>
      <c r="N372">
        <v>50</v>
      </c>
      <c r="O372">
        <v>0</v>
      </c>
      <c r="P372">
        <v>0</v>
      </c>
      <c r="Q372">
        <v>0</v>
      </c>
      <c r="R372">
        <v>0</v>
      </c>
      <c r="T372">
        <v>0</v>
      </c>
      <c r="U372">
        <v>1147</v>
      </c>
    </row>
    <row r="373" spans="1:21" x14ac:dyDescent="0.25">
      <c r="H373" t="s">
        <v>17</v>
      </c>
    </row>
    <row r="374" spans="1:21" x14ac:dyDescent="0.25">
      <c r="A374">
        <v>184</v>
      </c>
      <c r="B374">
        <v>934</v>
      </c>
      <c r="C374" t="s">
        <v>635</v>
      </c>
      <c r="D374" t="s">
        <v>636</v>
      </c>
      <c r="E374" t="s">
        <v>15</v>
      </c>
      <c r="F374" t="s">
        <v>637</v>
      </c>
      <c r="G374" t="str">
        <f>"00124765"</f>
        <v>00124765</v>
      </c>
      <c r="H374" t="s">
        <v>103</v>
      </c>
      <c r="I374">
        <v>0</v>
      </c>
      <c r="J374">
        <v>70</v>
      </c>
      <c r="K374">
        <v>0</v>
      </c>
      <c r="L374">
        <v>50</v>
      </c>
      <c r="M374">
        <v>0</v>
      </c>
      <c r="N374">
        <v>30</v>
      </c>
      <c r="O374">
        <v>0</v>
      </c>
      <c r="P374">
        <v>0</v>
      </c>
      <c r="Q374">
        <v>0</v>
      </c>
      <c r="R374">
        <v>0</v>
      </c>
      <c r="T374">
        <v>0</v>
      </c>
      <c r="U374" t="s">
        <v>638</v>
      </c>
    </row>
    <row r="375" spans="1:21" x14ac:dyDescent="0.25">
      <c r="H375" t="s">
        <v>17</v>
      </c>
    </row>
    <row r="376" spans="1:21" x14ac:dyDescent="0.25">
      <c r="A376">
        <v>185</v>
      </c>
      <c r="B376">
        <v>179</v>
      </c>
      <c r="C376" t="s">
        <v>639</v>
      </c>
      <c r="D376" t="s">
        <v>640</v>
      </c>
      <c r="E376" t="s">
        <v>14</v>
      </c>
      <c r="F376" t="s">
        <v>641</v>
      </c>
      <c r="G376" t="str">
        <f>"201511042074"</f>
        <v>201511042074</v>
      </c>
      <c r="H376">
        <v>1045</v>
      </c>
      <c r="I376">
        <v>0</v>
      </c>
      <c r="J376">
        <v>30</v>
      </c>
      <c r="K376">
        <v>0</v>
      </c>
      <c r="L376">
        <v>70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T376">
        <v>1</v>
      </c>
      <c r="U376">
        <v>1145</v>
      </c>
    </row>
    <row r="377" spans="1:21" x14ac:dyDescent="0.25">
      <c r="H377" t="s">
        <v>17</v>
      </c>
    </row>
    <row r="378" spans="1:21" x14ac:dyDescent="0.25">
      <c r="A378">
        <v>186</v>
      </c>
      <c r="B378">
        <v>2749</v>
      </c>
      <c r="C378" t="s">
        <v>642</v>
      </c>
      <c r="D378" t="s">
        <v>643</v>
      </c>
      <c r="E378" t="s">
        <v>64</v>
      </c>
      <c r="F378" t="s">
        <v>644</v>
      </c>
      <c r="G378" t="str">
        <f>"201506002295"</f>
        <v>201506002295</v>
      </c>
      <c r="H378">
        <v>1045</v>
      </c>
      <c r="I378">
        <v>0</v>
      </c>
      <c r="J378">
        <v>70</v>
      </c>
      <c r="K378">
        <v>30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0</v>
      </c>
      <c r="T378">
        <v>0</v>
      </c>
      <c r="U378">
        <v>1145</v>
      </c>
    </row>
    <row r="379" spans="1:21" x14ac:dyDescent="0.25">
      <c r="H379" t="s">
        <v>17</v>
      </c>
    </row>
    <row r="380" spans="1:21" x14ac:dyDescent="0.25">
      <c r="A380">
        <v>187</v>
      </c>
      <c r="B380">
        <v>2019</v>
      </c>
      <c r="C380" t="s">
        <v>645</v>
      </c>
      <c r="D380" t="s">
        <v>172</v>
      </c>
      <c r="E380" t="s">
        <v>35</v>
      </c>
      <c r="F380" t="s">
        <v>646</v>
      </c>
      <c r="G380" t="str">
        <f>"201002000426"</f>
        <v>201002000426</v>
      </c>
      <c r="H380">
        <v>1045</v>
      </c>
      <c r="I380">
        <v>0</v>
      </c>
      <c r="J380">
        <v>30</v>
      </c>
      <c r="K380">
        <v>0</v>
      </c>
      <c r="L380">
        <v>70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0</v>
      </c>
      <c r="T380">
        <v>2</v>
      </c>
      <c r="U380">
        <v>1145</v>
      </c>
    </row>
    <row r="381" spans="1:21" x14ac:dyDescent="0.25">
      <c r="H381" t="s">
        <v>17</v>
      </c>
    </row>
    <row r="382" spans="1:21" x14ac:dyDescent="0.25">
      <c r="A382">
        <v>188</v>
      </c>
      <c r="B382">
        <v>2407</v>
      </c>
      <c r="C382" t="s">
        <v>647</v>
      </c>
      <c r="D382" t="s">
        <v>101</v>
      </c>
      <c r="E382" t="s">
        <v>64</v>
      </c>
      <c r="F382" t="s">
        <v>648</v>
      </c>
      <c r="G382" t="str">
        <f>"201411003499"</f>
        <v>201411003499</v>
      </c>
      <c r="H382">
        <v>935</v>
      </c>
      <c r="I382">
        <v>150</v>
      </c>
      <c r="J382">
        <v>30</v>
      </c>
      <c r="K382">
        <v>0</v>
      </c>
      <c r="L382">
        <v>30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  <c r="T382">
        <v>2</v>
      </c>
      <c r="U382">
        <v>1145</v>
      </c>
    </row>
    <row r="383" spans="1:21" x14ac:dyDescent="0.25">
      <c r="H383">
        <v>702</v>
      </c>
    </row>
    <row r="384" spans="1:21" x14ac:dyDescent="0.25">
      <c r="A384">
        <v>189</v>
      </c>
      <c r="B384">
        <v>1069</v>
      </c>
      <c r="C384" t="s">
        <v>649</v>
      </c>
      <c r="D384" t="s">
        <v>194</v>
      </c>
      <c r="E384" t="s">
        <v>650</v>
      </c>
      <c r="F384" t="s">
        <v>651</v>
      </c>
      <c r="G384" t="str">
        <f>"00144788"</f>
        <v>00144788</v>
      </c>
      <c r="H384">
        <v>935</v>
      </c>
      <c r="I384">
        <v>150</v>
      </c>
      <c r="J384">
        <v>30</v>
      </c>
      <c r="K384">
        <v>0</v>
      </c>
      <c r="L384">
        <v>30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0</v>
      </c>
      <c r="T384">
        <v>0</v>
      </c>
      <c r="U384">
        <v>1145</v>
      </c>
    </row>
    <row r="385" spans="1:21" x14ac:dyDescent="0.25">
      <c r="H385" t="s">
        <v>32</v>
      </c>
    </row>
    <row r="386" spans="1:21" x14ac:dyDescent="0.25">
      <c r="A386">
        <v>190</v>
      </c>
      <c r="B386">
        <v>1643</v>
      </c>
      <c r="C386" t="s">
        <v>652</v>
      </c>
      <c r="D386" t="s">
        <v>653</v>
      </c>
      <c r="E386" t="s">
        <v>49</v>
      </c>
      <c r="F386" t="s">
        <v>654</v>
      </c>
      <c r="G386" t="str">
        <f>"00141652"</f>
        <v>00141652</v>
      </c>
      <c r="H386">
        <v>935</v>
      </c>
      <c r="I386">
        <v>150</v>
      </c>
      <c r="J386">
        <v>30</v>
      </c>
      <c r="K386">
        <v>0</v>
      </c>
      <c r="L386">
        <v>30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0</v>
      </c>
      <c r="T386">
        <v>0</v>
      </c>
      <c r="U386">
        <v>1145</v>
      </c>
    </row>
    <row r="387" spans="1:21" x14ac:dyDescent="0.25">
      <c r="H387" t="s">
        <v>17</v>
      </c>
    </row>
    <row r="388" spans="1:21" x14ac:dyDescent="0.25">
      <c r="A388">
        <v>191</v>
      </c>
      <c r="B388">
        <v>1242</v>
      </c>
      <c r="C388" t="s">
        <v>655</v>
      </c>
      <c r="D388" t="s">
        <v>469</v>
      </c>
      <c r="E388" t="s">
        <v>656</v>
      </c>
      <c r="F388" t="s">
        <v>657</v>
      </c>
      <c r="G388" t="str">
        <f>"00029534"</f>
        <v>00029534</v>
      </c>
      <c r="H388" t="s">
        <v>190</v>
      </c>
      <c r="I388">
        <v>0</v>
      </c>
      <c r="J388">
        <v>70</v>
      </c>
      <c r="K388">
        <v>30</v>
      </c>
      <c r="L388">
        <v>0</v>
      </c>
      <c r="M388">
        <v>30</v>
      </c>
      <c r="N388">
        <v>30</v>
      </c>
      <c r="O388">
        <v>0</v>
      </c>
      <c r="P388">
        <v>0</v>
      </c>
      <c r="Q388">
        <v>0</v>
      </c>
      <c r="R388">
        <v>0</v>
      </c>
      <c r="T388">
        <v>0</v>
      </c>
      <c r="U388" t="s">
        <v>658</v>
      </c>
    </row>
    <row r="389" spans="1:21" x14ac:dyDescent="0.25">
      <c r="H389">
        <v>702</v>
      </c>
    </row>
    <row r="390" spans="1:21" x14ac:dyDescent="0.25">
      <c r="A390">
        <v>192</v>
      </c>
      <c r="B390">
        <v>2313</v>
      </c>
      <c r="C390" t="s">
        <v>659</v>
      </c>
      <c r="D390" t="s">
        <v>660</v>
      </c>
      <c r="E390" t="s">
        <v>163</v>
      </c>
      <c r="F390" t="s">
        <v>661</v>
      </c>
      <c r="G390" t="str">
        <f>"00017524"</f>
        <v>00017524</v>
      </c>
      <c r="H390" t="s">
        <v>95</v>
      </c>
      <c r="I390">
        <v>0</v>
      </c>
      <c r="J390">
        <v>50</v>
      </c>
      <c r="K390">
        <v>0</v>
      </c>
      <c r="L390">
        <v>30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  <c r="T390">
        <v>0</v>
      </c>
      <c r="U390" t="s">
        <v>662</v>
      </c>
    </row>
    <row r="391" spans="1:21" x14ac:dyDescent="0.25">
      <c r="H391" t="s">
        <v>17</v>
      </c>
    </row>
    <row r="392" spans="1:21" x14ac:dyDescent="0.25">
      <c r="A392">
        <v>193</v>
      </c>
      <c r="B392">
        <v>1101</v>
      </c>
      <c r="C392" t="s">
        <v>663</v>
      </c>
      <c r="D392" t="s">
        <v>664</v>
      </c>
      <c r="E392" t="s">
        <v>15</v>
      </c>
      <c r="F392" t="s">
        <v>665</v>
      </c>
      <c r="G392" t="str">
        <f>"00229093"</f>
        <v>00229093</v>
      </c>
      <c r="H392" t="s">
        <v>207</v>
      </c>
      <c r="I392">
        <v>0</v>
      </c>
      <c r="J392">
        <v>70</v>
      </c>
      <c r="K392">
        <v>70</v>
      </c>
      <c r="L392">
        <v>50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0</v>
      </c>
      <c r="T392">
        <v>1</v>
      </c>
      <c r="U392" t="s">
        <v>662</v>
      </c>
    </row>
    <row r="393" spans="1:21" x14ac:dyDescent="0.25">
      <c r="H393" t="s">
        <v>17</v>
      </c>
    </row>
    <row r="394" spans="1:21" x14ac:dyDescent="0.25">
      <c r="A394">
        <v>194</v>
      </c>
      <c r="B394">
        <v>2732</v>
      </c>
      <c r="C394" t="s">
        <v>666</v>
      </c>
      <c r="D394" t="s">
        <v>667</v>
      </c>
      <c r="E394" t="s">
        <v>668</v>
      </c>
      <c r="F394" t="s">
        <v>669</v>
      </c>
      <c r="G394" t="str">
        <f>"00186752"</f>
        <v>00186752</v>
      </c>
      <c r="H394" t="s">
        <v>235</v>
      </c>
      <c r="I394">
        <v>0</v>
      </c>
      <c r="J394">
        <v>30</v>
      </c>
      <c r="K394">
        <v>30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0</v>
      </c>
      <c r="T394">
        <v>0</v>
      </c>
      <c r="U394" t="s">
        <v>670</v>
      </c>
    </row>
    <row r="395" spans="1:21" x14ac:dyDescent="0.25">
      <c r="H395" t="s">
        <v>17</v>
      </c>
    </row>
    <row r="396" spans="1:21" x14ac:dyDescent="0.25">
      <c r="A396">
        <v>195</v>
      </c>
      <c r="B396">
        <v>2215</v>
      </c>
      <c r="C396" t="s">
        <v>671</v>
      </c>
      <c r="D396" t="s">
        <v>480</v>
      </c>
      <c r="E396" t="s">
        <v>35</v>
      </c>
      <c r="F396" t="s">
        <v>672</v>
      </c>
      <c r="G396" t="str">
        <f>"201406005675"</f>
        <v>201406005675</v>
      </c>
      <c r="H396">
        <v>1001</v>
      </c>
      <c r="I396">
        <v>0</v>
      </c>
      <c r="J396">
        <v>70</v>
      </c>
      <c r="K396">
        <v>70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0</v>
      </c>
      <c r="T396">
        <v>0</v>
      </c>
      <c r="U396">
        <v>1141</v>
      </c>
    </row>
    <row r="397" spans="1:21" x14ac:dyDescent="0.25">
      <c r="H397" t="s">
        <v>17</v>
      </c>
    </row>
    <row r="398" spans="1:21" x14ac:dyDescent="0.25">
      <c r="A398">
        <v>196</v>
      </c>
      <c r="B398">
        <v>1805</v>
      </c>
      <c r="C398" t="s">
        <v>673</v>
      </c>
      <c r="D398" t="s">
        <v>216</v>
      </c>
      <c r="E398" t="s">
        <v>625</v>
      </c>
      <c r="F398" t="s">
        <v>674</v>
      </c>
      <c r="G398" t="str">
        <f>"00228157"</f>
        <v>00228157</v>
      </c>
      <c r="H398" t="s">
        <v>37</v>
      </c>
      <c r="I398">
        <v>0</v>
      </c>
      <c r="J398">
        <v>70</v>
      </c>
      <c r="K398">
        <v>30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0</v>
      </c>
      <c r="T398">
        <v>0</v>
      </c>
      <c r="U398" t="s">
        <v>675</v>
      </c>
    </row>
    <row r="399" spans="1:21" x14ac:dyDescent="0.25">
      <c r="H399">
        <v>702</v>
      </c>
    </row>
    <row r="400" spans="1:21" x14ac:dyDescent="0.25">
      <c r="A400">
        <v>197</v>
      </c>
      <c r="B400">
        <v>1612</v>
      </c>
      <c r="C400" t="s">
        <v>676</v>
      </c>
      <c r="D400" t="s">
        <v>677</v>
      </c>
      <c r="E400" t="s">
        <v>678</v>
      </c>
      <c r="F400" t="s">
        <v>679</v>
      </c>
      <c r="G400" t="str">
        <f>"201406010954"</f>
        <v>201406010954</v>
      </c>
      <c r="H400" t="s">
        <v>37</v>
      </c>
      <c r="I400">
        <v>0</v>
      </c>
      <c r="J400">
        <v>70</v>
      </c>
      <c r="K400">
        <v>0</v>
      </c>
      <c r="L400">
        <v>30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0</v>
      </c>
      <c r="T400">
        <v>0</v>
      </c>
      <c r="U400" t="s">
        <v>675</v>
      </c>
    </row>
    <row r="401" spans="1:21" x14ac:dyDescent="0.25">
      <c r="H401">
        <v>702</v>
      </c>
    </row>
    <row r="402" spans="1:21" x14ac:dyDescent="0.25">
      <c r="A402">
        <v>198</v>
      </c>
      <c r="B402">
        <v>1678</v>
      </c>
      <c r="C402" t="s">
        <v>680</v>
      </c>
      <c r="D402" t="s">
        <v>681</v>
      </c>
      <c r="E402" t="s">
        <v>49</v>
      </c>
      <c r="F402" t="s">
        <v>682</v>
      </c>
      <c r="G402" t="str">
        <f>"00148169"</f>
        <v>00148169</v>
      </c>
      <c r="H402" t="s">
        <v>37</v>
      </c>
      <c r="I402">
        <v>0</v>
      </c>
      <c r="J402">
        <v>70</v>
      </c>
      <c r="K402">
        <v>30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0</v>
      </c>
      <c r="T402">
        <v>0</v>
      </c>
      <c r="U402" t="s">
        <v>675</v>
      </c>
    </row>
    <row r="403" spans="1:21" x14ac:dyDescent="0.25">
      <c r="H403" t="s">
        <v>17</v>
      </c>
    </row>
    <row r="404" spans="1:21" x14ac:dyDescent="0.25">
      <c r="A404">
        <v>199</v>
      </c>
      <c r="B404">
        <v>1118</v>
      </c>
      <c r="C404" t="s">
        <v>683</v>
      </c>
      <c r="D404" t="s">
        <v>98</v>
      </c>
      <c r="E404" t="s">
        <v>313</v>
      </c>
      <c r="F404" t="s">
        <v>684</v>
      </c>
      <c r="G404" t="str">
        <f>"00118809"</f>
        <v>00118809</v>
      </c>
      <c r="H404" t="s">
        <v>37</v>
      </c>
      <c r="I404">
        <v>0</v>
      </c>
      <c r="J404">
        <v>70</v>
      </c>
      <c r="K404">
        <v>0</v>
      </c>
      <c r="L404">
        <v>30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0</v>
      </c>
      <c r="T404">
        <v>0</v>
      </c>
      <c r="U404" t="s">
        <v>675</v>
      </c>
    </row>
    <row r="405" spans="1:21" x14ac:dyDescent="0.25">
      <c r="H405" t="s">
        <v>32</v>
      </c>
    </row>
    <row r="406" spans="1:21" x14ac:dyDescent="0.25">
      <c r="A406">
        <v>200</v>
      </c>
      <c r="B406">
        <v>1656</v>
      </c>
      <c r="C406" t="s">
        <v>671</v>
      </c>
      <c r="D406" t="s">
        <v>480</v>
      </c>
      <c r="E406" t="s">
        <v>20</v>
      </c>
      <c r="F406" t="s">
        <v>685</v>
      </c>
      <c r="G406" t="str">
        <f>"201405001759"</f>
        <v>201405001759</v>
      </c>
      <c r="H406" t="s">
        <v>686</v>
      </c>
      <c r="I406">
        <v>0</v>
      </c>
      <c r="J406">
        <v>30</v>
      </c>
      <c r="K406">
        <v>50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0</v>
      </c>
      <c r="T406">
        <v>0</v>
      </c>
      <c r="U406" t="s">
        <v>687</v>
      </c>
    </row>
    <row r="407" spans="1:21" x14ac:dyDescent="0.25">
      <c r="H407" t="s">
        <v>17</v>
      </c>
    </row>
    <row r="408" spans="1:21" x14ac:dyDescent="0.25">
      <c r="A408">
        <v>201</v>
      </c>
      <c r="B408">
        <v>604</v>
      </c>
      <c r="C408" t="s">
        <v>688</v>
      </c>
      <c r="D408" t="s">
        <v>331</v>
      </c>
      <c r="E408" t="s">
        <v>64</v>
      </c>
      <c r="F408" t="s">
        <v>689</v>
      </c>
      <c r="G408" t="str">
        <f>"00130869"</f>
        <v>00130869</v>
      </c>
      <c r="H408" t="s">
        <v>121</v>
      </c>
      <c r="I408">
        <v>0</v>
      </c>
      <c r="J408">
        <v>50</v>
      </c>
      <c r="K408">
        <v>0</v>
      </c>
      <c r="L408">
        <v>0</v>
      </c>
      <c r="M408">
        <v>70</v>
      </c>
      <c r="N408">
        <v>0</v>
      </c>
      <c r="O408">
        <v>0</v>
      </c>
      <c r="P408">
        <v>0</v>
      </c>
      <c r="Q408">
        <v>0</v>
      </c>
      <c r="R408">
        <v>0</v>
      </c>
      <c r="T408">
        <v>0</v>
      </c>
      <c r="U408" t="s">
        <v>690</v>
      </c>
    </row>
    <row r="409" spans="1:21" x14ac:dyDescent="0.25">
      <c r="H409">
        <v>702</v>
      </c>
    </row>
    <row r="410" spans="1:21" x14ac:dyDescent="0.25">
      <c r="A410">
        <v>202</v>
      </c>
      <c r="B410">
        <v>1542</v>
      </c>
      <c r="C410" t="s">
        <v>691</v>
      </c>
      <c r="D410" t="s">
        <v>258</v>
      </c>
      <c r="E410" t="s">
        <v>15</v>
      </c>
      <c r="F410" t="s">
        <v>692</v>
      </c>
      <c r="G410" t="str">
        <f>"00227967"</f>
        <v>00227967</v>
      </c>
      <c r="H410" t="s">
        <v>693</v>
      </c>
      <c r="I410">
        <v>0</v>
      </c>
      <c r="J410">
        <v>30</v>
      </c>
      <c r="K410">
        <v>0</v>
      </c>
      <c r="L410">
        <v>0</v>
      </c>
      <c r="M410">
        <v>30</v>
      </c>
      <c r="N410">
        <v>0</v>
      </c>
      <c r="O410">
        <v>0</v>
      </c>
      <c r="P410">
        <v>0</v>
      </c>
      <c r="Q410">
        <v>0</v>
      </c>
      <c r="R410">
        <v>0</v>
      </c>
      <c r="T410">
        <v>0</v>
      </c>
      <c r="U410" t="s">
        <v>694</v>
      </c>
    </row>
    <row r="411" spans="1:21" x14ac:dyDescent="0.25">
      <c r="H411" t="s">
        <v>32</v>
      </c>
    </row>
    <row r="412" spans="1:21" x14ac:dyDescent="0.25">
      <c r="A412">
        <v>203</v>
      </c>
      <c r="B412">
        <v>2135</v>
      </c>
      <c r="C412" t="s">
        <v>695</v>
      </c>
      <c r="D412" t="s">
        <v>53</v>
      </c>
      <c r="E412" t="s">
        <v>15</v>
      </c>
      <c r="F412" t="s">
        <v>696</v>
      </c>
      <c r="G412" t="str">
        <f>"200809001167"</f>
        <v>200809001167</v>
      </c>
      <c r="H412" t="s">
        <v>103</v>
      </c>
      <c r="I412">
        <v>0</v>
      </c>
      <c r="J412">
        <v>70</v>
      </c>
      <c r="K412">
        <v>0</v>
      </c>
      <c r="L412">
        <v>0</v>
      </c>
      <c r="M412">
        <v>70</v>
      </c>
      <c r="N412">
        <v>0</v>
      </c>
      <c r="O412">
        <v>0</v>
      </c>
      <c r="P412">
        <v>0</v>
      </c>
      <c r="Q412">
        <v>0</v>
      </c>
      <c r="R412">
        <v>0</v>
      </c>
      <c r="T412">
        <v>0</v>
      </c>
      <c r="U412" t="s">
        <v>697</v>
      </c>
    </row>
    <row r="413" spans="1:21" x14ac:dyDescent="0.25">
      <c r="H413" t="s">
        <v>17</v>
      </c>
    </row>
    <row r="414" spans="1:21" x14ac:dyDescent="0.25">
      <c r="A414">
        <v>204</v>
      </c>
      <c r="B414">
        <v>1591</v>
      </c>
      <c r="C414" t="s">
        <v>698</v>
      </c>
      <c r="D414" t="s">
        <v>506</v>
      </c>
      <c r="E414" t="s">
        <v>574</v>
      </c>
      <c r="F414" t="s">
        <v>699</v>
      </c>
      <c r="G414" t="str">
        <f>"201503000516"</f>
        <v>201503000516</v>
      </c>
      <c r="H414">
        <v>825</v>
      </c>
      <c r="I414">
        <v>150</v>
      </c>
      <c r="J414">
        <v>70</v>
      </c>
      <c r="K414">
        <v>30</v>
      </c>
      <c r="L414">
        <v>30</v>
      </c>
      <c r="M414">
        <v>0</v>
      </c>
      <c r="N414">
        <v>30</v>
      </c>
      <c r="O414">
        <v>0</v>
      </c>
      <c r="P414">
        <v>0</v>
      </c>
      <c r="Q414">
        <v>0</v>
      </c>
      <c r="R414">
        <v>0</v>
      </c>
      <c r="T414">
        <v>0</v>
      </c>
      <c r="U414">
        <v>1135</v>
      </c>
    </row>
    <row r="415" spans="1:21" x14ac:dyDescent="0.25">
      <c r="H415" t="s">
        <v>17</v>
      </c>
    </row>
    <row r="416" spans="1:21" x14ac:dyDescent="0.25">
      <c r="A416">
        <v>205</v>
      </c>
      <c r="B416">
        <v>3087</v>
      </c>
      <c r="C416" t="s">
        <v>700</v>
      </c>
      <c r="D416" t="s">
        <v>98</v>
      </c>
      <c r="E416" t="s">
        <v>15</v>
      </c>
      <c r="F416" t="s">
        <v>701</v>
      </c>
      <c r="G416" t="str">
        <f>"00228505"</f>
        <v>00228505</v>
      </c>
      <c r="H416" t="s">
        <v>310</v>
      </c>
      <c r="I416">
        <v>0</v>
      </c>
      <c r="J416">
        <v>70</v>
      </c>
      <c r="K416">
        <v>0</v>
      </c>
      <c r="L416">
        <v>0</v>
      </c>
      <c r="M416">
        <v>0</v>
      </c>
      <c r="N416">
        <v>70</v>
      </c>
      <c r="O416">
        <v>0</v>
      </c>
      <c r="P416">
        <v>0</v>
      </c>
      <c r="Q416">
        <v>0</v>
      </c>
      <c r="R416">
        <v>0</v>
      </c>
      <c r="T416">
        <v>0</v>
      </c>
      <c r="U416" t="s">
        <v>702</v>
      </c>
    </row>
    <row r="417" spans="1:21" x14ac:dyDescent="0.25">
      <c r="H417">
        <v>702</v>
      </c>
    </row>
    <row r="418" spans="1:21" x14ac:dyDescent="0.25">
      <c r="A418">
        <v>206</v>
      </c>
      <c r="B418">
        <v>2801</v>
      </c>
      <c r="C418" t="s">
        <v>703</v>
      </c>
      <c r="D418" t="s">
        <v>69</v>
      </c>
      <c r="E418" t="s">
        <v>168</v>
      </c>
      <c r="F418" t="s">
        <v>704</v>
      </c>
      <c r="G418" t="str">
        <f>"00125365"</f>
        <v>00125365</v>
      </c>
      <c r="H418">
        <v>1034</v>
      </c>
      <c r="I418">
        <v>0</v>
      </c>
      <c r="J418">
        <v>30</v>
      </c>
      <c r="K418">
        <v>70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0</v>
      </c>
      <c r="T418">
        <v>0</v>
      </c>
      <c r="U418">
        <v>1134</v>
      </c>
    </row>
    <row r="419" spans="1:21" x14ac:dyDescent="0.25">
      <c r="H419" t="s">
        <v>17</v>
      </c>
    </row>
    <row r="420" spans="1:21" x14ac:dyDescent="0.25">
      <c r="A420">
        <v>207</v>
      </c>
      <c r="B420">
        <v>2433</v>
      </c>
      <c r="C420" t="s">
        <v>705</v>
      </c>
      <c r="D420" t="s">
        <v>98</v>
      </c>
      <c r="E420" t="s">
        <v>49</v>
      </c>
      <c r="F420" t="s">
        <v>706</v>
      </c>
      <c r="G420" t="str">
        <f>"200807000758"</f>
        <v>200807000758</v>
      </c>
      <c r="H420">
        <v>1034</v>
      </c>
      <c r="I420">
        <v>0</v>
      </c>
      <c r="J420">
        <v>70</v>
      </c>
      <c r="K420">
        <v>30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0</v>
      </c>
      <c r="T420">
        <v>0</v>
      </c>
      <c r="U420">
        <v>1134</v>
      </c>
    </row>
    <row r="421" spans="1:21" x14ac:dyDescent="0.25">
      <c r="H421" t="s">
        <v>17</v>
      </c>
    </row>
    <row r="422" spans="1:21" x14ac:dyDescent="0.25">
      <c r="A422">
        <v>208</v>
      </c>
      <c r="B422">
        <v>292</v>
      </c>
      <c r="C422" t="s">
        <v>707</v>
      </c>
      <c r="D422" t="s">
        <v>53</v>
      </c>
      <c r="E422" t="s">
        <v>15</v>
      </c>
      <c r="F422" t="s">
        <v>708</v>
      </c>
      <c r="G422" t="str">
        <f>"201511018979"</f>
        <v>201511018979</v>
      </c>
      <c r="H422">
        <v>1034</v>
      </c>
      <c r="I422">
        <v>0</v>
      </c>
      <c r="J422">
        <v>70</v>
      </c>
      <c r="K422">
        <v>30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0</v>
      </c>
      <c r="T422">
        <v>2</v>
      </c>
      <c r="U422">
        <v>1134</v>
      </c>
    </row>
    <row r="423" spans="1:21" x14ac:dyDescent="0.25">
      <c r="H423" t="s">
        <v>17</v>
      </c>
    </row>
    <row r="424" spans="1:21" x14ac:dyDescent="0.25">
      <c r="A424">
        <v>209</v>
      </c>
      <c r="B424">
        <v>1733</v>
      </c>
      <c r="C424" t="s">
        <v>709</v>
      </c>
      <c r="D424" t="s">
        <v>710</v>
      </c>
      <c r="E424" t="s">
        <v>711</v>
      </c>
      <c r="F424" t="s">
        <v>712</v>
      </c>
      <c r="G424" t="str">
        <f>"00226205"</f>
        <v>00226205</v>
      </c>
      <c r="H424" t="s">
        <v>272</v>
      </c>
      <c r="I424">
        <v>0</v>
      </c>
      <c r="J424">
        <v>30</v>
      </c>
      <c r="K424">
        <v>30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0</v>
      </c>
      <c r="T424">
        <v>0</v>
      </c>
      <c r="U424" t="s">
        <v>713</v>
      </c>
    </row>
    <row r="425" spans="1:21" x14ac:dyDescent="0.25">
      <c r="H425" t="s">
        <v>17</v>
      </c>
    </row>
    <row r="426" spans="1:21" x14ac:dyDescent="0.25">
      <c r="A426">
        <v>210</v>
      </c>
      <c r="B426">
        <v>421</v>
      </c>
      <c r="C426" t="s">
        <v>714</v>
      </c>
      <c r="D426" t="s">
        <v>64</v>
      </c>
      <c r="E426" t="s">
        <v>49</v>
      </c>
      <c r="F426" t="s">
        <v>715</v>
      </c>
      <c r="G426" t="str">
        <f>"00141370"</f>
        <v>00141370</v>
      </c>
      <c r="H426" t="s">
        <v>272</v>
      </c>
      <c r="I426">
        <v>0</v>
      </c>
      <c r="J426">
        <v>30</v>
      </c>
      <c r="K426">
        <v>30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0</v>
      </c>
      <c r="T426">
        <v>0</v>
      </c>
      <c r="U426" t="s">
        <v>713</v>
      </c>
    </row>
    <row r="427" spans="1:21" x14ac:dyDescent="0.25">
      <c r="H427">
        <v>702</v>
      </c>
    </row>
    <row r="428" spans="1:21" x14ac:dyDescent="0.25">
      <c r="A428">
        <v>211</v>
      </c>
      <c r="B428">
        <v>3102</v>
      </c>
      <c r="C428" t="s">
        <v>716</v>
      </c>
      <c r="D428" t="s">
        <v>110</v>
      </c>
      <c r="E428" t="s">
        <v>49</v>
      </c>
      <c r="F428" t="s">
        <v>717</v>
      </c>
      <c r="G428" t="str">
        <f>"201402003228"</f>
        <v>201402003228</v>
      </c>
      <c r="H428">
        <v>1012</v>
      </c>
      <c r="I428">
        <v>0</v>
      </c>
      <c r="J428">
        <v>70</v>
      </c>
      <c r="K428">
        <v>0</v>
      </c>
      <c r="L428">
        <v>0</v>
      </c>
      <c r="M428">
        <v>50</v>
      </c>
      <c r="N428">
        <v>0</v>
      </c>
      <c r="O428">
        <v>0</v>
      </c>
      <c r="P428">
        <v>0</v>
      </c>
      <c r="Q428">
        <v>0</v>
      </c>
      <c r="R428">
        <v>0</v>
      </c>
      <c r="T428">
        <v>0</v>
      </c>
      <c r="U428">
        <v>1132</v>
      </c>
    </row>
    <row r="429" spans="1:21" x14ac:dyDescent="0.25">
      <c r="H429" t="s">
        <v>17</v>
      </c>
    </row>
    <row r="430" spans="1:21" x14ac:dyDescent="0.25">
      <c r="A430">
        <v>212</v>
      </c>
      <c r="B430">
        <v>2113</v>
      </c>
      <c r="C430" t="s">
        <v>718</v>
      </c>
      <c r="D430" t="s">
        <v>308</v>
      </c>
      <c r="E430" t="s">
        <v>605</v>
      </c>
      <c r="F430" t="s">
        <v>719</v>
      </c>
      <c r="G430" t="str">
        <f>"00042524"</f>
        <v>00042524</v>
      </c>
      <c r="H430" t="s">
        <v>30</v>
      </c>
      <c r="I430">
        <v>0</v>
      </c>
      <c r="J430">
        <v>50</v>
      </c>
      <c r="K430">
        <v>0</v>
      </c>
      <c r="L430">
        <v>30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0</v>
      </c>
      <c r="T430">
        <v>0</v>
      </c>
      <c r="U430" t="s">
        <v>720</v>
      </c>
    </row>
    <row r="431" spans="1:21" x14ac:dyDescent="0.25">
      <c r="H431" t="s">
        <v>32</v>
      </c>
    </row>
    <row r="432" spans="1:21" x14ac:dyDescent="0.25">
      <c r="A432">
        <v>213</v>
      </c>
      <c r="B432">
        <v>1879</v>
      </c>
      <c r="C432" t="s">
        <v>721</v>
      </c>
      <c r="D432" t="s">
        <v>110</v>
      </c>
      <c r="E432" t="s">
        <v>205</v>
      </c>
      <c r="F432" t="s">
        <v>722</v>
      </c>
      <c r="G432" t="str">
        <f>"00046336"</f>
        <v>00046336</v>
      </c>
      <c r="H432" t="s">
        <v>378</v>
      </c>
      <c r="I432">
        <v>0</v>
      </c>
      <c r="J432">
        <v>30</v>
      </c>
      <c r="K432">
        <v>0</v>
      </c>
      <c r="L432">
        <v>30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  <c r="T432">
        <v>0</v>
      </c>
      <c r="U432" t="s">
        <v>723</v>
      </c>
    </row>
    <row r="433" spans="1:21" x14ac:dyDescent="0.25">
      <c r="H433">
        <v>702</v>
      </c>
    </row>
    <row r="434" spans="1:21" x14ac:dyDescent="0.25">
      <c r="A434">
        <v>214</v>
      </c>
      <c r="B434">
        <v>2112</v>
      </c>
      <c r="C434" t="s">
        <v>724</v>
      </c>
      <c r="D434" t="s">
        <v>725</v>
      </c>
      <c r="E434" t="s">
        <v>49</v>
      </c>
      <c r="F434" t="s">
        <v>726</v>
      </c>
      <c r="G434" t="str">
        <f>"200802006218"</f>
        <v>200802006218</v>
      </c>
      <c r="H434" t="s">
        <v>77</v>
      </c>
      <c r="I434">
        <v>0</v>
      </c>
      <c r="J434">
        <v>70</v>
      </c>
      <c r="K434">
        <v>0</v>
      </c>
      <c r="L434">
        <v>30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0</v>
      </c>
      <c r="T434">
        <v>0</v>
      </c>
      <c r="U434" t="s">
        <v>727</v>
      </c>
    </row>
    <row r="435" spans="1:21" x14ac:dyDescent="0.25">
      <c r="H435" t="s">
        <v>17</v>
      </c>
    </row>
    <row r="436" spans="1:21" x14ac:dyDescent="0.25">
      <c r="A436">
        <v>215</v>
      </c>
      <c r="B436">
        <v>1361</v>
      </c>
      <c r="C436" t="s">
        <v>728</v>
      </c>
      <c r="D436" t="s">
        <v>81</v>
      </c>
      <c r="E436" t="s">
        <v>729</v>
      </c>
      <c r="F436" t="s">
        <v>730</v>
      </c>
      <c r="G436" t="str">
        <f>"00225714"</f>
        <v>00225714</v>
      </c>
      <c r="H436" t="s">
        <v>77</v>
      </c>
      <c r="I436">
        <v>0</v>
      </c>
      <c r="J436">
        <v>70</v>
      </c>
      <c r="K436">
        <v>30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0</v>
      </c>
      <c r="T436">
        <v>0</v>
      </c>
      <c r="U436" t="s">
        <v>727</v>
      </c>
    </row>
    <row r="437" spans="1:21" x14ac:dyDescent="0.25">
      <c r="H437" t="s">
        <v>32</v>
      </c>
    </row>
    <row r="438" spans="1:21" x14ac:dyDescent="0.25">
      <c r="A438">
        <v>216</v>
      </c>
      <c r="B438">
        <v>3158</v>
      </c>
      <c r="C438" t="s">
        <v>731</v>
      </c>
      <c r="D438" t="s">
        <v>282</v>
      </c>
      <c r="E438" t="s">
        <v>49</v>
      </c>
      <c r="F438" t="s">
        <v>732</v>
      </c>
      <c r="G438" t="str">
        <f>"201410010742"</f>
        <v>201410010742</v>
      </c>
      <c r="H438" t="s">
        <v>77</v>
      </c>
      <c r="I438">
        <v>0</v>
      </c>
      <c r="J438">
        <v>70</v>
      </c>
      <c r="K438">
        <v>30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0</v>
      </c>
      <c r="T438">
        <v>0</v>
      </c>
      <c r="U438" t="s">
        <v>727</v>
      </c>
    </row>
    <row r="439" spans="1:21" x14ac:dyDescent="0.25">
      <c r="H439" t="s">
        <v>17</v>
      </c>
    </row>
    <row r="440" spans="1:21" x14ac:dyDescent="0.25">
      <c r="A440">
        <v>217</v>
      </c>
      <c r="B440">
        <v>1048</v>
      </c>
      <c r="C440" t="s">
        <v>733</v>
      </c>
      <c r="D440" t="s">
        <v>49</v>
      </c>
      <c r="E440" t="s">
        <v>14</v>
      </c>
      <c r="F440" t="s">
        <v>734</v>
      </c>
      <c r="G440" t="str">
        <f>"201511041408"</f>
        <v>201511041408</v>
      </c>
      <c r="H440" t="s">
        <v>77</v>
      </c>
      <c r="I440">
        <v>0</v>
      </c>
      <c r="J440">
        <v>70</v>
      </c>
      <c r="K440">
        <v>0</v>
      </c>
      <c r="L440">
        <v>0</v>
      </c>
      <c r="M440">
        <v>30</v>
      </c>
      <c r="N440">
        <v>0</v>
      </c>
      <c r="O440">
        <v>0</v>
      </c>
      <c r="P440">
        <v>0</v>
      </c>
      <c r="Q440">
        <v>0</v>
      </c>
      <c r="R440">
        <v>0</v>
      </c>
      <c r="T440">
        <v>0</v>
      </c>
      <c r="U440" t="s">
        <v>727</v>
      </c>
    </row>
    <row r="441" spans="1:21" x14ac:dyDescent="0.25">
      <c r="H441" t="s">
        <v>17</v>
      </c>
    </row>
    <row r="442" spans="1:21" x14ac:dyDescent="0.25">
      <c r="A442">
        <v>218</v>
      </c>
      <c r="B442">
        <v>143</v>
      </c>
      <c r="C442" t="s">
        <v>735</v>
      </c>
      <c r="D442" t="s">
        <v>124</v>
      </c>
      <c r="E442" t="s">
        <v>276</v>
      </c>
      <c r="F442" t="s">
        <v>736</v>
      </c>
      <c r="G442" t="str">
        <f>"00014930"</f>
        <v>00014930</v>
      </c>
      <c r="H442">
        <v>1067</v>
      </c>
      <c r="I442">
        <v>0</v>
      </c>
      <c r="J442">
        <v>30</v>
      </c>
      <c r="K442">
        <v>0</v>
      </c>
      <c r="L442">
        <v>30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0</v>
      </c>
      <c r="T442">
        <v>0</v>
      </c>
      <c r="U442">
        <v>1127</v>
      </c>
    </row>
    <row r="443" spans="1:21" x14ac:dyDescent="0.25">
      <c r="H443" t="s">
        <v>17</v>
      </c>
    </row>
    <row r="444" spans="1:21" x14ac:dyDescent="0.25">
      <c r="A444">
        <v>219</v>
      </c>
      <c r="B444">
        <v>3209</v>
      </c>
      <c r="C444" t="s">
        <v>737</v>
      </c>
      <c r="D444" t="s">
        <v>738</v>
      </c>
      <c r="E444" t="s">
        <v>154</v>
      </c>
      <c r="F444" t="s">
        <v>739</v>
      </c>
      <c r="G444" t="str">
        <f>"00012807"</f>
        <v>00012807</v>
      </c>
      <c r="H444">
        <v>957</v>
      </c>
      <c r="I444">
        <v>0</v>
      </c>
      <c r="J444">
        <v>70</v>
      </c>
      <c r="K444">
        <v>0</v>
      </c>
      <c r="L444">
        <v>0</v>
      </c>
      <c r="M444">
        <v>30</v>
      </c>
      <c r="N444">
        <v>0</v>
      </c>
      <c r="O444">
        <v>0</v>
      </c>
      <c r="P444">
        <v>70</v>
      </c>
      <c r="Q444">
        <v>0</v>
      </c>
      <c r="R444">
        <v>0</v>
      </c>
      <c r="T444">
        <v>0</v>
      </c>
      <c r="U444">
        <v>1127</v>
      </c>
    </row>
    <row r="445" spans="1:21" x14ac:dyDescent="0.25">
      <c r="H445" t="s">
        <v>17</v>
      </c>
    </row>
    <row r="446" spans="1:21" x14ac:dyDescent="0.25">
      <c r="A446">
        <v>220</v>
      </c>
      <c r="B446">
        <v>1046</v>
      </c>
      <c r="C446" t="s">
        <v>740</v>
      </c>
      <c r="D446" t="s">
        <v>35</v>
      </c>
      <c r="E446" t="s">
        <v>625</v>
      </c>
      <c r="F446" t="s">
        <v>741</v>
      </c>
      <c r="G446" t="str">
        <f>"200802002812"</f>
        <v>200802002812</v>
      </c>
      <c r="H446" t="s">
        <v>742</v>
      </c>
      <c r="I446">
        <v>0</v>
      </c>
      <c r="J446">
        <v>70</v>
      </c>
      <c r="K446">
        <v>0</v>
      </c>
      <c r="L446">
        <v>0</v>
      </c>
      <c r="M446">
        <v>30</v>
      </c>
      <c r="N446">
        <v>30</v>
      </c>
      <c r="O446">
        <v>0</v>
      </c>
      <c r="P446">
        <v>0</v>
      </c>
      <c r="Q446">
        <v>0</v>
      </c>
      <c r="R446">
        <v>0</v>
      </c>
      <c r="T446">
        <v>0</v>
      </c>
      <c r="U446" t="s">
        <v>743</v>
      </c>
    </row>
    <row r="447" spans="1:21" x14ac:dyDescent="0.25">
      <c r="H447" t="s">
        <v>17</v>
      </c>
    </row>
    <row r="448" spans="1:21" x14ac:dyDescent="0.25">
      <c r="A448">
        <v>221</v>
      </c>
      <c r="B448">
        <v>591</v>
      </c>
      <c r="C448" t="s">
        <v>744</v>
      </c>
      <c r="D448" t="s">
        <v>86</v>
      </c>
      <c r="E448" t="s">
        <v>64</v>
      </c>
      <c r="F448" t="s">
        <v>745</v>
      </c>
      <c r="G448" t="str">
        <f>"00187942"</f>
        <v>00187942</v>
      </c>
      <c r="H448" t="s">
        <v>142</v>
      </c>
      <c r="I448">
        <v>0</v>
      </c>
      <c r="J448">
        <v>70</v>
      </c>
      <c r="K448">
        <v>0</v>
      </c>
      <c r="L448">
        <v>50</v>
      </c>
      <c r="M448">
        <v>0</v>
      </c>
      <c r="N448">
        <v>0</v>
      </c>
      <c r="O448">
        <v>0</v>
      </c>
      <c r="P448">
        <v>0</v>
      </c>
      <c r="Q448">
        <v>0</v>
      </c>
      <c r="R448">
        <v>0</v>
      </c>
      <c r="T448">
        <v>0</v>
      </c>
      <c r="U448" t="s">
        <v>746</v>
      </c>
    </row>
    <row r="449" spans="1:21" x14ac:dyDescent="0.25">
      <c r="H449" t="s">
        <v>17</v>
      </c>
    </row>
    <row r="450" spans="1:21" x14ac:dyDescent="0.25">
      <c r="A450">
        <v>222</v>
      </c>
      <c r="B450">
        <v>1441</v>
      </c>
      <c r="C450" t="s">
        <v>747</v>
      </c>
      <c r="D450" t="s">
        <v>98</v>
      </c>
      <c r="E450" t="s">
        <v>653</v>
      </c>
      <c r="F450" t="s">
        <v>748</v>
      </c>
      <c r="G450" t="str">
        <f>"201511026301"</f>
        <v>201511026301</v>
      </c>
      <c r="H450" t="s">
        <v>142</v>
      </c>
      <c r="I450">
        <v>0</v>
      </c>
      <c r="J450">
        <v>70</v>
      </c>
      <c r="K450">
        <v>0</v>
      </c>
      <c r="L450">
        <v>50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0</v>
      </c>
      <c r="T450">
        <v>0</v>
      </c>
      <c r="U450" t="s">
        <v>746</v>
      </c>
    </row>
    <row r="451" spans="1:21" x14ac:dyDescent="0.25">
      <c r="H451">
        <v>702</v>
      </c>
    </row>
    <row r="452" spans="1:21" x14ac:dyDescent="0.25">
      <c r="A452">
        <v>223</v>
      </c>
      <c r="B452">
        <v>703</v>
      </c>
      <c r="C452" t="s">
        <v>749</v>
      </c>
      <c r="D452" t="s">
        <v>516</v>
      </c>
      <c r="E452" t="s">
        <v>750</v>
      </c>
      <c r="F452" t="s">
        <v>751</v>
      </c>
      <c r="G452" t="str">
        <f>"201405000274"</f>
        <v>201405000274</v>
      </c>
      <c r="H452" t="s">
        <v>752</v>
      </c>
      <c r="I452">
        <v>0</v>
      </c>
      <c r="J452">
        <v>30</v>
      </c>
      <c r="K452">
        <v>0</v>
      </c>
      <c r="L452">
        <v>0</v>
      </c>
      <c r="M452">
        <v>0</v>
      </c>
      <c r="N452">
        <v>70</v>
      </c>
      <c r="O452">
        <v>0</v>
      </c>
      <c r="P452">
        <v>0</v>
      </c>
      <c r="Q452">
        <v>0</v>
      </c>
      <c r="R452">
        <v>0</v>
      </c>
      <c r="T452">
        <v>0</v>
      </c>
      <c r="U452" t="s">
        <v>753</v>
      </c>
    </row>
    <row r="453" spans="1:21" x14ac:dyDescent="0.25">
      <c r="H453" t="s">
        <v>17</v>
      </c>
    </row>
    <row r="454" spans="1:21" x14ac:dyDescent="0.25">
      <c r="A454">
        <v>224</v>
      </c>
      <c r="B454">
        <v>982</v>
      </c>
      <c r="C454" t="s">
        <v>754</v>
      </c>
      <c r="D454" t="s">
        <v>193</v>
      </c>
      <c r="E454" t="s">
        <v>43</v>
      </c>
      <c r="F454" t="s">
        <v>755</v>
      </c>
      <c r="G454" t="str">
        <f>"00070848"</f>
        <v>00070848</v>
      </c>
      <c r="H454" t="s">
        <v>752</v>
      </c>
      <c r="I454">
        <v>0</v>
      </c>
      <c r="J454">
        <v>70</v>
      </c>
      <c r="K454">
        <v>0</v>
      </c>
      <c r="L454">
        <v>0</v>
      </c>
      <c r="M454">
        <v>0</v>
      </c>
      <c r="N454">
        <v>30</v>
      </c>
      <c r="O454">
        <v>0</v>
      </c>
      <c r="P454">
        <v>0</v>
      </c>
      <c r="Q454">
        <v>0</v>
      </c>
      <c r="R454">
        <v>0</v>
      </c>
      <c r="T454">
        <v>0</v>
      </c>
      <c r="U454" t="s">
        <v>753</v>
      </c>
    </row>
    <row r="455" spans="1:21" x14ac:dyDescent="0.25">
      <c r="H455" t="s">
        <v>17</v>
      </c>
    </row>
    <row r="456" spans="1:21" x14ac:dyDescent="0.25">
      <c r="A456">
        <v>225</v>
      </c>
      <c r="B456">
        <v>2777</v>
      </c>
      <c r="C456" t="s">
        <v>228</v>
      </c>
      <c r="D456" t="s">
        <v>132</v>
      </c>
      <c r="E456" t="s">
        <v>756</v>
      </c>
      <c r="F456" t="s">
        <v>757</v>
      </c>
      <c r="G456" t="str">
        <f>"201402005603"</f>
        <v>201402005603</v>
      </c>
      <c r="H456">
        <v>935</v>
      </c>
      <c r="I456">
        <v>0</v>
      </c>
      <c r="J456">
        <v>70</v>
      </c>
      <c r="K456">
        <v>30</v>
      </c>
      <c r="L456">
        <v>30</v>
      </c>
      <c r="M456">
        <v>30</v>
      </c>
      <c r="N456">
        <v>30</v>
      </c>
      <c r="O456">
        <v>0</v>
      </c>
      <c r="P456">
        <v>0</v>
      </c>
      <c r="Q456">
        <v>0</v>
      </c>
      <c r="R456">
        <v>0</v>
      </c>
      <c r="T456">
        <v>0</v>
      </c>
      <c r="U456">
        <v>1125</v>
      </c>
    </row>
    <row r="457" spans="1:21" x14ac:dyDescent="0.25">
      <c r="H457" t="s">
        <v>17</v>
      </c>
    </row>
    <row r="458" spans="1:21" x14ac:dyDescent="0.25">
      <c r="A458">
        <v>226</v>
      </c>
      <c r="B458">
        <v>31</v>
      </c>
      <c r="C458" t="s">
        <v>758</v>
      </c>
      <c r="D458" t="s">
        <v>313</v>
      </c>
      <c r="E458" t="s">
        <v>70</v>
      </c>
      <c r="F458" t="s">
        <v>759</v>
      </c>
      <c r="G458" t="str">
        <f>"200802008039"</f>
        <v>200802008039</v>
      </c>
      <c r="H458" t="s">
        <v>760</v>
      </c>
      <c r="I458">
        <v>150</v>
      </c>
      <c r="J458">
        <v>50</v>
      </c>
      <c r="K458">
        <v>0</v>
      </c>
      <c r="L458">
        <v>30</v>
      </c>
      <c r="M458">
        <v>0</v>
      </c>
      <c r="N458">
        <v>0</v>
      </c>
      <c r="O458">
        <v>0</v>
      </c>
      <c r="P458">
        <v>0</v>
      </c>
      <c r="Q458">
        <v>0</v>
      </c>
      <c r="R458">
        <v>0</v>
      </c>
      <c r="T458">
        <v>0</v>
      </c>
      <c r="U458" t="s">
        <v>761</v>
      </c>
    </row>
    <row r="459" spans="1:21" x14ac:dyDescent="0.25">
      <c r="H459" t="s">
        <v>17</v>
      </c>
    </row>
    <row r="460" spans="1:21" x14ac:dyDescent="0.25">
      <c r="A460">
        <v>227</v>
      </c>
      <c r="B460">
        <v>1831</v>
      </c>
      <c r="C460" t="s">
        <v>762</v>
      </c>
      <c r="D460" t="s">
        <v>763</v>
      </c>
      <c r="E460" t="s">
        <v>40</v>
      </c>
      <c r="F460" t="s">
        <v>764</v>
      </c>
      <c r="G460" t="str">
        <f>"200802005195"</f>
        <v>200802005195</v>
      </c>
      <c r="H460">
        <v>1023</v>
      </c>
      <c r="I460">
        <v>0</v>
      </c>
      <c r="J460">
        <v>70</v>
      </c>
      <c r="K460">
        <v>0</v>
      </c>
      <c r="L460">
        <v>0</v>
      </c>
      <c r="M460">
        <v>30</v>
      </c>
      <c r="N460">
        <v>0</v>
      </c>
      <c r="O460">
        <v>0</v>
      </c>
      <c r="P460">
        <v>0</v>
      </c>
      <c r="Q460">
        <v>0</v>
      </c>
      <c r="R460">
        <v>0</v>
      </c>
      <c r="T460">
        <v>0</v>
      </c>
      <c r="U460">
        <v>1123</v>
      </c>
    </row>
    <row r="461" spans="1:21" x14ac:dyDescent="0.25">
      <c r="H461" t="s">
        <v>32</v>
      </c>
    </row>
    <row r="462" spans="1:21" x14ac:dyDescent="0.25">
      <c r="A462">
        <v>228</v>
      </c>
      <c r="B462">
        <v>3144</v>
      </c>
      <c r="C462" t="s">
        <v>439</v>
      </c>
      <c r="D462" t="s">
        <v>193</v>
      </c>
      <c r="E462" t="s">
        <v>70</v>
      </c>
      <c r="F462" t="s">
        <v>765</v>
      </c>
      <c r="G462" t="str">
        <f>"00121441"</f>
        <v>00121441</v>
      </c>
      <c r="H462">
        <v>1023</v>
      </c>
      <c r="I462">
        <v>0</v>
      </c>
      <c r="J462">
        <v>70</v>
      </c>
      <c r="K462">
        <v>0</v>
      </c>
      <c r="L462">
        <v>0</v>
      </c>
      <c r="M462">
        <v>30</v>
      </c>
      <c r="N462">
        <v>0</v>
      </c>
      <c r="O462">
        <v>0</v>
      </c>
      <c r="P462">
        <v>0</v>
      </c>
      <c r="Q462">
        <v>0</v>
      </c>
      <c r="R462">
        <v>0</v>
      </c>
      <c r="T462">
        <v>0</v>
      </c>
      <c r="U462">
        <v>1123</v>
      </c>
    </row>
    <row r="463" spans="1:21" x14ac:dyDescent="0.25">
      <c r="H463" t="s">
        <v>17</v>
      </c>
    </row>
    <row r="464" spans="1:21" x14ac:dyDescent="0.25">
      <c r="A464">
        <v>229</v>
      </c>
      <c r="B464">
        <v>2794</v>
      </c>
      <c r="C464" t="s">
        <v>766</v>
      </c>
      <c r="D464" t="s">
        <v>480</v>
      </c>
      <c r="E464" t="s">
        <v>376</v>
      </c>
      <c r="F464" t="s">
        <v>767</v>
      </c>
      <c r="G464" t="str">
        <f>"201506002747"</f>
        <v>201506002747</v>
      </c>
      <c r="H464">
        <v>1023</v>
      </c>
      <c r="I464">
        <v>0</v>
      </c>
      <c r="J464">
        <v>70</v>
      </c>
      <c r="K464">
        <v>0</v>
      </c>
      <c r="L464">
        <v>30</v>
      </c>
      <c r="M464">
        <v>0</v>
      </c>
      <c r="N464">
        <v>0</v>
      </c>
      <c r="O464">
        <v>0</v>
      </c>
      <c r="P464">
        <v>0</v>
      </c>
      <c r="Q464">
        <v>0</v>
      </c>
      <c r="R464">
        <v>0</v>
      </c>
      <c r="T464">
        <v>0</v>
      </c>
      <c r="U464">
        <v>1123</v>
      </c>
    </row>
    <row r="465" spans="1:21" x14ac:dyDescent="0.25">
      <c r="H465" t="s">
        <v>17</v>
      </c>
    </row>
    <row r="466" spans="1:21" x14ac:dyDescent="0.25">
      <c r="A466">
        <v>230</v>
      </c>
      <c r="B466">
        <v>287</v>
      </c>
      <c r="C466" t="s">
        <v>768</v>
      </c>
      <c r="D466" t="s">
        <v>769</v>
      </c>
      <c r="E466" t="s">
        <v>255</v>
      </c>
      <c r="F466" t="s">
        <v>770</v>
      </c>
      <c r="G466" t="str">
        <f>"00091875"</f>
        <v>00091875</v>
      </c>
      <c r="H466" t="s">
        <v>771</v>
      </c>
      <c r="I466">
        <v>0</v>
      </c>
      <c r="J466">
        <v>30</v>
      </c>
      <c r="K466">
        <v>50</v>
      </c>
      <c r="L466">
        <v>50</v>
      </c>
      <c r="M466">
        <v>0</v>
      </c>
      <c r="N466">
        <v>0</v>
      </c>
      <c r="O466">
        <v>0</v>
      </c>
      <c r="P466">
        <v>0</v>
      </c>
      <c r="Q466">
        <v>0</v>
      </c>
      <c r="R466">
        <v>0</v>
      </c>
      <c r="T466">
        <v>0</v>
      </c>
      <c r="U466" t="s">
        <v>772</v>
      </c>
    </row>
    <row r="467" spans="1:21" x14ac:dyDescent="0.25">
      <c r="H467">
        <v>702</v>
      </c>
    </row>
    <row r="468" spans="1:21" x14ac:dyDescent="0.25">
      <c r="A468">
        <v>231</v>
      </c>
      <c r="B468">
        <v>296</v>
      </c>
      <c r="C468" t="s">
        <v>773</v>
      </c>
      <c r="D468" t="s">
        <v>308</v>
      </c>
      <c r="E468" t="s">
        <v>569</v>
      </c>
      <c r="F468" t="s">
        <v>774</v>
      </c>
      <c r="G468" t="str">
        <f>"201411002497"</f>
        <v>201411002497</v>
      </c>
      <c r="H468" t="s">
        <v>95</v>
      </c>
      <c r="I468">
        <v>0</v>
      </c>
      <c r="J468">
        <v>30</v>
      </c>
      <c r="K468">
        <v>30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0</v>
      </c>
      <c r="R468">
        <v>0</v>
      </c>
      <c r="T468">
        <v>1</v>
      </c>
      <c r="U468" t="s">
        <v>775</v>
      </c>
    </row>
    <row r="469" spans="1:21" x14ac:dyDescent="0.25">
      <c r="H469" t="s">
        <v>17</v>
      </c>
    </row>
    <row r="470" spans="1:21" x14ac:dyDescent="0.25">
      <c r="A470">
        <v>232</v>
      </c>
      <c r="B470">
        <v>3155</v>
      </c>
      <c r="C470" t="s">
        <v>776</v>
      </c>
      <c r="D470" t="s">
        <v>777</v>
      </c>
      <c r="E470" t="s">
        <v>205</v>
      </c>
      <c r="F470" t="s">
        <v>778</v>
      </c>
      <c r="G470" t="str">
        <f>"00117652"</f>
        <v>00117652</v>
      </c>
      <c r="H470" t="s">
        <v>95</v>
      </c>
      <c r="I470">
        <v>0</v>
      </c>
      <c r="J470">
        <v>30</v>
      </c>
      <c r="K470">
        <v>0</v>
      </c>
      <c r="L470">
        <v>0</v>
      </c>
      <c r="M470">
        <v>30</v>
      </c>
      <c r="N470">
        <v>0</v>
      </c>
      <c r="O470">
        <v>0</v>
      </c>
      <c r="P470">
        <v>0</v>
      </c>
      <c r="Q470">
        <v>0</v>
      </c>
      <c r="R470">
        <v>0</v>
      </c>
      <c r="T470">
        <v>0</v>
      </c>
      <c r="U470" t="s">
        <v>775</v>
      </c>
    </row>
    <row r="471" spans="1:21" x14ac:dyDescent="0.25">
      <c r="H471">
        <v>702</v>
      </c>
    </row>
    <row r="472" spans="1:21" x14ac:dyDescent="0.25">
      <c r="A472">
        <v>233</v>
      </c>
      <c r="B472">
        <v>231</v>
      </c>
      <c r="C472" t="s">
        <v>779</v>
      </c>
      <c r="D472" t="s">
        <v>98</v>
      </c>
      <c r="E472" t="s">
        <v>209</v>
      </c>
      <c r="F472" t="s">
        <v>780</v>
      </c>
      <c r="G472" t="str">
        <f>"00199795"</f>
        <v>00199795</v>
      </c>
      <c r="H472" t="s">
        <v>95</v>
      </c>
      <c r="I472">
        <v>0</v>
      </c>
      <c r="J472">
        <v>30</v>
      </c>
      <c r="K472">
        <v>0</v>
      </c>
      <c r="L472">
        <v>30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0</v>
      </c>
      <c r="T472">
        <v>0</v>
      </c>
      <c r="U472" t="s">
        <v>775</v>
      </c>
    </row>
    <row r="473" spans="1:21" x14ac:dyDescent="0.25">
      <c r="H473" t="s">
        <v>17</v>
      </c>
    </row>
    <row r="474" spans="1:21" x14ac:dyDescent="0.25">
      <c r="A474">
        <v>234</v>
      </c>
      <c r="B474">
        <v>744</v>
      </c>
      <c r="C474" t="s">
        <v>781</v>
      </c>
      <c r="D474" t="s">
        <v>782</v>
      </c>
      <c r="E474" t="s">
        <v>24</v>
      </c>
      <c r="F474" t="s">
        <v>783</v>
      </c>
      <c r="G474" t="str">
        <f>"00224208"</f>
        <v>00224208</v>
      </c>
      <c r="H474">
        <v>1001</v>
      </c>
      <c r="I474">
        <v>0</v>
      </c>
      <c r="J474">
        <v>70</v>
      </c>
      <c r="K474">
        <v>50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0</v>
      </c>
      <c r="T474">
        <v>0</v>
      </c>
      <c r="U474">
        <v>1121</v>
      </c>
    </row>
    <row r="475" spans="1:21" x14ac:dyDescent="0.25">
      <c r="H475">
        <v>702</v>
      </c>
    </row>
    <row r="476" spans="1:21" x14ac:dyDescent="0.25">
      <c r="A476">
        <v>235</v>
      </c>
      <c r="B476">
        <v>1845</v>
      </c>
      <c r="C476" t="s">
        <v>784</v>
      </c>
      <c r="D476" t="s">
        <v>785</v>
      </c>
      <c r="E476" t="s">
        <v>205</v>
      </c>
      <c r="F476" t="s">
        <v>786</v>
      </c>
      <c r="G476" t="str">
        <f>"201411003639"</f>
        <v>201411003639</v>
      </c>
      <c r="H476">
        <v>1001</v>
      </c>
      <c r="I476">
        <v>0</v>
      </c>
      <c r="J476">
        <v>70</v>
      </c>
      <c r="K476">
        <v>0</v>
      </c>
      <c r="L476">
        <v>50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0</v>
      </c>
      <c r="T476">
        <v>0</v>
      </c>
      <c r="U476">
        <v>1121</v>
      </c>
    </row>
    <row r="477" spans="1:21" x14ac:dyDescent="0.25">
      <c r="H477" t="s">
        <v>17</v>
      </c>
    </row>
    <row r="478" spans="1:21" x14ac:dyDescent="0.25">
      <c r="A478">
        <v>236</v>
      </c>
      <c r="B478">
        <v>1734</v>
      </c>
      <c r="C478" t="s">
        <v>787</v>
      </c>
      <c r="D478" t="s">
        <v>386</v>
      </c>
      <c r="E478" t="s">
        <v>788</v>
      </c>
      <c r="F478" t="s">
        <v>789</v>
      </c>
      <c r="G478" t="str">
        <f>"00119109"</f>
        <v>00119109</v>
      </c>
      <c r="H478">
        <v>1001</v>
      </c>
      <c r="I478">
        <v>0</v>
      </c>
      <c r="J478">
        <v>70</v>
      </c>
      <c r="K478">
        <v>50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0</v>
      </c>
      <c r="T478">
        <v>0</v>
      </c>
      <c r="U478">
        <v>1121</v>
      </c>
    </row>
    <row r="479" spans="1:21" x14ac:dyDescent="0.25">
      <c r="H479" t="s">
        <v>17</v>
      </c>
    </row>
    <row r="480" spans="1:21" x14ac:dyDescent="0.25">
      <c r="A480">
        <v>237</v>
      </c>
      <c r="B480">
        <v>304</v>
      </c>
      <c r="C480" t="s">
        <v>790</v>
      </c>
      <c r="D480" t="s">
        <v>216</v>
      </c>
      <c r="E480" t="s">
        <v>791</v>
      </c>
      <c r="F480" t="s">
        <v>792</v>
      </c>
      <c r="G480" t="str">
        <f>"200801007228"</f>
        <v>200801007228</v>
      </c>
      <c r="H480">
        <v>990</v>
      </c>
      <c r="I480">
        <v>0</v>
      </c>
      <c r="J480">
        <v>70</v>
      </c>
      <c r="K480">
        <v>30</v>
      </c>
      <c r="L480">
        <v>0</v>
      </c>
      <c r="M480">
        <v>0</v>
      </c>
      <c r="N480">
        <v>30</v>
      </c>
      <c r="O480">
        <v>0</v>
      </c>
      <c r="P480">
        <v>0</v>
      </c>
      <c r="Q480">
        <v>0</v>
      </c>
      <c r="R480">
        <v>0</v>
      </c>
      <c r="T480">
        <v>2</v>
      </c>
      <c r="U480">
        <v>1120</v>
      </c>
    </row>
    <row r="481" spans="1:21" x14ac:dyDescent="0.25">
      <c r="H481" t="s">
        <v>17</v>
      </c>
    </row>
    <row r="482" spans="1:21" x14ac:dyDescent="0.25">
      <c r="A482">
        <v>238</v>
      </c>
      <c r="B482">
        <v>2514</v>
      </c>
      <c r="C482" t="s">
        <v>793</v>
      </c>
      <c r="D482" t="s">
        <v>43</v>
      </c>
      <c r="E482" t="s">
        <v>233</v>
      </c>
      <c r="F482" t="s">
        <v>794</v>
      </c>
      <c r="G482" t="str">
        <f>"00017313"</f>
        <v>00017313</v>
      </c>
      <c r="H482" t="s">
        <v>165</v>
      </c>
      <c r="I482">
        <v>0</v>
      </c>
      <c r="J482">
        <v>30</v>
      </c>
      <c r="K482">
        <v>0</v>
      </c>
      <c r="L482">
        <v>70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0</v>
      </c>
      <c r="T482">
        <v>0</v>
      </c>
      <c r="U482" t="s">
        <v>795</v>
      </c>
    </row>
    <row r="483" spans="1:21" x14ac:dyDescent="0.25">
      <c r="H483" t="s">
        <v>32</v>
      </c>
    </row>
    <row r="484" spans="1:21" x14ac:dyDescent="0.25">
      <c r="A484">
        <v>239</v>
      </c>
      <c r="B484">
        <v>135</v>
      </c>
      <c r="C484" t="s">
        <v>796</v>
      </c>
      <c r="D484" t="s">
        <v>98</v>
      </c>
      <c r="E484" t="s">
        <v>791</v>
      </c>
      <c r="F484" t="s">
        <v>797</v>
      </c>
      <c r="G484" t="str">
        <f>"200801003426"</f>
        <v>200801003426</v>
      </c>
      <c r="H484" t="s">
        <v>165</v>
      </c>
      <c r="I484">
        <v>0</v>
      </c>
      <c r="J484">
        <v>70</v>
      </c>
      <c r="K484">
        <v>0</v>
      </c>
      <c r="L484">
        <v>30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0</v>
      </c>
      <c r="T484">
        <v>0</v>
      </c>
      <c r="U484" t="s">
        <v>795</v>
      </c>
    </row>
    <row r="485" spans="1:21" x14ac:dyDescent="0.25">
      <c r="H485" t="s">
        <v>17</v>
      </c>
    </row>
    <row r="486" spans="1:21" x14ac:dyDescent="0.25">
      <c r="A486">
        <v>240</v>
      </c>
      <c r="B486">
        <v>2892</v>
      </c>
      <c r="C486" t="s">
        <v>798</v>
      </c>
      <c r="D486" t="s">
        <v>799</v>
      </c>
      <c r="E486" t="s">
        <v>49</v>
      </c>
      <c r="F486" t="s">
        <v>800</v>
      </c>
      <c r="G486" t="str">
        <f>"200712005101"</f>
        <v>200712005101</v>
      </c>
      <c r="H486" t="s">
        <v>165</v>
      </c>
      <c r="I486">
        <v>0</v>
      </c>
      <c r="J486">
        <v>70</v>
      </c>
      <c r="K486">
        <v>0</v>
      </c>
      <c r="L486">
        <v>0</v>
      </c>
      <c r="M486">
        <v>30</v>
      </c>
      <c r="N486">
        <v>0</v>
      </c>
      <c r="O486">
        <v>0</v>
      </c>
      <c r="P486">
        <v>0</v>
      </c>
      <c r="Q486">
        <v>0</v>
      </c>
      <c r="R486">
        <v>0</v>
      </c>
      <c r="T486">
        <v>0</v>
      </c>
      <c r="U486" t="s">
        <v>795</v>
      </c>
    </row>
    <row r="487" spans="1:21" x14ac:dyDescent="0.25">
      <c r="H487" t="s">
        <v>32</v>
      </c>
    </row>
    <row r="488" spans="1:21" x14ac:dyDescent="0.25">
      <c r="A488">
        <v>241</v>
      </c>
      <c r="B488">
        <v>3098</v>
      </c>
      <c r="C488" t="s">
        <v>801</v>
      </c>
      <c r="D488" t="s">
        <v>337</v>
      </c>
      <c r="E488" t="s">
        <v>295</v>
      </c>
      <c r="F488" t="s">
        <v>802</v>
      </c>
      <c r="G488" t="str">
        <f>"00002707"</f>
        <v>00002707</v>
      </c>
      <c r="H488">
        <v>869</v>
      </c>
      <c r="I488">
        <v>150</v>
      </c>
      <c r="J488">
        <v>70</v>
      </c>
      <c r="K488">
        <v>30</v>
      </c>
      <c r="L488">
        <v>0</v>
      </c>
      <c r="M488">
        <v>0</v>
      </c>
      <c r="N488">
        <v>0</v>
      </c>
      <c r="O488">
        <v>0</v>
      </c>
      <c r="P488">
        <v>0</v>
      </c>
      <c r="Q488">
        <v>0</v>
      </c>
      <c r="R488">
        <v>0</v>
      </c>
      <c r="T488">
        <v>0</v>
      </c>
      <c r="U488">
        <v>1119</v>
      </c>
    </row>
    <row r="489" spans="1:21" x14ac:dyDescent="0.25">
      <c r="H489" t="s">
        <v>17</v>
      </c>
    </row>
    <row r="490" spans="1:21" x14ac:dyDescent="0.25">
      <c r="A490">
        <v>242</v>
      </c>
      <c r="B490">
        <v>1760</v>
      </c>
      <c r="C490" t="s">
        <v>803</v>
      </c>
      <c r="D490" t="s">
        <v>804</v>
      </c>
      <c r="E490" t="s">
        <v>43</v>
      </c>
      <c r="F490" t="s">
        <v>805</v>
      </c>
      <c r="G490" t="str">
        <f>"00126679"</f>
        <v>00126679</v>
      </c>
      <c r="H490" t="s">
        <v>121</v>
      </c>
      <c r="I490">
        <v>0</v>
      </c>
      <c r="J490">
        <v>70</v>
      </c>
      <c r="K490">
        <v>0</v>
      </c>
      <c r="L490">
        <v>0</v>
      </c>
      <c r="M490">
        <v>30</v>
      </c>
      <c r="N490">
        <v>0</v>
      </c>
      <c r="O490">
        <v>0</v>
      </c>
      <c r="P490">
        <v>0</v>
      </c>
      <c r="Q490">
        <v>0</v>
      </c>
      <c r="R490">
        <v>0</v>
      </c>
      <c r="T490">
        <v>0</v>
      </c>
      <c r="U490" t="s">
        <v>806</v>
      </c>
    </row>
    <row r="491" spans="1:21" x14ac:dyDescent="0.25">
      <c r="H491" t="s">
        <v>17</v>
      </c>
    </row>
    <row r="492" spans="1:21" x14ac:dyDescent="0.25">
      <c r="A492">
        <v>243</v>
      </c>
      <c r="B492">
        <v>942</v>
      </c>
      <c r="C492" t="s">
        <v>807</v>
      </c>
      <c r="D492" t="s">
        <v>225</v>
      </c>
      <c r="E492" t="s">
        <v>808</v>
      </c>
      <c r="F492" t="s">
        <v>809</v>
      </c>
      <c r="G492" t="str">
        <f>"201412000797"</f>
        <v>201412000797</v>
      </c>
      <c r="H492" t="s">
        <v>121</v>
      </c>
      <c r="I492">
        <v>0</v>
      </c>
      <c r="J492">
        <v>70</v>
      </c>
      <c r="K492">
        <v>0</v>
      </c>
      <c r="L492">
        <v>0</v>
      </c>
      <c r="M492">
        <v>30</v>
      </c>
      <c r="N492">
        <v>0</v>
      </c>
      <c r="O492">
        <v>0</v>
      </c>
      <c r="P492">
        <v>0</v>
      </c>
      <c r="Q492">
        <v>0</v>
      </c>
      <c r="R492">
        <v>0</v>
      </c>
      <c r="T492">
        <v>2</v>
      </c>
      <c r="U492" t="s">
        <v>806</v>
      </c>
    </row>
    <row r="493" spans="1:21" x14ac:dyDescent="0.25">
      <c r="H493" t="s">
        <v>17</v>
      </c>
    </row>
    <row r="494" spans="1:21" x14ac:dyDescent="0.25">
      <c r="A494">
        <v>244</v>
      </c>
      <c r="B494">
        <v>1197</v>
      </c>
      <c r="C494" t="s">
        <v>810</v>
      </c>
      <c r="D494" t="s">
        <v>110</v>
      </c>
      <c r="E494" t="s">
        <v>49</v>
      </c>
      <c r="F494" t="s">
        <v>811</v>
      </c>
      <c r="G494" t="str">
        <f>"200801006543"</f>
        <v>200801006543</v>
      </c>
      <c r="H494">
        <v>1056</v>
      </c>
      <c r="I494">
        <v>0</v>
      </c>
      <c r="J494">
        <v>30</v>
      </c>
      <c r="K494">
        <v>30</v>
      </c>
      <c r="L494">
        <v>0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0</v>
      </c>
      <c r="T494">
        <v>0</v>
      </c>
      <c r="U494">
        <v>1116</v>
      </c>
    </row>
    <row r="495" spans="1:21" x14ac:dyDescent="0.25">
      <c r="H495">
        <v>702</v>
      </c>
    </row>
    <row r="496" spans="1:21" x14ac:dyDescent="0.25">
      <c r="A496">
        <v>245</v>
      </c>
      <c r="B496">
        <v>3081</v>
      </c>
      <c r="C496" t="s">
        <v>812</v>
      </c>
      <c r="D496" t="s">
        <v>813</v>
      </c>
      <c r="E496" t="s">
        <v>43</v>
      </c>
      <c r="F496" t="s">
        <v>814</v>
      </c>
      <c r="G496" t="str">
        <f>"00227501"</f>
        <v>00227501</v>
      </c>
      <c r="H496">
        <v>1045</v>
      </c>
      <c r="I496">
        <v>0</v>
      </c>
      <c r="J496">
        <v>70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0</v>
      </c>
      <c r="T496">
        <v>0</v>
      </c>
      <c r="U496">
        <v>1115</v>
      </c>
    </row>
    <row r="497" spans="1:21" x14ac:dyDescent="0.25">
      <c r="H497" t="s">
        <v>32</v>
      </c>
    </row>
    <row r="498" spans="1:21" x14ac:dyDescent="0.25">
      <c r="A498">
        <v>246</v>
      </c>
      <c r="B498">
        <v>330</v>
      </c>
      <c r="C498" t="s">
        <v>815</v>
      </c>
      <c r="D498" t="s">
        <v>101</v>
      </c>
      <c r="E498" t="s">
        <v>276</v>
      </c>
      <c r="F498" t="s">
        <v>816</v>
      </c>
      <c r="G498" t="str">
        <f>"00225971"</f>
        <v>00225971</v>
      </c>
      <c r="H498">
        <v>1034</v>
      </c>
      <c r="I498">
        <v>0</v>
      </c>
      <c r="J498">
        <v>50</v>
      </c>
      <c r="K498">
        <v>30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0</v>
      </c>
      <c r="T498">
        <v>0</v>
      </c>
      <c r="U498">
        <v>1114</v>
      </c>
    </row>
    <row r="499" spans="1:21" x14ac:dyDescent="0.25">
      <c r="H499" t="s">
        <v>17</v>
      </c>
    </row>
    <row r="500" spans="1:21" x14ac:dyDescent="0.25">
      <c r="A500">
        <v>247</v>
      </c>
      <c r="B500">
        <v>3175</v>
      </c>
      <c r="C500" t="s">
        <v>620</v>
      </c>
      <c r="D500" t="s">
        <v>204</v>
      </c>
      <c r="E500" t="s">
        <v>255</v>
      </c>
      <c r="F500" t="s">
        <v>817</v>
      </c>
      <c r="G500" t="str">
        <f>"201511027448"</f>
        <v>201511027448</v>
      </c>
      <c r="H500">
        <v>1034</v>
      </c>
      <c r="I500">
        <v>0</v>
      </c>
      <c r="J500">
        <v>30</v>
      </c>
      <c r="K500">
        <v>0</v>
      </c>
      <c r="L500">
        <v>0</v>
      </c>
      <c r="M500">
        <v>50</v>
      </c>
      <c r="N500">
        <v>0</v>
      </c>
      <c r="O500">
        <v>0</v>
      </c>
      <c r="P500">
        <v>0</v>
      </c>
      <c r="Q500">
        <v>0</v>
      </c>
      <c r="R500">
        <v>0</v>
      </c>
      <c r="T500">
        <v>2</v>
      </c>
      <c r="U500">
        <v>1114</v>
      </c>
    </row>
    <row r="501" spans="1:21" x14ac:dyDescent="0.25">
      <c r="H501">
        <v>702</v>
      </c>
    </row>
    <row r="502" spans="1:21" x14ac:dyDescent="0.25">
      <c r="A502">
        <v>248</v>
      </c>
      <c r="B502">
        <v>1704</v>
      </c>
      <c r="C502" t="s">
        <v>818</v>
      </c>
      <c r="D502" t="s">
        <v>204</v>
      </c>
      <c r="E502" t="s">
        <v>35</v>
      </c>
      <c r="F502" t="s">
        <v>819</v>
      </c>
      <c r="G502" t="str">
        <f>"200905000351"</f>
        <v>200905000351</v>
      </c>
      <c r="H502">
        <v>1034</v>
      </c>
      <c r="I502">
        <v>0</v>
      </c>
      <c r="J502">
        <v>30</v>
      </c>
      <c r="K502">
        <v>0</v>
      </c>
      <c r="L502">
        <v>50</v>
      </c>
      <c r="M502">
        <v>0</v>
      </c>
      <c r="N502">
        <v>0</v>
      </c>
      <c r="O502">
        <v>0</v>
      </c>
      <c r="P502">
        <v>0</v>
      </c>
      <c r="Q502">
        <v>0</v>
      </c>
      <c r="R502">
        <v>0</v>
      </c>
      <c r="T502">
        <v>0</v>
      </c>
      <c r="U502">
        <v>1114</v>
      </c>
    </row>
    <row r="503" spans="1:21" x14ac:dyDescent="0.25">
      <c r="H503" t="s">
        <v>17</v>
      </c>
    </row>
    <row r="504" spans="1:21" x14ac:dyDescent="0.25">
      <c r="A504">
        <v>249</v>
      </c>
      <c r="B504">
        <v>2748</v>
      </c>
      <c r="C504" t="s">
        <v>820</v>
      </c>
      <c r="D504" t="s">
        <v>821</v>
      </c>
      <c r="E504" t="s">
        <v>15</v>
      </c>
      <c r="F504" t="s">
        <v>822</v>
      </c>
      <c r="G504" t="str">
        <f>"201406010936"</f>
        <v>201406010936</v>
      </c>
      <c r="H504">
        <v>1034</v>
      </c>
      <c r="I504">
        <v>0</v>
      </c>
      <c r="J504">
        <v>50</v>
      </c>
      <c r="K504">
        <v>0</v>
      </c>
      <c r="L504">
        <v>0</v>
      </c>
      <c r="M504">
        <v>30</v>
      </c>
      <c r="N504">
        <v>0</v>
      </c>
      <c r="O504">
        <v>0</v>
      </c>
      <c r="P504">
        <v>0</v>
      </c>
      <c r="Q504">
        <v>0</v>
      </c>
      <c r="R504">
        <v>0</v>
      </c>
      <c r="T504">
        <v>0</v>
      </c>
      <c r="U504">
        <v>1114</v>
      </c>
    </row>
    <row r="505" spans="1:21" x14ac:dyDescent="0.25">
      <c r="H505">
        <v>702</v>
      </c>
    </row>
    <row r="506" spans="1:21" x14ac:dyDescent="0.25">
      <c r="A506">
        <v>250</v>
      </c>
      <c r="B506">
        <v>2437</v>
      </c>
      <c r="C506" t="s">
        <v>823</v>
      </c>
      <c r="D506" t="s">
        <v>35</v>
      </c>
      <c r="E506" t="s">
        <v>43</v>
      </c>
      <c r="F506" t="s">
        <v>824</v>
      </c>
      <c r="G506" t="str">
        <f>"00119069"</f>
        <v>00119069</v>
      </c>
      <c r="H506" t="s">
        <v>410</v>
      </c>
      <c r="I506">
        <v>0</v>
      </c>
      <c r="J506">
        <v>70</v>
      </c>
      <c r="K506">
        <v>0</v>
      </c>
      <c r="L506">
        <v>70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0</v>
      </c>
      <c r="T506">
        <v>0</v>
      </c>
      <c r="U506" t="s">
        <v>825</v>
      </c>
    </row>
    <row r="507" spans="1:21" x14ac:dyDescent="0.25">
      <c r="H507" t="s">
        <v>17</v>
      </c>
    </row>
    <row r="508" spans="1:21" x14ac:dyDescent="0.25">
      <c r="A508">
        <v>251</v>
      </c>
      <c r="B508">
        <v>505</v>
      </c>
      <c r="C508" t="s">
        <v>826</v>
      </c>
      <c r="D508" t="s">
        <v>827</v>
      </c>
      <c r="E508" t="s">
        <v>81</v>
      </c>
      <c r="F508" t="s">
        <v>828</v>
      </c>
      <c r="G508" t="str">
        <f>"201405000058"</f>
        <v>201405000058</v>
      </c>
      <c r="H508" t="s">
        <v>829</v>
      </c>
      <c r="I508">
        <v>150</v>
      </c>
      <c r="J508">
        <v>70</v>
      </c>
      <c r="K508">
        <v>30</v>
      </c>
      <c r="L508">
        <v>0</v>
      </c>
      <c r="M508">
        <v>0</v>
      </c>
      <c r="N508">
        <v>0</v>
      </c>
      <c r="O508">
        <v>0</v>
      </c>
      <c r="P508">
        <v>0</v>
      </c>
      <c r="Q508">
        <v>0</v>
      </c>
      <c r="R508">
        <v>0</v>
      </c>
      <c r="T508">
        <v>0</v>
      </c>
      <c r="U508" t="s">
        <v>825</v>
      </c>
    </row>
    <row r="509" spans="1:21" x14ac:dyDescent="0.25">
      <c r="H509" t="s">
        <v>17</v>
      </c>
    </row>
    <row r="510" spans="1:21" x14ac:dyDescent="0.25">
      <c r="A510">
        <v>252</v>
      </c>
      <c r="B510">
        <v>1477</v>
      </c>
      <c r="C510" t="s">
        <v>830</v>
      </c>
      <c r="D510" t="s">
        <v>15</v>
      </c>
      <c r="E510" t="s">
        <v>64</v>
      </c>
      <c r="F510" t="s">
        <v>831</v>
      </c>
      <c r="G510" t="str">
        <f>"00176067"</f>
        <v>00176067</v>
      </c>
      <c r="H510" t="s">
        <v>829</v>
      </c>
      <c r="I510">
        <v>150</v>
      </c>
      <c r="J510">
        <v>70</v>
      </c>
      <c r="K510">
        <v>30</v>
      </c>
      <c r="L510">
        <v>0</v>
      </c>
      <c r="M510">
        <v>0</v>
      </c>
      <c r="N510">
        <v>0</v>
      </c>
      <c r="O510">
        <v>0</v>
      </c>
      <c r="P510">
        <v>0</v>
      </c>
      <c r="Q510">
        <v>0</v>
      </c>
      <c r="R510">
        <v>0</v>
      </c>
      <c r="T510">
        <v>0</v>
      </c>
      <c r="U510" t="s">
        <v>825</v>
      </c>
    </row>
    <row r="511" spans="1:21" x14ac:dyDescent="0.25">
      <c r="H511" t="s">
        <v>17</v>
      </c>
    </row>
    <row r="512" spans="1:21" x14ac:dyDescent="0.25">
      <c r="A512">
        <v>253</v>
      </c>
      <c r="B512">
        <v>1821</v>
      </c>
      <c r="C512" t="s">
        <v>832</v>
      </c>
      <c r="D512" t="s">
        <v>53</v>
      </c>
      <c r="E512" t="s">
        <v>833</v>
      </c>
      <c r="F512" t="s">
        <v>834</v>
      </c>
      <c r="G512" t="str">
        <f>"00225147"</f>
        <v>00225147</v>
      </c>
      <c r="H512" t="s">
        <v>835</v>
      </c>
      <c r="I512">
        <v>0</v>
      </c>
      <c r="J512">
        <v>30</v>
      </c>
      <c r="K512">
        <v>0</v>
      </c>
      <c r="L512">
        <v>30</v>
      </c>
      <c r="M512">
        <v>0</v>
      </c>
      <c r="N512">
        <v>0</v>
      </c>
      <c r="O512">
        <v>0</v>
      </c>
      <c r="P512">
        <v>0</v>
      </c>
      <c r="Q512">
        <v>0</v>
      </c>
      <c r="R512">
        <v>0</v>
      </c>
      <c r="T512">
        <v>2</v>
      </c>
      <c r="U512" t="s">
        <v>836</v>
      </c>
    </row>
    <row r="513" spans="1:21" x14ac:dyDescent="0.25">
      <c r="H513" t="s">
        <v>32</v>
      </c>
    </row>
    <row r="514" spans="1:21" x14ac:dyDescent="0.25">
      <c r="A514">
        <v>254</v>
      </c>
      <c r="B514">
        <v>848</v>
      </c>
      <c r="C514" t="s">
        <v>837</v>
      </c>
      <c r="D514" t="s">
        <v>838</v>
      </c>
      <c r="E514" t="s">
        <v>839</v>
      </c>
      <c r="F514" t="s">
        <v>840</v>
      </c>
      <c r="G514" t="str">
        <f>"201406006081"</f>
        <v>201406006081</v>
      </c>
      <c r="H514">
        <v>1012</v>
      </c>
      <c r="I514">
        <v>0</v>
      </c>
      <c r="J514">
        <v>70</v>
      </c>
      <c r="K514">
        <v>30</v>
      </c>
      <c r="L514">
        <v>0</v>
      </c>
      <c r="M514">
        <v>0</v>
      </c>
      <c r="N514">
        <v>0</v>
      </c>
      <c r="O514">
        <v>0</v>
      </c>
      <c r="P514">
        <v>0</v>
      </c>
      <c r="Q514">
        <v>0</v>
      </c>
      <c r="R514">
        <v>0</v>
      </c>
      <c r="T514">
        <v>0</v>
      </c>
      <c r="U514">
        <v>1112</v>
      </c>
    </row>
    <row r="515" spans="1:21" x14ac:dyDescent="0.25">
      <c r="H515" t="s">
        <v>17</v>
      </c>
    </row>
    <row r="516" spans="1:21" x14ac:dyDescent="0.25">
      <c r="A516">
        <v>255</v>
      </c>
      <c r="B516">
        <v>583</v>
      </c>
      <c r="C516" t="s">
        <v>841</v>
      </c>
      <c r="D516" t="s">
        <v>24</v>
      </c>
      <c r="E516" t="s">
        <v>35</v>
      </c>
      <c r="F516" t="s">
        <v>842</v>
      </c>
      <c r="G516" t="str">
        <f>"201604002144"</f>
        <v>201604002144</v>
      </c>
      <c r="H516">
        <v>1012</v>
      </c>
      <c r="I516">
        <v>0</v>
      </c>
      <c r="J516">
        <v>70</v>
      </c>
      <c r="K516">
        <v>30</v>
      </c>
      <c r="L516">
        <v>0</v>
      </c>
      <c r="M516">
        <v>0</v>
      </c>
      <c r="N516">
        <v>0</v>
      </c>
      <c r="O516">
        <v>0</v>
      </c>
      <c r="P516">
        <v>0</v>
      </c>
      <c r="Q516">
        <v>0</v>
      </c>
      <c r="R516">
        <v>0</v>
      </c>
      <c r="T516">
        <v>0</v>
      </c>
      <c r="U516">
        <v>1112</v>
      </c>
    </row>
    <row r="517" spans="1:21" x14ac:dyDescent="0.25">
      <c r="H517" t="s">
        <v>32</v>
      </c>
    </row>
    <row r="518" spans="1:21" x14ac:dyDescent="0.25">
      <c r="A518">
        <v>256</v>
      </c>
      <c r="B518">
        <v>911</v>
      </c>
      <c r="C518" t="s">
        <v>843</v>
      </c>
      <c r="D518" t="s">
        <v>844</v>
      </c>
      <c r="E518" t="s">
        <v>15</v>
      </c>
      <c r="F518" t="s">
        <v>845</v>
      </c>
      <c r="G518" t="str">
        <f>"00170646"</f>
        <v>00170646</v>
      </c>
      <c r="H518">
        <v>1012</v>
      </c>
      <c r="I518">
        <v>0</v>
      </c>
      <c r="J518">
        <v>70</v>
      </c>
      <c r="K518">
        <v>0</v>
      </c>
      <c r="L518">
        <v>0</v>
      </c>
      <c r="M518">
        <v>0</v>
      </c>
      <c r="N518">
        <v>30</v>
      </c>
      <c r="O518">
        <v>0</v>
      </c>
      <c r="P518">
        <v>0</v>
      </c>
      <c r="Q518">
        <v>0</v>
      </c>
      <c r="R518">
        <v>0</v>
      </c>
      <c r="T518">
        <v>0</v>
      </c>
      <c r="U518">
        <v>1112</v>
      </c>
    </row>
    <row r="519" spans="1:21" x14ac:dyDescent="0.25">
      <c r="H519" t="s">
        <v>17</v>
      </c>
    </row>
    <row r="520" spans="1:21" x14ac:dyDescent="0.25">
      <c r="A520">
        <v>257</v>
      </c>
      <c r="B520">
        <v>2174</v>
      </c>
      <c r="C520" t="s">
        <v>846</v>
      </c>
      <c r="D520" t="s">
        <v>847</v>
      </c>
      <c r="E520" t="s">
        <v>848</v>
      </c>
      <c r="F520" t="s">
        <v>849</v>
      </c>
      <c r="G520" t="str">
        <f>"201410008639"</f>
        <v>201410008639</v>
      </c>
      <c r="H520">
        <v>1012</v>
      </c>
      <c r="I520">
        <v>0</v>
      </c>
      <c r="J520">
        <v>70</v>
      </c>
      <c r="K520">
        <v>0</v>
      </c>
      <c r="L520">
        <v>0</v>
      </c>
      <c r="M520">
        <v>30</v>
      </c>
      <c r="N520">
        <v>0</v>
      </c>
      <c r="O520">
        <v>0</v>
      </c>
      <c r="P520">
        <v>0</v>
      </c>
      <c r="Q520">
        <v>0</v>
      </c>
      <c r="R520">
        <v>0</v>
      </c>
      <c r="T520">
        <v>1</v>
      </c>
      <c r="U520">
        <v>1112</v>
      </c>
    </row>
    <row r="521" spans="1:21" x14ac:dyDescent="0.25">
      <c r="H521" t="s">
        <v>32</v>
      </c>
    </row>
    <row r="522" spans="1:21" x14ac:dyDescent="0.25">
      <c r="A522">
        <v>258</v>
      </c>
      <c r="B522">
        <v>1698</v>
      </c>
      <c r="C522" t="s">
        <v>850</v>
      </c>
      <c r="D522" t="s">
        <v>101</v>
      </c>
      <c r="E522" t="s">
        <v>35</v>
      </c>
      <c r="F522" t="s">
        <v>851</v>
      </c>
      <c r="G522" t="str">
        <f>"201406006040"</f>
        <v>201406006040</v>
      </c>
      <c r="H522">
        <v>1012</v>
      </c>
      <c r="I522">
        <v>0</v>
      </c>
      <c r="J522">
        <v>70</v>
      </c>
      <c r="K522">
        <v>0</v>
      </c>
      <c r="L522">
        <v>0</v>
      </c>
      <c r="M522">
        <v>0</v>
      </c>
      <c r="N522">
        <v>30</v>
      </c>
      <c r="O522">
        <v>0</v>
      </c>
      <c r="P522">
        <v>0</v>
      </c>
      <c r="Q522">
        <v>0</v>
      </c>
      <c r="R522">
        <v>0</v>
      </c>
      <c r="T522">
        <v>0</v>
      </c>
      <c r="U522">
        <v>1112</v>
      </c>
    </row>
    <row r="523" spans="1:21" x14ac:dyDescent="0.25">
      <c r="H523" t="s">
        <v>17</v>
      </c>
    </row>
    <row r="524" spans="1:21" x14ac:dyDescent="0.25">
      <c r="A524">
        <v>259</v>
      </c>
      <c r="B524">
        <v>997</v>
      </c>
      <c r="C524" t="s">
        <v>852</v>
      </c>
      <c r="D524" t="s">
        <v>86</v>
      </c>
      <c r="E524" t="s">
        <v>194</v>
      </c>
      <c r="F524" t="s">
        <v>853</v>
      </c>
      <c r="G524" t="str">
        <f>"00113368"</f>
        <v>00113368</v>
      </c>
      <c r="H524">
        <v>1012</v>
      </c>
      <c r="I524">
        <v>0</v>
      </c>
      <c r="J524">
        <v>70</v>
      </c>
      <c r="K524">
        <v>0</v>
      </c>
      <c r="L524">
        <v>30</v>
      </c>
      <c r="M524">
        <v>0</v>
      </c>
      <c r="N524">
        <v>0</v>
      </c>
      <c r="O524">
        <v>0</v>
      </c>
      <c r="P524">
        <v>0</v>
      </c>
      <c r="Q524">
        <v>0</v>
      </c>
      <c r="R524">
        <v>0</v>
      </c>
      <c r="T524">
        <v>0</v>
      </c>
      <c r="U524">
        <v>1112</v>
      </c>
    </row>
    <row r="525" spans="1:21" x14ac:dyDescent="0.25">
      <c r="H525" t="s">
        <v>17</v>
      </c>
    </row>
    <row r="526" spans="1:21" x14ac:dyDescent="0.25">
      <c r="A526">
        <v>260</v>
      </c>
      <c r="B526">
        <v>1207</v>
      </c>
      <c r="C526" t="s">
        <v>854</v>
      </c>
      <c r="D526" t="s">
        <v>216</v>
      </c>
      <c r="E526" t="s">
        <v>855</v>
      </c>
      <c r="F526" t="s">
        <v>856</v>
      </c>
      <c r="G526" t="str">
        <f>"00024258"</f>
        <v>00024258</v>
      </c>
      <c r="H526">
        <v>902</v>
      </c>
      <c r="I526">
        <v>150</v>
      </c>
      <c r="J526">
        <v>30</v>
      </c>
      <c r="K526">
        <v>30</v>
      </c>
      <c r="L526">
        <v>0</v>
      </c>
      <c r="M526">
        <v>0</v>
      </c>
      <c r="N526">
        <v>0</v>
      </c>
      <c r="O526">
        <v>0</v>
      </c>
      <c r="P526">
        <v>0</v>
      </c>
      <c r="Q526">
        <v>0</v>
      </c>
      <c r="R526">
        <v>0</v>
      </c>
      <c r="T526">
        <v>0</v>
      </c>
      <c r="U526">
        <v>1112</v>
      </c>
    </row>
    <row r="527" spans="1:21" x14ac:dyDescent="0.25">
      <c r="H527">
        <v>702</v>
      </c>
    </row>
    <row r="528" spans="1:21" x14ac:dyDescent="0.25">
      <c r="A528">
        <v>261</v>
      </c>
      <c r="B528">
        <v>448</v>
      </c>
      <c r="C528" t="s">
        <v>857</v>
      </c>
      <c r="D528" t="s">
        <v>110</v>
      </c>
      <c r="E528" t="s">
        <v>15</v>
      </c>
      <c r="F528" t="s">
        <v>858</v>
      </c>
      <c r="G528" t="str">
        <f>"00131812"</f>
        <v>00131812</v>
      </c>
      <c r="H528" t="s">
        <v>859</v>
      </c>
      <c r="I528">
        <v>0</v>
      </c>
      <c r="J528">
        <v>50</v>
      </c>
      <c r="K528">
        <v>30</v>
      </c>
      <c r="L528">
        <v>0</v>
      </c>
      <c r="M528">
        <v>0</v>
      </c>
      <c r="N528">
        <v>0</v>
      </c>
      <c r="O528">
        <v>0</v>
      </c>
      <c r="P528">
        <v>0</v>
      </c>
      <c r="Q528">
        <v>0</v>
      </c>
      <c r="R528">
        <v>0</v>
      </c>
      <c r="T528">
        <v>0</v>
      </c>
      <c r="U528" t="s">
        <v>860</v>
      </c>
    </row>
    <row r="529" spans="1:21" x14ac:dyDescent="0.25">
      <c r="H529" t="s">
        <v>17</v>
      </c>
    </row>
    <row r="530" spans="1:21" x14ac:dyDescent="0.25">
      <c r="A530">
        <v>262</v>
      </c>
      <c r="B530">
        <v>1939</v>
      </c>
      <c r="C530" t="s">
        <v>861</v>
      </c>
      <c r="D530" t="s">
        <v>204</v>
      </c>
      <c r="E530" t="s">
        <v>15</v>
      </c>
      <c r="F530" t="s">
        <v>862</v>
      </c>
      <c r="G530" t="str">
        <f>"00009439"</f>
        <v>00009439</v>
      </c>
      <c r="H530" t="s">
        <v>30</v>
      </c>
      <c r="I530">
        <v>0</v>
      </c>
      <c r="J530">
        <v>30</v>
      </c>
      <c r="K530">
        <v>30</v>
      </c>
      <c r="L530">
        <v>0</v>
      </c>
      <c r="M530">
        <v>0</v>
      </c>
      <c r="N530">
        <v>0</v>
      </c>
      <c r="O530">
        <v>0</v>
      </c>
      <c r="P530">
        <v>0</v>
      </c>
      <c r="Q530">
        <v>0</v>
      </c>
      <c r="R530">
        <v>0</v>
      </c>
      <c r="T530">
        <v>2</v>
      </c>
      <c r="U530" t="s">
        <v>863</v>
      </c>
    </row>
    <row r="531" spans="1:21" x14ac:dyDescent="0.25">
      <c r="H531" t="s">
        <v>17</v>
      </c>
    </row>
    <row r="532" spans="1:21" x14ac:dyDescent="0.25">
      <c r="A532">
        <v>263</v>
      </c>
      <c r="B532">
        <v>2848</v>
      </c>
      <c r="C532" t="s">
        <v>864</v>
      </c>
      <c r="D532" t="s">
        <v>865</v>
      </c>
      <c r="E532" t="s">
        <v>35</v>
      </c>
      <c r="F532" t="s">
        <v>866</v>
      </c>
      <c r="G532" t="str">
        <f>"201406011718"</f>
        <v>201406011718</v>
      </c>
      <c r="H532" t="s">
        <v>30</v>
      </c>
      <c r="I532">
        <v>0</v>
      </c>
      <c r="J532">
        <v>30</v>
      </c>
      <c r="K532">
        <v>0</v>
      </c>
      <c r="L532">
        <v>0</v>
      </c>
      <c r="M532">
        <v>30</v>
      </c>
      <c r="N532">
        <v>0</v>
      </c>
      <c r="O532">
        <v>0</v>
      </c>
      <c r="P532">
        <v>0</v>
      </c>
      <c r="Q532">
        <v>0</v>
      </c>
      <c r="R532">
        <v>0</v>
      </c>
      <c r="T532">
        <v>2</v>
      </c>
      <c r="U532" t="s">
        <v>863</v>
      </c>
    </row>
    <row r="533" spans="1:21" x14ac:dyDescent="0.25">
      <c r="H533" t="s">
        <v>17</v>
      </c>
    </row>
    <row r="534" spans="1:21" x14ac:dyDescent="0.25">
      <c r="A534">
        <v>264</v>
      </c>
      <c r="B534">
        <v>339</v>
      </c>
      <c r="C534" t="s">
        <v>867</v>
      </c>
      <c r="D534" t="s">
        <v>469</v>
      </c>
      <c r="E534" t="s">
        <v>255</v>
      </c>
      <c r="F534" t="s">
        <v>868</v>
      </c>
      <c r="G534" t="str">
        <f>"201412005126"</f>
        <v>201412005126</v>
      </c>
      <c r="H534" t="s">
        <v>30</v>
      </c>
      <c r="I534">
        <v>0</v>
      </c>
      <c r="J534">
        <v>30</v>
      </c>
      <c r="K534">
        <v>0</v>
      </c>
      <c r="L534">
        <v>30</v>
      </c>
      <c r="M534">
        <v>0</v>
      </c>
      <c r="N534">
        <v>0</v>
      </c>
      <c r="O534">
        <v>0</v>
      </c>
      <c r="P534">
        <v>0</v>
      </c>
      <c r="Q534">
        <v>0</v>
      </c>
      <c r="R534">
        <v>0</v>
      </c>
      <c r="T534">
        <v>0</v>
      </c>
      <c r="U534" t="s">
        <v>863</v>
      </c>
    </row>
    <row r="535" spans="1:21" x14ac:dyDescent="0.25">
      <c r="H535" t="s">
        <v>32</v>
      </c>
    </row>
    <row r="536" spans="1:21" x14ac:dyDescent="0.25">
      <c r="A536">
        <v>265</v>
      </c>
      <c r="B536">
        <v>3195</v>
      </c>
      <c r="C536" t="s">
        <v>869</v>
      </c>
      <c r="D536" t="s">
        <v>110</v>
      </c>
      <c r="E536" t="s">
        <v>205</v>
      </c>
      <c r="F536" t="s">
        <v>870</v>
      </c>
      <c r="G536" t="str">
        <f>"00090376"</f>
        <v>00090376</v>
      </c>
      <c r="H536" t="s">
        <v>30</v>
      </c>
      <c r="I536">
        <v>0</v>
      </c>
      <c r="J536">
        <v>30</v>
      </c>
      <c r="K536">
        <v>30</v>
      </c>
      <c r="L536">
        <v>0</v>
      </c>
      <c r="M536">
        <v>0</v>
      </c>
      <c r="N536">
        <v>0</v>
      </c>
      <c r="O536">
        <v>0</v>
      </c>
      <c r="P536">
        <v>0</v>
      </c>
      <c r="Q536">
        <v>0</v>
      </c>
      <c r="R536">
        <v>0</v>
      </c>
      <c r="T536">
        <v>0</v>
      </c>
      <c r="U536" t="s">
        <v>863</v>
      </c>
    </row>
    <row r="537" spans="1:21" x14ac:dyDescent="0.25">
      <c r="H537" t="s">
        <v>17</v>
      </c>
    </row>
    <row r="538" spans="1:21" x14ac:dyDescent="0.25">
      <c r="A538">
        <v>266</v>
      </c>
      <c r="B538">
        <v>2277</v>
      </c>
      <c r="C538" t="s">
        <v>871</v>
      </c>
      <c r="D538" t="s">
        <v>872</v>
      </c>
      <c r="E538" t="s">
        <v>873</v>
      </c>
      <c r="F538" t="s">
        <v>874</v>
      </c>
      <c r="G538" t="str">
        <f>"200801005182"</f>
        <v>200801005182</v>
      </c>
      <c r="H538">
        <v>990</v>
      </c>
      <c r="I538">
        <v>0</v>
      </c>
      <c r="J538">
        <v>70</v>
      </c>
      <c r="K538">
        <v>0</v>
      </c>
      <c r="L538">
        <v>50</v>
      </c>
      <c r="M538">
        <v>0</v>
      </c>
      <c r="N538">
        <v>0</v>
      </c>
      <c r="O538">
        <v>0</v>
      </c>
      <c r="P538">
        <v>0</v>
      </c>
      <c r="Q538">
        <v>0</v>
      </c>
      <c r="R538">
        <v>0</v>
      </c>
      <c r="T538">
        <v>0</v>
      </c>
      <c r="U538">
        <v>1110</v>
      </c>
    </row>
    <row r="539" spans="1:21" x14ac:dyDescent="0.25">
      <c r="H539">
        <v>702</v>
      </c>
    </row>
    <row r="540" spans="1:21" x14ac:dyDescent="0.25">
      <c r="A540">
        <v>267</v>
      </c>
      <c r="B540">
        <v>951</v>
      </c>
      <c r="C540" t="s">
        <v>875</v>
      </c>
      <c r="D540" t="s">
        <v>876</v>
      </c>
      <c r="E540" t="s">
        <v>408</v>
      </c>
      <c r="F540" t="s">
        <v>877</v>
      </c>
      <c r="G540" t="str">
        <f>"201410000154"</f>
        <v>201410000154</v>
      </c>
      <c r="H540">
        <v>990</v>
      </c>
      <c r="I540">
        <v>0</v>
      </c>
      <c r="J540">
        <v>70</v>
      </c>
      <c r="K540">
        <v>0</v>
      </c>
      <c r="L540">
        <v>50</v>
      </c>
      <c r="M540">
        <v>0</v>
      </c>
      <c r="N540">
        <v>0</v>
      </c>
      <c r="O540">
        <v>0</v>
      </c>
      <c r="P540">
        <v>0</v>
      </c>
      <c r="Q540">
        <v>0</v>
      </c>
      <c r="R540">
        <v>0</v>
      </c>
      <c r="T540">
        <v>0</v>
      </c>
      <c r="U540">
        <v>1110</v>
      </c>
    </row>
    <row r="541" spans="1:21" x14ac:dyDescent="0.25">
      <c r="H541" t="s">
        <v>17</v>
      </c>
    </row>
    <row r="542" spans="1:21" x14ac:dyDescent="0.25">
      <c r="A542">
        <v>268</v>
      </c>
      <c r="B542">
        <v>1017</v>
      </c>
      <c r="C542" t="s">
        <v>579</v>
      </c>
      <c r="D542" t="s">
        <v>386</v>
      </c>
      <c r="E542" t="s">
        <v>878</v>
      </c>
      <c r="F542" t="s">
        <v>879</v>
      </c>
      <c r="G542" t="str">
        <f>"201304004345"</f>
        <v>201304004345</v>
      </c>
      <c r="H542">
        <v>990</v>
      </c>
      <c r="I542">
        <v>0</v>
      </c>
      <c r="J542">
        <v>70</v>
      </c>
      <c r="K542">
        <v>0</v>
      </c>
      <c r="L542">
        <v>50</v>
      </c>
      <c r="M542">
        <v>0</v>
      </c>
      <c r="N542">
        <v>0</v>
      </c>
      <c r="O542">
        <v>0</v>
      </c>
      <c r="P542">
        <v>0</v>
      </c>
      <c r="Q542">
        <v>0</v>
      </c>
      <c r="R542">
        <v>0</v>
      </c>
      <c r="T542">
        <v>0</v>
      </c>
      <c r="U542">
        <v>1110</v>
      </c>
    </row>
    <row r="543" spans="1:21" x14ac:dyDescent="0.25">
      <c r="H543" t="s">
        <v>32</v>
      </c>
    </row>
    <row r="544" spans="1:21" x14ac:dyDescent="0.25">
      <c r="A544">
        <v>269</v>
      </c>
      <c r="B544">
        <v>2521</v>
      </c>
      <c r="C544" t="s">
        <v>880</v>
      </c>
      <c r="D544" t="s">
        <v>15</v>
      </c>
      <c r="E544" t="s">
        <v>81</v>
      </c>
      <c r="F544" t="s">
        <v>881</v>
      </c>
      <c r="G544" t="str">
        <f>"201506001974"</f>
        <v>201506001974</v>
      </c>
      <c r="H544">
        <v>880</v>
      </c>
      <c r="I544">
        <v>150</v>
      </c>
      <c r="J544">
        <v>50</v>
      </c>
      <c r="K544">
        <v>30</v>
      </c>
      <c r="L544">
        <v>0</v>
      </c>
      <c r="M544">
        <v>0</v>
      </c>
      <c r="N544">
        <v>0</v>
      </c>
      <c r="O544">
        <v>0</v>
      </c>
      <c r="P544">
        <v>0</v>
      </c>
      <c r="Q544">
        <v>0</v>
      </c>
      <c r="R544">
        <v>0</v>
      </c>
      <c r="T544">
        <v>1</v>
      </c>
      <c r="U544">
        <v>1110</v>
      </c>
    </row>
    <row r="545" spans="1:21" x14ac:dyDescent="0.25">
      <c r="H545" t="s">
        <v>32</v>
      </c>
    </row>
    <row r="546" spans="1:21" x14ac:dyDescent="0.25">
      <c r="A546">
        <v>270</v>
      </c>
      <c r="B546">
        <v>1415</v>
      </c>
      <c r="C546" t="s">
        <v>882</v>
      </c>
      <c r="D546" t="s">
        <v>204</v>
      </c>
      <c r="E546" t="s">
        <v>81</v>
      </c>
      <c r="F546" t="s">
        <v>883</v>
      </c>
      <c r="G546" t="str">
        <f>"00120492"</f>
        <v>00120492</v>
      </c>
      <c r="H546" t="s">
        <v>526</v>
      </c>
      <c r="I546">
        <v>0</v>
      </c>
      <c r="J546">
        <v>30</v>
      </c>
      <c r="K546">
        <v>70</v>
      </c>
      <c r="L546">
        <v>0</v>
      </c>
      <c r="M546">
        <v>0</v>
      </c>
      <c r="N546">
        <v>0</v>
      </c>
      <c r="O546">
        <v>0</v>
      </c>
      <c r="P546">
        <v>0</v>
      </c>
      <c r="Q546">
        <v>0</v>
      </c>
      <c r="R546">
        <v>0</v>
      </c>
      <c r="T546">
        <v>1</v>
      </c>
      <c r="U546" t="s">
        <v>884</v>
      </c>
    </row>
    <row r="547" spans="1:21" x14ac:dyDescent="0.25">
      <c r="H547" t="s">
        <v>32</v>
      </c>
    </row>
    <row r="548" spans="1:21" x14ac:dyDescent="0.25">
      <c r="A548">
        <v>271</v>
      </c>
      <c r="B548">
        <v>557</v>
      </c>
      <c r="C548" t="s">
        <v>703</v>
      </c>
      <c r="D548" t="s">
        <v>172</v>
      </c>
      <c r="E548" t="s">
        <v>885</v>
      </c>
      <c r="F548" t="s">
        <v>886</v>
      </c>
      <c r="G548" t="str">
        <f>"00176207"</f>
        <v>00176207</v>
      </c>
      <c r="H548" t="s">
        <v>887</v>
      </c>
      <c r="I548">
        <v>150</v>
      </c>
      <c r="J548">
        <v>30</v>
      </c>
      <c r="K548">
        <v>0</v>
      </c>
      <c r="L548">
        <v>0</v>
      </c>
      <c r="M548">
        <v>30</v>
      </c>
      <c r="N548">
        <v>0</v>
      </c>
      <c r="O548">
        <v>0</v>
      </c>
      <c r="P548">
        <v>0</v>
      </c>
      <c r="Q548">
        <v>0</v>
      </c>
      <c r="R548">
        <v>0</v>
      </c>
      <c r="T548">
        <v>0</v>
      </c>
      <c r="U548" t="s">
        <v>884</v>
      </c>
    </row>
    <row r="549" spans="1:21" x14ac:dyDescent="0.25">
      <c r="H549" t="s">
        <v>17</v>
      </c>
    </row>
    <row r="550" spans="1:21" x14ac:dyDescent="0.25">
      <c r="A550">
        <v>272</v>
      </c>
      <c r="B550">
        <v>2203</v>
      </c>
      <c r="C550" t="s">
        <v>888</v>
      </c>
      <c r="D550" t="s">
        <v>209</v>
      </c>
      <c r="E550" t="s">
        <v>49</v>
      </c>
      <c r="F550" t="s">
        <v>889</v>
      </c>
      <c r="G550" t="str">
        <f>"201506004230"</f>
        <v>201506004230</v>
      </c>
      <c r="H550" t="s">
        <v>489</v>
      </c>
      <c r="I550">
        <v>0</v>
      </c>
      <c r="J550">
        <v>50</v>
      </c>
      <c r="K550">
        <v>0</v>
      </c>
      <c r="L550">
        <v>30</v>
      </c>
      <c r="M550">
        <v>0</v>
      </c>
      <c r="N550">
        <v>0</v>
      </c>
      <c r="O550">
        <v>0</v>
      </c>
      <c r="P550">
        <v>0</v>
      </c>
      <c r="Q550">
        <v>0</v>
      </c>
      <c r="R550">
        <v>0</v>
      </c>
      <c r="T550">
        <v>2</v>
      </c>
      <c r="U550" t="s">
        <v>890</v>
      </c>
    </row>
    <row r="551" spans="1:21" x14ac:dyDescent="0.25">
      <c r="H551" t="s">
        <v>32</v>
      </c>
    </row>
    <row r="552" spans="1:21" x14ac:dyDescent="0.25">
      <c r="A552">
        <v>273</v>
      </c>
      <c r="B552">
        <v>324</v>
      </c>
      <c r="C552" t="s">
        <v>891</v>
      </c>
      <c r="D552" t="s">
        <v>892</v>
      </c>
      <c r="E552" t="s">
        <v>43</v>
      </c>
      <c r="F552" t="s">
        <v>893</v>
      </c>
      <c r="G552" t="str">
        <f>"201402005777"</f>
        <v>201402005777</v>
      </c>
      <c r="H552" t="s">
        <v>489</v>
      </c>
      <c r="I552">
        <v>0</v>
      </c>
      <c r="J552">
        <v>30</v>
      </c>
      <c r="K552">
        <v>0</v>
      </c>
      <c r="L552">
        <v>50</v>
      </c>
      <c r="M552">
        <v>0</v>
      </c>
      <c r="N552">
        <v>0</v>
      </c>
      <c r="O552">
        <v>0</v>
      </c>
      <c r="P552">
        <v>0</v>
      </c>
      <c r="Q552">
        <v>0</v>
      </c>
      <c r="R552">
        <v>0</v>
      </c>
      <c r="T552">
        <v>0</v>
      </c>
      <c r="U552" t="s">
        <v>890</v>
      </c>
    </row>
    <row r="553" spans="1:21" x14ac:dyDescent="0.25">
      <c r="H553" t="s">
        <v>17</v>
      </c>
    </row>
    <row r="554" spans="1:21" x14ac:dyDescent="0.25">
      <c r="A554">
        <v>274</v>
      </c>
      <c r="B554">
        <v>2141</v>
      </c>
      <c r="C554" t="s">
        <v>894</v>
      </c>
      <c r="D554" t="s">
        <v>204</v>
      </c>
      <c r="E554" t="s">
        <v>205</v>
      </c>
      <c r="F554" t="s">
        <v>895</v>
      </c>
      <c r="G554" t="str">
        <f>"201406015836"</f>
        <v>201406015836</v>
      </c>
      <c r="H554">
        <v>979</v>
      </c>
      <c r="I554">
        <v>0</v>
      </c>
      <c r="J554">
        <v>70</v>
      </c>
      <c r="K554">
        <v>30</v>
      </c>
      <c r="L554">
        <v>30</v>
      </c>
      <c r="M554">
        <v>0</v>
      </c>
      <c r="N554">
        <v>0</v>
      </c>
      <c r="O554">
        <v>0</v>
      </c>
      <c r="P554">
        <v>0</v>
      </c>
      <c r="Q554">
        <v>0</v>
      </c>
      <c r="R554">
        <v>0</v>
      </c>
      <c r="T554">
        <v>0</v>
      </c>
      <c r="U554">
        <v>1109</v>
      </c>
    </row>
    <row r="555" spans="1:21" x14ac:dyDescent="0.25">
      <c r="H555" t="s">
        <v>17</v>
      </c>
    </row>
    <row r="556" spans="1:21" x14ac:dyDescent="0.25">
      <c r="A556">
        <v>275</v>
      </c>
      <c r="B556">
        <v>2901</v>
      </c>
      <c r="C556" t="s">
        <v>896</v>
      </c>
      <c r="D556" t="s">
        <v>98</v>
      </c>
      <c r="E556" t="s">
        <v>49</v>
      </c>
      <c r="F556" t="s">
        <v>897</v>
      </c>
      <c r="G556" t="str">
        <f>"201306000018"</f>
        <v>201306000018</v>
      </c>
      <c r="H556">
        <v>968</v>
      </c>
      <c r="I556">
        <v>0</v>
      </c>
      <c r="J556">
        <v>70</v>
      </c>
      <c r="K556">
        <v>0</v>
      </c>
      <c r="L556">
        <v>0</v>
      </c>
      <c r="M556">
        <v>70</v>
      </c>
      <c r="N556">
        <v>0</v>
      </c>
      <c r="O556">
        <v>0</v>
      </c>
      <c r="P556">
        <v>0</v>
      </c>
      <c r="Q556">
        <v>0</v>
      </c>
      <c r="R556">
        <v>0</v>
      </c>
      <c r="T556">
        <v>0</v>
      </c>
      <c r="U556">
        <v>1108</v>
      </c>
    </row>
    <row r="557" spans="1:21" x14ac:dyDescent="0.25">
      <c r="H557">
        <v>702</v>
      </c>
    </row>
    <row r="558" spans="1:21" x14ac:dyDescent="0.25">
      <c r="A558">
        <v>276</v>
      </c>
      <c r="B558">
        <v>1414</v>
      </c>
      <c r="C558" t="s">
        <v>898</v>
      </c>
      <c r="D558" t="s">
        <v>261</v>
      </c>
      <c r="E558" t="s">
        <v>173</v>
      </c>
      <c r="F558" t="s">
        <v>899</v>
      </c>
      <c r="G558" t="str">
        <f>"201406002577"</f>
        <v>201406002577</v>
      </c>
      <c r="H558">
        <v>957</v>
      </c>
      <c r="I558">
        <v>0</v>
      </c>
      <c r="J558">
        <v>70</v>
      </c>
      <c r="K558">
        <v>50</v>
      </c>
      <c r="L558">
        <v>0</v>
      </c>
      <c r="M558">
        <v>0</v>
      </c>
      <c r="N558">
        <v>0</v>
      </c>
      <c r="O558">
        <v>30</v>
      </c>
      <c r="P558">
        <v>0</v>
      </c>
      <c r="Q558">
        <v>0</v>
      </c>
      <c r="R558">
        <v>0</v>
      </c>
      <c r="T558">
        <v>0</v>
      </c>
      <c r="U558">
        <v>1107</v>
      </c>
    </row>
    <row r="559" spans="1:21" x14ac:dyDescent="0.25">
      <c r="H559" t="s">
        <v>32</v>
      </c>
    </row>
    <row r="560" spans="1:21" x14ac:dyDescent="0.25">
      <c r="A560">
        <v>277</v>
      </c>
      <c r="B560">
        <v>2738</v>
      </c>
      <c r="C560" t="s">
        <v>900</v>
      </c>
      <c r="D560" t="s">
        <v>193</v>
      </c>
      <c r="E560" t="s">
        <v>64</v>
      </c>
      <c r="F560" t="s">
        <v>901</v>
      </c>
      <c r="G560" t="str">
        <f>"201406011307"</f>
        <v>201406011307</v>
      </c>
      <c r="H560" t="s">
        <v>142</v>
      </c>
      <c r="I560">
        <v>0</v>
      </c>
      <c r="J560">
        <v>30</v>
      </c>
      <c r="K560">
        <v>70</v>
      </c>
      <c r="L560">
        <v>0</v>
      </c>
      <c r="M560">
        <v>0</v>
      </c>
      <c r="N560">
        <v>0</v>
      </c>
      <c r="O560">
        <v>0</v>
      </c>
      <c r="P560">
        <v>0</v>
      </c>
      <c r="Q560">
        <v>0</v>
      </c>
      <c r="R560">
        <v>0</v>
      </c>
      <c r="T560">
        <v>0</v>
      </c>
      <c r="U560" t="s">
        <v>902</v>
      </c>
    </row>
    <row r="561" spans="1:21" x14ac:dyDescent="0.25">
      <c r="H561" t="s">
        <v>17</v>
      </c>
    </row>
    <row r="562" spans="1:21" x14ac:dyDescent="0.25">
      <c r="A562">
        <v>278</v>
      </c>
      <c r="B562">
        <v>1068</v>
      </c>
      <c r="C562" t="s">
        <v>188</v>
      </c>
      <c r="D562" t="s">
        <v>903</v>
      </c>
      <c r="E562" t="s">
        <v>205</v>
      </c>
      <c r="F562" t="s">
        <v>904</v>
      </c>
      <c r="G562" t="str">
        <f>"201512000799"</f>
        <v>201512000799</v>
      </c>
      <c r="H562" t="s">
        <v>142</v>
      </c>
      <c r="I562">
        <v>0</v>
      </c>
      <c r="J562">
        <v>70</v>
      </c>
      <c r="K562">
        <v>0</v>
      </c>
      <c r="L562">
        <v>0</v>
      </c>
      <c r="M562">
        <v>30</v>
      </c>
      <c r="N562">
        <v>0</v>
      </c>
      <c r="O562">
        <v>0</v>
      </c>
      <c r="P562">
        <v>0</v>
      </c>
      <c r="Q562">
        <v>0</v>
      </c>
      <c r="R562">
        <v>0</v>
      </c>
      <c r="T562">
        <v>0</v>
      </c>
      <c r="U562" t="s">
        <v>902</v>
      </c>
    </row>
    <row r="563" spans="1:21" x14ac:dyDescent="0.25">
      <c r="H563" t="s">
        <v>17</v>
      </c>
    </row>
    <row r="564" spans="1:21" x14ac:dyDescent="0.25">
      <c r="A564">
        <v>279</v>
      </c>
      <c r="B564">
        <v>2036</v>
      </c>
      <c r="C564" t="s">
        <v>905</v>
      </c>
      <c r="D564" t="s">
        <v>331</v>
      </c>
      <c r="E564" t="s">
        <v>20</v>
      </c>
      <c r="F564" t="s">
        <v>906</v>
      </c>
      <c r="G564" t="str">
        <f>"00151070"</f>
        <v>00151070</v>
      </c>
      <c r="H564" t="s">
        <v>142</v>
      </c>
      <c r="I564">
        <v>0</v>
      </c>
      <c r="J564">
        <v>70</v>
      </c>
      <c r="K564">
        <v>0</v>
      </c>
      <c r="L564">
        <v>0</v>
      </c>
      <c r="M564">
        <v>30</v>
      </c>
      <c r="N564">
        <v>0</v>
      </c>
      <c r="O564">
        <v>0</v>
      </c>
      <c r="P564">
        <v>0</v>
      </c>
      <c r="Q564">
        <v>0</v>
      </c>
      <c r="R564">
        <v>0</v>
      </c>
      <c r="T564">
        <v>0</v>
      </c>
      <c r="U564" t="s">
        <v>902</v>
      </c>
    </row>
    <row r="565" spans="1:21" x14ac:dyDescent="0.25">
      <c r="H565" t="s">
        <v>17</v>
      </c>
    </row>
    <row r="566" spans="1:21" x14ac:dyDescent="0.25">
      <c r="A566">
        <v>280</v>
      </c>
      <c r="B566">
        <v>3118</v>
      </c>
      <c r="C566" t="s">
        <v>907</v>
      </c>
      <c r="D566" t="s">
        <v>664</v>
      </c>
      <c r="E566" t="s">
        <v>64</v>
      </c>
      <c r="F566" t="s">
        <v>908</v>
      </c>
      <c r="G566" t="str">
        <f>"201512002270"</f>
        <v>201512002270</v>
      </c>
      <c r="H566">
        <v>1045</v>
      </c>
      <c r="I566">
        <v>0</v>
      </c>
      <c r="J566">
        <v>30</v>
      </c>
      <c r="K566">
        <v>0</v>
      </c>
      <c r="L566">
        <v>30</v>
      </c>
      <c r="M566">
        <v>0</v>
      </c>
      <c r="N566">
        <v>0</v>
      </c>
      <c r="O566">
        <v>0</v>
      </c>
      <c r="P566">
        <v>0</v>
      </c>
      <c r="Q566">
        <v>0</v>
      </c>
      <c r="R566">
        <v>0</v>
      </c>
      <c r="T566">
        <v>0</v>
      </c>
      <c r="U566">
        <v>1105</v>
      </c>
    </row>
    <row r="567" spans="1:21" x14ac:dyDescent="0.25">
      <c r="H567" t="s">
        <v>32</v>
      </c>
    </row>
    <row r="568" spans="1:21" x14ac:dyDescent="0.25">
      <c r="A568">
        <v>281</v>
      </c>
      <c r="B568">
        <v>263</v>
      </c>
      <c r="C568" t="s">
        <v>909</v>
      </c>
      <c r="D568" t="s">
        <v>910</v>
      </c>
      <c r="E568" t="s">
        <v>35</v>
      </c>
      <c r="F568" t="s">
        <v>911</v>
      </c>
      <c r="G568" t="str">
        <f>"00114470"</f>
        <v>00114470</v>
      </c>
      <c r="H568">
        <v>1045</v>
      </c>
      <c r="I568">
        <v>0</v>
      </c>
      <c r="J568">
        <v>30</v>
      </c>
      <c r="K568">
        <v>30</v>
      </c>
      <c r="L568">
        <v>0</v>
      </c>
      <c r="M568">
        <v>0</v>
      </c>
      <c r="N568">
        <v>0</v>
      </c>
      <c r="O568">
        <v>0</v>
      </c>
      <c r="P568">
        <v>0</v>
      </c>
      <c r="Q568">
        <v>0</v>
      </c>
      <c r="R568">
        <v>0</v>
      </c>
      <c r="T568">
        <v>0</v>
      </c>
      <c r="U568">
        <v>1105</v>
      </c>
    </row>
    <row r="569" spans="1:21" x14ac:dyDescent="0.25">
      <c r="H569" t="s">
        <v>17</v>
      </c>
    </row>
    <row r="570" spans="1:21" x14ac:dyDescent="0.25">
      <c r="A570">
        <v>282</v>
      </c>
      <c r="B570">
        <v>1325</v>
      </c>
      <c r="C570" t="s">
        <v>312</v>
      </c>
      <c r="D570" t="s">
        <v>912</v>
      </c>
      <c r="E570" t="s">
        <v>43</v>
      </c>
      <c r="F570" t="s">
        <v>913</v>
      </c>
      <c r="G570" t="str">
        <f>"201502000269"</f>
        <v>201502000269</v>
      </c>
      <c r="H570" t="s">
        <v>190</v>
      </c>
      <c r="I570">
        <v>0</v>
      </c>
      <c r="J570">
        <v>70</v>
      </c>
      <c r="K570">
        <v>50</v>
      </c>
      <c r="L570">
        <v>0</v>
      </c>
      <c r="M570">
        <v>0</v>
      </c>
      <c r="N570">
        <v>0</v>
      </c>
      <c r="O570">
        <v>0</v>
      </c>
      <c r="P570">
        <v>0</v>
      </c>
      <c r="Q570">
        <v>0</v>
      </c>
      <c r="R570">
        <v>0</v>
      </c>
      <c r="T570">
        <v>0</v>
      </c>
      <c r="U570" t="s">
        <v>914</v>
      </c>
    </row>
    <row r="571" spans="1:21" x14ac:dyDescent="0.25">
      <c r="H571" t="s">
        <v>32</v>
      </c>
    </row>
    <row r="572" spans="1:21" x14ac:dyDescent="0.25">
      <c r="A572">
        <v>283</v>
      </c>
      <c r="B572">
        <v>2479</v>
      </c>
      <c r="C572" t="s">
        <v>915</v>
      </c>
      <c r="D572" t="s">
        <v>204</v>
      </c>
      <c r="E572" t="s">
        <v>20</v>
      </c>
      <c r="F572" t="s">
        <v>916</v>
      </c>
      <c r="G572" t="str">
        <f>"00124037"</f>
        <v>00124037</v>
      </c>
      <c r="H572" t="s">
        <v>156</v>
      </c>
      <c r="I572">
        <v>0</v>
      </c>
      <c r="J572">
        <v>70</v>
      </c>
      <c r="K572">
        <v>0</v>
      </c>
      <c r="L572">
        <v>30</v>
      </c>
      <c r="M572">
        <v>0</v>
      </c>
      <c r="N572">
        <v>0</v>
      </c>
      <c r="O572">
        <v>0</v>
      </c>
      <c r="P572">
        <v>0</v>
      </c>
      <c r="Q572">
        <v>0</v>
      </c>
      <c r="R572">
        <v>0</v>
      </c>
      <c r="T572">
        <v>0</v>
      </c>
      <c r="U572" t="s">
        <v>917</v>
      </c>
    </row>
    <row r="573" spans="1:21" x14ac:dyDescent="0.25">
      <c r="H573" t="s">
        <v>17</v>
      </c>
    </row>
    <row r="574" spans="1:21" x14ac:dyDescent="0.25">
      <c r="A574">
        <v>284</v>
      </c>
      <c r="B574">
        <v>845</v>
      </c>
      <c r="C574" t="s">
        <v>918</v>
      </c>
      <c r="D574" t="s">
        <v>69</v>
      </c>
      <c r="E574" t="s">
        <v>35</v>
      </c>
      <c r="F574" t="s">
        <v>919</v>
      </c>
      <c r="G574" t="str">
        <f>"200801011147"</f>
        <v>200801011147</v>
      </c>
      <c r="H574" t="s">
        <v>760</v>
      </c>
      <c r="I574">
        <v>150</v>
      </c>
      <c r="J574">
        <v>30</v>
      </c>
      <c r="K574">
        <v>0</v>
      </c>
      <c r="L574">
        <v>0</v>
      </c>
      <c r="M574">
        <v>30</v>
      </c>
      <c r="N574">
        <v>0</v>
      </c>
      <c r="O574">
        <v>0</v>
      </c>
      <c r="P574">
        <v>0</v>
      </c>
      <c r="Q574">
        <v>0</v>
      </c>
      <c r="R574">
        <v>0</v>
      </c>
      <c r="T574">
        <v>0</v>
      </c>
      <c r="U574" t="s">
        <v>917</v>
      </c>
    </row>
    <row r="575" spans="1:21" x14ac:dyDescent="0.25">
      <c r="H575" t="s">
        <v>17</v>
      </c>
    </row>
    <row r="576" spans="1:21" x14ac:dyDescent="0.25">
      <c r="A576">
        <v>285</v>
      </c>
      <c r="B576">
        <v>793</v>
      </c>
      <c r="C576" t="s">
        <v>620</v>
      </c>
      <c r="D576" t="s">
        <v>98</v>
      </c>
      <c r="E576" t="s">
        <v>920</v>
      </c>
      <c r="F576" t="s">
        <v>921</v>
      </c>
      <c r="G576" t="str">
        <f>"201406000330"</f>
        <v>201406000330</v>
      </c>
      <c r="H576">
        <v>1023</v>
      </c>
      <c r="I576">
        <v>0</v>
      </c>
      <c r="J576">
        <v>50</v>
      </c>
      <c r="K576">
        <v>30</v>
      </c>
      <c r="L576">
        <v>0</v>
      </c>
      <c r="M576">
        <v>0</v>
      </c>
      <c r="N576">
        <v>0</v>
      </c>
      <c r="O576">
        <v>0</v>
      </c>
      <c r="P576">
        <v>0</v>
      </c>
      <c r="Q576">
        <v>0</v>
      </c>
      <c r="R576">
        <v>0</v>
      </c>
      <c r="T576">
        <v>0</v>
      </c>
      <c r="U576">
        <v>1103</v>
      </c>
    </row>
    <row r="577" spans="1:21" x14ac:dyDescent="0.25">
      <c r="H577" t="s">
        <v>32</v>
      </c>
    </row>
    <row r="578" spans="1:21" x14ac:dyDescent="0.25">
      <c r="A578">
        <v>286</v>
      </c>
      <c r="B578">
        <v>77</v>
      </c>
      <c r="C578" t="s">
        <v>922</v>
      </c>
      <c r="D578" t="s">
        <v>923</v>
      </c>
      <c r="E578" t="s">
        <v>924</v>
      </c>
      <c r="F578" t="s">
        <v>925</v>
      </c>
      <c r="G578" t="str">
        <f>"00122548"</f>
        <v>00122548</v>
      </c>
      <c r="H578">
        <v>1001</v>
      </c>
      <c r="I578">
        <v>0</v>
      </c>
      <c r="J578">
        <v>30</v>
      </c>
      <c r="K578">
        <v>0</v>
      </c>
      <c r="L578">
        <v>0</v>
      </c>
      <c r="M578">
        <v>70</v>
      </c>
      <c r="N578">
        <v>0</v>
      </c>
      <c r="O578">
        <v>0</v>
      </c>
      <c r="P578">
        <v>0</v>
      </c>
      <c r="Q578">
        <v>0</v>
      </c>
      <c r="R578">
        <v>0</v>
      </c>
      <c r="T578">
        <v>0</v>
      </c>
      <c r="U578">
        <v>1101</v>
      </c>
    </row>
    <row r="579" spans="1:21" x14ac:dyDescent="0.25">
      <c r="H579" t="s">
        <v>17</v>
      </c>
    </row>
    <row r="580" spans="1:21" x14ac:dyDescent="0.25">
      <c r="A580">
        <v>287</v>
      </c>
      <c r="B580">
        <v>1992</v>
      </c>
      <c r="C580" t="s">
        <v>926</v>
      </c>
      <c r="D580" t="s">
        <v>205</v>
      </c>
      <c r="E580" t="s">
        <v>194</v>
      </c>
      <c r="F580" t="s">
        <v>927</v>
      </c>
      <c r="G580" t="str">
        <f>"201304003036"</f>
        <v>201304003036</v>
      </c>
      <c r="H580">
        <v>1001</v>
      </c>
      <c r="I580">
        <v>0</v>
      </c>
      <c r="J580">
        <v>70</v>
      </c>
      <c r="K580">
        <v>30</v>
      </c>
      <c r="L580">
        <v>0</v>
      </c>
      <c r="M580">
        <v>0</v>
      </c>
      <c r="N580">
        <v>0</v>
      </c>
      <c r="O580">
        <v>0</v>
      </c>
      <c r="P580">
        <v>0</v>
      </c>
      <c r="Q580">
        <v>0</v>
      </c>
      <c r="R580">
        <v>0</v>
      </c>
      <c r="T580">
        <v>0</v>
      </c>
      <c r="U580">
        <v>1101</v>
      </c>
    </row>
    <row r="581" spans="1:21" x14ac:dyDescent="0.25">
      <c r="H581" t="s">
        <v>32</v>
      </c>
    </row>
    <row r="582" spans="1:21" x14ac:dyDescent="0.25">
      <c r="A582">
        <v>288</v>
      </c>
      <c r="B582">
        <v>2700</v>
      </c>
      <c r="C582" t="s">
        <v>928</v>
      </c>
      <c r="D582" t="s">
        <v>15</v>
      </c>
      <c r="E582" t="s">
        <v>929</v>
      </c>
      <c r="F582" t="s">
        <v>930</v>
      </c>
      <c r="G582" t="str">
        <f>"201304002442"</f>
        <v>201304002442</v>
      </c>
      <c r="H582">
        <v>1001</v>
      </c>
      <c r="I582">
        <v>0</v>
      </c>
      <c r="J582">
        <v>70</v>
      </c>
      <c r="K582">
        <v>30</v>
      </c>
      <c r="L582">
        <v>0</v>
      </c>
      <c r="M582">
        <v>0</v>
      </c>
      <c r="N582">
        <v>0</v>
      </c>
      <c r="O582">
        <v>0</v>
      </c>
      <c r="P582">
        <v>0</v>
      </c>
      <c r="Q582">
        <v>0</v>
      </c>
      <c r="R582">
        <v>0</v>
      </c>
      <c r="T582">
        <v>0</v>
      </c>
      <c r="U582">
        <v>1101</v>
      </c>
    </row>
    <row r="583" spans="1:21" x14ac:dyDescent="0.25">
      <c r="H583" t="s">
        <v>17</v>
      </c>
    </row>
    <row r="584" spans="1:21" x14ac:dyDescent="0.25">
      <c r="A584">
        <v>289</v>
      </c>
      <c r="B584">
        <v>88</v>
      </c>
      <c r="C584" t="s">
        <v>931</v>
      </c>
      <c r="D584" t="s">
        <v>492</v>
      </c>
      <c r="E584" t="s">
        <v>205</v>
      </c>
      <c r="F584" t="s">
        <v>932</v>
      </c>
      <c r="G584" t="str">
        <f>"00230003"</f>
        <v>00230003</v>
      </c>
      <c r="H584">
        <v>1001</v>
      </c>
      <c r="I584">
        <v>0</v>
      </c>
      <c r="J584">
        <v>70</v>
      </c>
      <c r="K584">
        <v>30</v>
      </c>
      <c r="L584">
        <v>0</v>
      </c>
      <c r="M584">
        <v>0</v>
      </c>
      <c r="N584">
        <v>0</v>
      </c>
      <c r="O584">
        <v>0</v>
      </c>
      <c r="P584">
        <v>0</v>
      </c>
      <c r="Q584">
        <v>0</v>
      </c>
      <c r="R584">
        <v>0</v>
      </c>
      <c r="T584">
        <v>0</v>
      </c>
      <c r="U584">
        <v>1101</v>
      </c>
    </row>
    <row r="585" spans="1:21" x14ac:dyDescent="0.25">
      <c r="H585" t="s">
        <v>17</v>
      </c>
    </row>
    <row r="586" spans="1:21" x14ac:dyDescent="0.25">
      <c r="A586">
        <v>290</v>
      </c>
      <c r="B586">
        <v>205</v>
      </c>
      <c r="C586" t="s">
        <v>933</v>
      </c>
      <c r="D586" t="s">
        <v>86</v>
      </c>
      <c r="E586" t="s">
        <v>653</v>
      </c>
      <c r="F586" t="s">
        <v>934</v>
      </c>
      <c r="G586" t="str">
        <f>"00197917"</f>
        <v>00197917</v>
      </c>
      <c r="H586">
        <v>1001</v>
      </c>
      <c r="I586">
        <v>0</v>
      </c>
      <c r="J586">
        <v>70</v>
      </c>
      <c r="K586">
        <v>0</v>
      </c>
      <c r="L586">
        <v>0</v>
      </c>
      <c r="M586">
        <v>30</v>
      </c>
      <c r="N586">
        <v>0</v>
      </c>
      <c r="O586">
        <v>0</v>
      </c>
      <c r="P586">
        <v>0</v>
      </c>
      <c r="Q586">
        <v>0</v>
      </c>
      <c r="R586">
        <v>0</v>
      </c>
      <c r="T586">
        <v>0</v>
      </c>
      <c r="U586">
        <v>1101</v>
      </c>
    </row>
    <row r="587" spans="1:21" x14ac:dyDescent="0.25">
      <c r="H587">
        <v>702</v>
      </c>
    </row>
    <row r="588" spans="1:21" x14ac:dyDescent="0.25">
      <c r="A588">
        <v>291</v>
      </c>
      <c r="B588">
        <v>276</v>
      </c>
      <c r="C588" t="s">
        <v>935</v>
      </c>
      <c r="D588" t="s">
        <v>101</v>
      </c>
      <c r="E588" t="s">
        <v>15</v>
      </c>
      <c r="F588" t="s">
        <v>936</v>
      </c>
      <c r="G588" t="str">
        <f>"201406006994"</f>
        <v>201406006994</v>
      </c>
      <c r="H588" t="s">
        <v>37</v>
      </c>
      <c r="I588">
        <v>0</v>
      </c>
      <c r="J588">
        <v>30</v>
      </c>
      <c r="K588">
        <v>30</v>
      </c>
      <c r="L588">
        <v>0</v>
      </c>
      <c r="M588">
        <v>0</v>
      </c>
      <c r="N588">
        <v>0</v>
      </c>
      <c r="O588">
        <v>0</v>
      </c>
      <c r="P588">
        <v>0</v>
      </c>
      <c r="Q588">
        <v>0</v>
      </c>
      <c r="R588">
        <v>0</v>
      </c>
      <c r="T588">
        <v>0</v>
      </c>
      <c r="U588" t="s">
        <v>937</v>
      </c>
    </row>
    <row r="589" spans="1:21" x14ac:dyDescent="0.25">
      <c r="H589" t="s">
        <v>17</v>
      </c>
    </row>
    <row r="590" spans="1:21" x14ac:dyDescent="0.25">
      <c r="A590">
        <v>292</v>
      </c>
      <c r="B590">
        <v>192</v>
      </c>
      <c r="C590" t="s">
        <v>938</v>
      </c>
      <c r="D590" t="s">
        <v>205</v>
      </c>
      <c r="E590" t="s">
        <v>295</v>
      </c>
      <c r="F590" t="s">
        <v>939</v>
      </c>
      <c r="G590" t="str">
        <f>"00221741"</f>
        <v>00221741</v>
      </c>
      <c r="H590" t="s">
        <v>37</v>
      </c>
      <c r="I590">
        <v>0</v>
      </c>
      <c r="J590">
        <v>30</v>
      </c>
      <c r="K590">
        <v>0</v>
      </c>
      <c r="L590">
        <v>30</v>
      </c>
      <c r="M590">
        <v>0</v>
      </c>
      <c r="N590">
        <v>0</v>
      </c>
      <c r="O590">
        <v>0</v>
      </c>
      <c r="P590">
        <v>0</v>
      </c>
      <c r="Q590">
        <v>0</v>
      </c>
      <c r="R590">
        <v>0</v>
      </c>
      <c r="T590">
        <v>0</v>
      </c>
      <c r="U590" t="s">
        <v>937</v>
      </c>
    </row>
    <row r="591" spans="1:21" x14ac:dyDescent="0.25">
      <c r="H591" t="s">
        <v>32</v>
      </c>
    </row>
    <row r="592" spans="1:21" x14ac:dyDescent="0.25">
      <c r="A592">
        <v>293</v>
      </c>
      <c r="B592">
        <v>973</v>
      </c>
      <c r="C592" t="s">
        <v>940</v>
      </c>
      <c r="D592" t="s">
        <v>941</v>
      </c>
      <c r="E592" t="s">
        <v>791</v>
      </c>
      <c r="F592" t="s">
        <v>942</v>
      </c>
      <c r="G592" t="str">
        <f>"00020360"</f>
        <v>00020360</v>
      </c>
      <c r="H592">
        <v>869</v>
      </c>
      <c r="I592">
        <v>150</v>
      </c>
      <c r="J592">
        <v>30</v>
      </c>
      <c r="K592">
        <v>0</v>
      </c>
      <c r="L592">
        <v>50</v>
      </c>
      <c r="M592">
        <v>0</v>
      </c>
      <c r="N592">
        <v>0</v>
      </c>
      <c r="O592">
        <v>0</v>
      </c>
      <c r="P592">
        <v>0</v>
      </c>
      <c r="Q592">
        <v>0</v>
      </c>
      <c r="R592">
        <v>0</v>
      </c>
      <c r="T592">
        <v>0</v>
      </c>
      <c r="U592">
        <v>1099</v>
      </c>
    </row>
    <row r="593" spans="1:21" x14ac:dyDescent="0.25">
      <c r="H593" t="s">
        <v>32</v>
      </c>
    </row>
    <row r="594" spans="1:21" x14ac:dyDescent="0.25">
      <c r="A594">
        <v>294</v>
      </c>
      <c r="B594">
        <v>1811</v>
      </c>
      <c r="C594" t="s">
        <v>943</v>
      </c>
      <c r="D594" t="s">
        <v>110</v>
      </c>
      <c r="E594" t="s">
        <v>255</v>
      </c>
      <c r="F594" t="s">
        <v>944</v>
      </c>
      <c r="G594" t="str">
        <f>"201511008225"</f>
        <v>201511008225</v>
      </c>
      <c r="H594" t="s">
        <v>945</v>
      </c>
      <c r="I594">
        <v>150</v>
      </c>
      <c r="J594">
        <v>30</v>
      </c>
      <c r="K594">
        <v>0</v>
      </c>
      <c r="L594">
        <v>0</v>
      </c>
      <c r="M594">
        <v>30</v>
      </c>
      <c r="N594">
        <v>0</v>
      </c>
      <c r="O594">
        <v>0</v>
      </c>
      <c r="P594">
        <v>0</v>
      </c>
      <c r="Q594">
        <v>0</v>
      </c>
      <c r="R594">
        <v>0</v>
      </c>
      <c r="T594">
        <v>0</v>
      </c>
      <c r="U594" t="s">
        <v>946</v>
      </c>
    </row>
    <row r="595" spans="1:21" x14ac:dyDescent="0.25">
      <c r="H595" t="s">
        <v>17</v>
      </c>
    </row>
    <row r="596" spans="1:21" x14ac:dyDescent="0.25">
      <c r="A596">
        <v>295</v>
      </c>
      <c r="B596">
        <v>1642</v>
      </c>
      <c r="C596" t="s">
        <v>947</v>
      </c>
      <c r="D596" t="s">
        <v>118</v>
      </c>
      <c r="E596" t="s">
        <v>205</v>
      </c>
      <c r="F596" t="s">
        <v>948</v>
      </c>
      <c r="G596" t="str">
        <f>"00226711"</f>
        <v>00226711</v>
      </c>
      <c r="H596" t="s">
        <v>121</v>
      </c>
      <c r="I596">
        <v>0</v>
      </c>
      <c r="J596">
        <v>50</v>
      </c>
      <c r="K596">
        <v>0</v>
      </c>
      <c r="L596">
        <v>30</v>
      </c>
      <c r="M596">
        <v>0</v>
      </c>
      <c r="N596">
        <v>0</v>
      </c>
      <c r="O596">
        <v>0</v>
      </c>
      <c r="P596">
        <v>0</v>
      </c>
      <c r="Q596">
        <v>0</v>
      </c>
      <c r="R596">
        <v>0</v>
      </c>
      <c r="T596">
        <v>0</v>
      </c>
      <c r="U596" t="s">
        <v>949</v>
      </c>
    </row>
    <row r="597" spans="1:21" x14ac:dyDescent="0.25">
      <c r="H597">
        <v>702</v>
      </c>
    </row>
    <row r="598" spans="1:21" x14ac:dyDescent="0.25">
      <c r="A598">
        <v>296</v>
      </c>
      <c r="B598">
        <v>253</v>
      </c>
      <c r="C598" t="s">
        <v>950</v>
      </c>
      <c r="D598" t="s">
        <v>98</v>
      </c>
      <c r="E598" t="s">
        <v>24</v>
      </c>
      <c r="F598">
        <v>409114</v>
      </c>
      <c r="G598" t="str">
        <f>"00115871"</f>
        <v>00115871</v>
      </c>
      <c r="H598" t="s">
        <v>142</v>
      </c>
      <c r="I598">
        <v>0</v>
      </c>
      <c r="J598">
        <v>30</v>
      </c>
      <c r="K598">
        <v>30</v>
      </c>
      <c r="L598">
        <v>0</v>
      </c>
      <c r="M598">
        <v>30</v>
      </c>
      <c r="N598">
        <v>0</v>
      </c>
      <c r="O598">
        <v>0</v>
      </c>
      <c r="P598">
        <v>0</v>
      </c>
      <c r="Q598">
        <v>0</v>
      </c>
      <c r="R598">
        <v>0</v>
      </c>
      <c r="T598">
        <v>0</v>
      </c>
      <c r="U598" t="s">
        <v>951</v>
      </c>
    </row>
    <row r="599" spans="1:21" x14ac:dyDescent="0.25">
      <c r="H599" t="s">
        <v>17</v>
      </c>
    </row>
    <row r="600" spans="1:21" x14ac:dyDescent="0.25">
      <c r="A600">
        <v>297</v>
      </c>
      <c r="B600">
        <v>2883</v>
      </c>
      <c r="C600" t="s">
        <v>952</v>
      </c>
      <c r="D600" t="s">
        <v>98</v>
      </c>
      <c r="E600" t="s">
        <v>35</v>
      </c>
      <c r="F600" t="s">
        <v>953</v>
      </c>
      <c r="G600" t="str">
        <f>"00230629"</f>
        <v>00230629</v>
      </c>
      <c r="H600" t="s">
        <v>103</v>
      </c>
      <c r="I600">
        <v>0</v>
      </c>
      <c r="J600">
        <v>70</v>
      </c>
      <c r="K600">
        <v>0</v>
      </c>
      <c r="L600">
        <v>0</v>
      </c>
      <c r="M600">
        <v>30</v>
      </c>
      <c r="N600">
        <v>0</v>
      </c>
      <c r="O600">
        <v>0</v>
      </c>
      <c r="P600">
        <v>0</v>
      </c>
      <c r="Q600">
        <v>0</v>
      </c>
      <c r="R600">
        <v>0</v>
      </c>
      <c r="T600">
        <v>2</v>
      </c>
      <c r="U600" t="s">
        <v>954</v>
      </c>
    </row>
    <row r="601" spans="1:21" x14ac:dyDescent="0.25">
      <c r="H601" t="s">
        <v>17</v>
      </c>
    </row>
    <row r="602" spans="1:21" x14ac:dyDescent="0.25">
      <c r="A602">
        <v>298</v>
      </c>
      <c r="B602">
        <v>1250</v>
      </c>
      <c r="C602" t="s">
        <v>955</v>
      </c>
      <c r="D602" t="s">
        <v>956</v>
      </c>
      <c r="E602" t="s">
        <v>229</v>
      </c>
      <c r="F602" t="s">
        <v>957</v>
      </c>
      <c r="G602" t="str">
        <f>"00223835"</f>
        <v>00223835</v>
      </c>
      <c r="H602" t="s">
        <v>103</v>
      </c>
      <c r="I602">
        <v>0</v>
      </c>
      <c r="J602">
        <v>70</v>
      </c>
      <c r="K602">
        <v>0</v>
      </c>
      <c r="L602">
        <v>30</v>
      </c>
      <c r="M602">
        <v>0</v>
      </c>
      <c r="N602">
        <v>0</v>
      </c>
      <c r="O602">
        <v>0</v>
      </c>
      <c r="P602">
        <v>0</v>
      </c>
      <c r="Q602">
        <v>0</v>
      </c>
      <c r="R602">
        <v>0</v>
      </c>
      <c r="T602">
        <v>0</v>
      </c>
      <c r="U602" t="s">
        <v>954</v>
      </c>
    </row>
    <row r="603" spans="1:21" x14ac:dyDescent="0.25">
      <c r="H603" t="s">
        <v>17</v>
      </c>
    </row>
    <row r="604" spans="1:21" x14ac:dyDescent="0.25">
      <c r="A604">
        <v>299</v>
      </c>
      <c r="B604">
        <v>2253</v>
      </c>
      <c r="C604" t="s">
        <v>958</v>
      </c>
      <c r="D604" t="s">
        <v>959</v>
      </c>
      <c r="E604" t="s">
        <v>255</v>
      </c>
      <c r="F604" t="s">
        <v>960</v>
      </c>
      <c r="G604" t="str">
        <f>"00110705"</f>
        <v>00110705</v>
      </c>
      <c r="H604">
        <v>1045</v>
      </c>
      <c r="I604">
        <v>0</v>
      </c>
      <c r="J604">
        <v>50</v>
      </c>
      <c r="K604">
        <v>0</v>
      </c>
      <c r="L604">
        <v>0</v>
      </c>
      <c r="M604">
        <v>0</v>
      </c>
      <c r="N604">
        <v>0</v>
      </c>
      <c r="O604">
        <v>0</v>
      </c>
      <c r="P604">
        <v>0</v>
      </c>
      <c r="Q604">
        <v>0</v>
      </c>
      <c r="R604">
        <v>0</v>
      </c>
      <c r="T604">
        <v>0</v>
      </c>
      <c r="U604">
        <v>1095</v>
      </c>
    </row>
    <row r="605" spans="1:21" x14ac:dyDescent="0.25">
      <c r="H605" t="s">
        <v>32</v>
      </c>
    </row>
    <row r="606" spans="1:21" x14ac:dyDescent="0.25">
      <c r="A606">
        <v>300</v>
      </c>
      <c r="B606">
        <v>1318</v>
      </c>
      <c r="C606" t="s">
        <v>961</v>
      </c>
      <c r="D606" t="s">
        <v>35</v>
      </c>
      <c r="E606" t="s">
        <v>962</v>
      </c>
      <c r="F606" t="s">
        <v>963</v>
      </c>
      <c r="G606" t="str">
        <f>"201412002067"</f>
        <v>201412002067</v>
      </c>
      <c r="H606">
        <v>1034</v>
      </c>
      <c r="I606">
        <v>0</v>
      </c>
      <c r="J606">
        <v>30</v>
      </c>
      <c r="K606">
        <v>0</v>
      </c>
      <c r="L606">
        <v>30</v>
      </c>
      <c r="M606">
        <v>0</v>
      </c>
      <c r="N606">
        <v>0</v>
      </c>
      <c r="O606">
        <v>0</v>
      </c>
      <c r="P606">
        <v>0</v>
      </c>
      <c r="Q606">
        <v>0</v>
      </c>
      <c r="R606">
        <v>0</v>
      </c>
      <c r="T606">
        <v>0</v>
      </c>
      <c r="U606">
        <v>1094</v>
      </c>
    </row>
    <row r="607" spans="1:21" x14ac:dyDescent="0.25">
      <c r="H607" t="s">
        <v>17</v>
      </c>
    </row>
    <row r="608" spans="1:21" x14ac:dyDescent="0.25">
      <c r="A608">
        <v>301</v>
      </c>
      <c r="B608">
        <v>226</v>
      </c>
      <c r="C608" t="s">
        <v>964</v>
      </c>
      <c r="D608" t="s">
        <v>101</v>
      </c>
      <c r="E608" t="s">
        <v>64</v>
      </c>
      <c r="F608" t="s">
        <v>965</v>
      </c>
      <c r="G608" t="str">
        <f>"201409005004"</f>
        <v>201409005004</v>
      </c>
      <c r="H608">
        <v>1034</v>
      </c>
      <c r="I608">
        <v>0</v>
      </c>
      <c r="J608">
        <v>30</v>
      </c>
      <c r="K608">
        <v>0</v>
      </c>
      <c r="L608">
        <v>0</v>
      </c>
      <c r="M608">
        <v>30</v>
      </c>
      <c r="N608">
        <v>0</v>
      </c>
      <c r="O608">
        <v>0</v>
      </c>
      <c r="P608">
        <v>0</v>
      </c>
      <c r="Q608">
        <v>0</v>
      </c>
      <c r="R608">
        <v>0</v>
      </c>
      <c r="T608">
        <v>0</v>
      </c>
      <c r="U608">
        <v>1094</v>
      </c>
    </row>
    <row r="609" spans="1:21" x14ac:dyDescent="0.25">
      <c r="H609" t="s">
        <v>32</v>
      </c>
    </row>
    <row r="610" spans="1:21" x14ac:dyDescent="0.25">
      <c r="A610">
        <v>302</v>
      </c>
      <c r="B610">
        <v>2572</v>
      </c>
      <c r="C610" t="s">
        <v>966</v>
      </c>
      <c r="D610" t="s">
        <v>664</v>
      </c>
      <c r="E610" t="s">
        <v>967</v>
      </c>
      <c r="F610" t="s">
        <v>968</v>
      </c>
      <c r="G610" t="str">
        <f>"00230927"</f>
        <v>00230927</v>
      </c>
      <c r="H610">
        <v>1012</v>
      </c>
      <c r="I610">
        <v>0</v>
      </c>
      <c r="J610">
        <v>50</v>
      </c>
      <c r="K610">
        <v>0</v>
      </c>
      <c r="L610">
        <v>30</v>
      </c>
      <c r="M610">
        <v>0</v>
      </c>
      <c r="N610">
        <v>0</v>
      </c>
      <c r="O610">
        <v>0</v>
      </c>
      <c r="P610">
        <v>0</v>
      </c>
      <c r="Q610">
        <v>0</v>
      </c>
      <c r="R610">
        <v>0</v>
      </c>
      <c r="T610">
        <v>1</v>
      </c>
      <c r="U610">
        <v>1092</v>
      </c>
    </row>
    <row r="611" spans="1:21" x14ac:dyDescent="0.25">
      <c r="H611" t="s">
        <v>17</v>
      </c>
    </row>
    <row r="612" spans="1:21" x14ac:dyDescent="0.25">
      <c r="A612">
        <v>303</v>
      </c>
      <c r="B612">
        <v>1261</v>
      </c>
      <c r="C612" t="s">
        <v>969</v>
      </c>
      <c r="D612" t="s">
        <v>179</v>
      </c>
      <c r="E612" t="s">
        <v>205</v>
      </c>
      <c r="F612" t="s">
        <v>970</v>
      </c>
      <c r="G612" t="str">
        <f>"201406010243"</f>
        <v>201406010243</v>
      </c>
      <c r="H612" t="s">
        <v>859</v>
      </c>
      <c r="I612">
        <v>0</v>
      </c>
      <c r="J612">
        <v>30</v>
      </c>
      <c r="K612">
        <v>30</v>
      </c>
      <c r="L612">
        <v>0</v>
      </c>
      <c r="M612">
        <v>0</v>
      </c>
      <c r="N612">
        <v>0</v>
      </c>
      <c r="O612">
        <v>0</v>
      </c>
      <c r="P612">
        <v>0</v>
      </c>
      <c r="Q612">
        <v>0</v>
      </c>
      <c r="R612">
        <v>0</v>
      </c>
      <c r="T612">
        <v>2</v>
      </c>
      <c r="U612" t="s">
        <v>971</v>
      </c>
    </row>
    <row r="613" spans="1:21" x14ac:dyDescent="0.25">
      <c r="H613" t="s">
        <v>32</v>
      </c>
    </row>
    <row r="614" spans="1:21" x14ac:dyDescent="0.25">
      <c r="A614">
        <v>304</v>
      </c>
      <c r="B614">
        <v>2395</v>
      </c>
      <c r="C614" t="s">
        <v>972</v>
      </c>
      <c r="D614" t="s">
        <v>973</v>
      </c>
      <c r="E614" t="s">
        <v>974</v>
      </c>
      <c r="F614" t="s">
        <v>975</v>
      </c>
      <c r="G614" t="str">
        <f>"201405002092"</f>
        <v>201405002092</v>
      </c>
      <c r="H614">
        <v>990</v>
      </c>
      <c r="I614">
        <v>0</v>
      </c>
      <c r="J614">
        <v>70</v>
      </c>
      <c r="K614">
        <v>30</v>
      </c>
      <c r="L614">
        <v>0</v>
      </c>
      <c r="M614">
        <v>0</v>
      </c>
      <c r="N614">
        <v>0</v>
      </c>
      <c r="O614">
        <v>0</v>
      </c>
      <c r="P614">
        <v>0</v>
      </c>
      <c r="Q614">
        <v>0</v>
      </c>
      <c r="R614">
        <v>0</v>
      </c>
      <c r="T614">
        <v>0</v>
      </c>
      <c r="U614">
        <v>1090</v>
      </c>
    </row>
    <row r="615" spans="1:21" x14ac:dyDescent="0.25">
      <c r="H615" t="s">
        <v>17</v>
      </c>
    </row>
    <row r="616" spans="1:21" x14ac:dyDescent="0.25">
      <c r="A616">
        <v>305</v>
      </c>
      <c r="B616">
        <v>1889</v>
      </c>
      <c r="C616" t="s">
        <v>976</v>
      </c>
      <c r="D616" t="s">
        <v>436</v>
      </c>
      <c r="E616" t="s">
        <v>313</v>
      </c>
      <c r="F616" t="s">
        <v>977</v>
      </c>
      <c r="G616" t="str">
        <f>"201409005554"</f>
        <v>201409005554</v>
      </c>
      <c r="H616">
        <v>990</v>
      </c>
      <c r="I616">
        <v>0</v>
      </c>
      <c r="J616">
        <v>70</v>
      </c>
      <c r="K616">
        <v>0</v>
      </c>
      <c r="L616">
        <v>0</v>
      </c>
      <c r="M616">
        <v>30</v>
      </c>
      <c r="N616">
        <v>0</v>
      </c>
      <c r="O616">
        <v>0</v>
      </c>
      <c r="P616">
        <v>0</v>
      </c>
      <c r="Q616">
        <v>0</v>
      </c>
      <c r="R616">
        <v>0</v>
      </c>
      <c r="T616">
        <v>0</v>
      </c>
      <c r="U616">
        <v>1090</v>
      </c>
    </row>
    <row r="617" spans="1:21" x14ac:dyDescent="0.25">
      <c r="H617" t="s">
        <v>17</v>
      </c>
    </row>
    <row r="618" spans="1:21" x14ac:dyDescent="0.25">
      <c r="A618">
        <v>306</v>
      </c>
      <c r="B618">
        <v>2187</v>
      </c>
      <c r="C618" t="s">
        <v>576</v>
      </c>
      <c r="D618" t="s">
        <v>86</v>
      </c>
      <c r="E618" t="s">
        <v>205</v>
      </c>
      <c r="F618" t="s">
        <v>978</v>
      </c>
      <c r="G618" t="str">
        <f>"201410011423"</f>
        <v>201410011423</v>
      </c>
      <c r="H618">
        <v>990</v>
      </c>
      <c r="I618">
        <v>0</v>
      </c>
      <c r="J618">
        <v>70</v>
      </c>
      <c r="K618">
        <v>30</v>
      </c>
      <c r="L618">
        <v>0</v>
      </c>
      <c r="M618">
        <v>0</v>
      </c>
      <c r="N618">
        <v>0</v>
      </c>
      <c r="O618">
        <v>0</v>
      </c>
      <c r="P618">
        <v>0</v>
      </c>
      <c r="Q618">
        <v>0</v>
      </c>
      <c r="R618">
        <v>0</v>
      </c>
      <c r="T618">
        <v>0</v>
      </c>
      <c r="U618">
        <v>1090</v>
      </c>
    </row>
    <row r="619" spans="1:21" x14ac:dyDescent="0.25">
      <c r="H619" t="s">
        <v>32</v>
      </c>
    </row>
    <row r="620" spans="1:21" x14ac:dyDescent="0.25">
      <c r="A620">
        <v>307</v>
      </c>
      <c r="B620">
        <v>1494</v>
      </c>
      <c r="C620" t="s">
        <v>979</v>
      </c>
      <c r="D620" t="s">
        <v>204</v>
      </c>
      <c r="E620" t="s">
        <v>20</v>
      </c>
      <c r="F620" t="s">
        <v>980</v>
      </c>
      <c r="G620" t="str">
        <f>"201406011629"</f>
        <v>201406011629</v>
      </c>
      <c r="H620">
        <v>990</v>
      </c>
      <c r="I620">
        <v>0</v>
      </c>
      <c r="J620">
        <v>70</v>
      </c>
      <c r="K620">
        <v>30</v>
      </c>
      <c r="L620">
        <v>0</v>
      </c>
      <c r="M620">
        <v>0</v>
      </c>
      <c r="N620">
        <v>0</v>
      </c>
      <c r="O620">
        <v>0</v>
      </c>
      <c r="P620">
        <v>0</v>
      </c>
      <c r="Q620">
        <v>0</v>
      </c>
      <c r="R620">
        <v>0</v>
      </c>
      <c r="T620">
        <v>0</v>
      </c>
      <c r="U620">
        <v>1090</v>
      </c>
    </row>
    <row r="621" spans="1:21" x14ac:dyDescent="0.25">
      <c r="H621" t="s">
        <v>17</v>
      </c>
    </row>
    <row r="622" spans="1:21" x14ac:dyDescent="0.25">
      <c r="A622">
        <v>308</v>
      </c>
      <c r="B622">
        <v>1809</v>
      </c>
      <c r="C622" t="s">
        <v>981</v>
      </c>
      <c r="D622" t="s">
        <v>348</v>
      </c>
      <c r="E622" t="s">
        <v>233</v>
      </c>
      <c r="F622" t="s">
        <v>982</v>
      </c>
      <c r="G622" t="str">
        <f>"00115176"</f>
        <v>00115176</v>
      </c>
      <c r="H622">
        <v>880</v>
      </c>
      <c r="I622">
        <v>150</v>
      </c>
      <c r="J622">
        <v>30</v>
      </c>
      <c r="K622">
        <v>0</v>
      </c>
      <c r="L622">
        <v>0</v>
      </c>
      <c r="M622">
        <v>30</v>
      </c>
      <c r="N622">
        <v>0</v>
      </c>
      <c r="O622">
        <v>0</v>
      </c>
      <c r="P622">
        <v>0</v>
      </c>
      <c r="Q622">
        <v>0</v>
      </c>
      <c r="R622">
        <v>0</v>
      </c>
      <c r="T622">
        <v>0</v>
      </c>
      <c r="U622">
        <v>1090</v>
      </c>
    </row>
    <row r="623" spans="1:21" x14ac:dyDescent="0.25">
      <c r="H623" t="s">
        <v>17</v>
      </c>
    </row>
    <row r="624" spans="1:21" x14ac:dyDescent="0.25">
      <c r="A624">
        <v>309</v>
      </c>
      <c r="B624">
        <v>1682</v>
      </c>
      <c r="C624" t="s">
        <v>983</v>
      </c>
      <c r="D624" t="s">
        <v>984</v>
      </c>
      <c r="E624" t="s">
        <v>43</v>
      </c>
      <c r="F624" t="s">
        <v>985</v>
      </c>
      <c r="G624" t="str">
        <f>"00193678"</f>
        <v>00193678</v>
      </c>
      <c r="H624" t="s">
        <v>550</v>
      </c>
      <c r="I624">
        <v>0</v>
      </c>
      <c r="J624">
        <v>70</v>
      </c>
      <c r="K624">
        <v>70</v>
      </c>
      <c r="L624">
        <v>0</v>
      </c>
      <c r="M624">
        <v>0</v>
      </c>
      <c r="N624">
        <v>30</v>
      </c>
      <c r="O624">
        <v>0</v>
      </c>
      <c r="P624">
        <v>0</v>
      </c>
      <c r="Q624">
        <v>0</v>
      </c>
      <c r="R624">
        <v>0</v>
      </c>
      <c r="T624">
        <v>0</v>
      </c>
      <c r="U624" t="s">
        <v>986</v>
      </c>
    </row>
    <row r="625" spans="1:21" x14ac:dyDescent="0.25">
      <c r="H625" t="s">
        <v>17</v>
      </c>
    </row>
    <row r="626" spans="1:21" x14ac:dyDescent="0.25">
      <c r="A626">
        <v>310</v>
      </c>
      <c r="B626">
        <v>1945</v>
      </c>
      <c r="C626" t="s">
        <v>242</v>
      </c>
      <c r="D626" t="s">
        <v>987</v>
      </c>
      <c r="E626" t="s">
        <v>168</v>
      </c>
      <c r="F626" t="s">
        <v>988</v>
      </c>
      <c r="G626" t="str">
        <f>"201412003536"</f>
        <v>201412003536</v>
      </c>
      <c r="H626">
        <v>968</v>
      </c>
      <c r="I626">
        <v>0</v>
      </c>
      <c r="J626">
        <v>70</v>
      </c>
      <c r="K626">
        <v>0</v>
      </c>
      <c r="L626">
        <v>0</v>
      </c>
      <c r="M626">
        <v>0</v>
      </c>
      <c r="N626">
        <v>50</v>
      </c>
      <c r="O626">
        <v>0</v>
      </c>
      <c r="P626">
        <v>0</v>
      </c>
      <c r="Q626">
        <v>0</v>
      </c>
      <c r="R626">
        <v>0</v>
      </c>
      <c r="T626">
        <v>0</v>
      </c>
      <c r="U626">
        <v>1088</v>
      </c>
    </row>
    <row r="627" spans="1:21" x14ac:dyDescent="0.25">
      <c r="H627" t="s">
        <v>17</v>
      </c>
    </row>
    <row r="628" spans="1:21" x14ac:dyDescent="0.25">
      <c r="A628">
        <v>311</v>
      </c>
      <c r="B628">
        <v>398</v>
      </c>
      <c r="C628" t="s">
        <v>989</v>
      </c>
      <c r="D628" t="s">
        <v>990</v>
      </c>
      <c r="E628" t="s">
        <v>729</v>
      </c>
      <c r="F628" t="s">
        <v>991</v>
      </c>
      <c r="G628" t="str">
        <f>"201304002069"</f>
        <v>201304002069</v>
      </c>
      <c r="H628">
        <v>968</v>
      </c>
      <c r="I628">
        <v>0</v>
      </c>
      <c r="J628">
        <v>70</v>
      </c>
      <c r="K628">
        <v>50</v>
      </c>
      <c r="L628">
        <v>0</v>
      </c>
      <c r="M628">
        <v>0</v>
      </c>
      <c r="N628">
        <v>0</v>
      </c>
      <c r="O628">
        <v>0</v>
      </c>
      <c r="P628">
        <v>0</v>
      </c>
      <c r="Q628">
        <v>0</v>
      </c>
      <c r="R628">
        <v>0</v>
      </c>
      <c r="T628">
        <v>0</v>
      </c>
      <c r="U628">
        <v>1088</v>
      </c>
    </row>
    <row r="629" spans="1:21" x14ac:dyDescent="0.25">
      <c r="H629" t="s">
        <v>17</v>
      </c>
    </row>
    <row r="630" spans="1:21" x14ac:dyDescent="0.25">
      <c r="A630">
        <v>312</v>
      </c>
      <c r="B630">
        <v>2199</v>
      </c>
      <c r="C630" t="s">
        <v>992</v>
      </c>
      <c r="D630" t="s">
        <v>110</v>
      </c>
      <c r="E630" t="s">
        <v>205</v>
      </c>
      <c r="F630" t="s">
        <v>993</v>
      </c>
      <c r="G630" t="str">
        <f>"200802003660"</f>
        <v>200802003660</v>
      </c>
      <c r="H630" t="s">
        <v>994</v>
      </c>
      <c r="I630">
        <v>0</v>
      </c>
      <c r="J630">
        <v>70</v>
      </c>
      <c r="K630">
        <v>70</v>
      </c>
      <c r="L630">
        <v>0</v>
      </c>
      <c r="M630">
        <v>0</v>
      </c>
      <c r="N630">
        <v>30</v>
      </c>
      <c r="O630">
        <v>0</v>
      </c>
      <c r="P630">
        <v>0</v>
      </c>
      <c r="Q630">
        <v>0</v>
      </c>
      <c r="R630">
        <v>0</v>
      </c>
      <c r="T630">
        <v>0</v>
      </c>
      <c r="U630" t="s">
        <v>995</v>
      </c>
    </row>
    <row r="631" spans="1:21" x14ac:dyDescent="0.25">
      <c r="H631" t="s">
        <v>32</v>
      </c>
    </row>
    <row r="632" spans="1:21" x14ac:dyDescent="0.25">
      <c r="A632">
        <v>313</v>
      </c>
      <c r="B632">
        <v>2228</v>
      </c>
      <c r="C632" t="s">
        <v>996</v>
      </c>
      <c r="D632" t="s">
        <v>98</v>
      </c>
      <c r="E632" t="s">
        <v>205</v>
      </c>
      <c r="F632" t="s">
        <v>997</v>
      </c>
      <c r="G632" t="str">
        <f>"00206548"</f>
        <v>00206548</v>
      </c>
      <c r="H632" t="s">
        <v>222</v>
      </c>
      <c r="I632">
        <v>0</v>
      </c>
      <c r="J632">
        <v>30</v>
      </c>
      <c r="K632">
        <v>50</v>
      </c>
      <c r="L632">
        <v>0</v>
      </c>
      <c r="M632">
        <v>0</v>
      </c>
      <c r="N632">
        <v>30</v>
      </c>
      <c r="O632">
        <v>0</v>
      </c>
      <c r="P632">
        <v>0</v>
      </c>
      <c r="Q632">
        <v>0</v>
      </c>
      <c r="R632">
        <v>0</v>
      </c>
      <c r="T632">
        <v>0</v>
      </c>
      <c r="U632" t="s">
        <v>998</v>
      </c>
    </row>
    <row r="633" spans="1:21" x14ac:dyDescent="0.25">
      <c r="H633" t="s">
        <v>32</v>
      </c>
    </row>
    <row r="634" spans="1:21" x14ac:dyDescent="0.25">
      <c r="A634">
        <v>314</v>
      </c>
      <c r="B634">
        <v>2841</v>
      </c>
      <c r="C634" t="s">
        <v>999</v>
      </c>
      <c r="D634" t="s">
        <v>209</v>
      </c>
      <c r="E634" t="s">
        <v>35</v>
      </c>
      <c r="F634" t="s">
        <v>1000</v>
      </c>
      <c r="G634" t="str">
        <f>"00010969"</f>
        <v>00010969</v>
      </c>
      <c r="H634" t="s">
        <v>190</v>
      </c>
      <c r="I634">
        <v>0</v>
      </c>
      <c r="J634">
        <v>70</v>
      </c>
      <c r="K634">
        <v>30</v>
      </c>
      <c r="L634">
        <v>0</v>
      </c>
      <c r="M634">
        <v>0</v>
      </c>
      <c r="N634">
        <v>0</v>
      </c>
      <c r="O634">
        <v>0</v>
      </c>
      <c r="P634">
        <v>0</v>
      </c>
      <c r="Q634">
        <v>0</v>
      </c>
      <c r="R634">
        <v>0</v>
      </c>
      <c r="T634">
        <v>0</v>
      </c>
      <c r="U634" t="s">
        <v>1001</v>
      </c>
    </row>
    <row r="635" spans="1:21" x14ac:dyDescent="0.25">
      <c r="H635" t="s">
        <v>32</v>
      </c>
    </row>
    <row r="636" spans="1:21" x14ac:dyDescent="0.25">
      <c r="A636">
        <v>315</v>
      </c>
      <c r="B636">
        <v>965</v>
      </c>
      <c r="C636" t="s">
        <v>1002</v>
      </c>
      <c r="D636" t="s">
        <v>110</v>
      </c>
      <c r="E636" t="s">
        <v>35</v>
      </c>
      <c r="F636" t="s">
        <v>1003</v>
      </c>
      <c r="G636" t="str">
        <f>"201412006933"</f>
        <v>201412006933</v>
      </c>
      <c r="H636" t="s">
        <v>1004</v>
      </c>
      <c r="I636">
        <v>0</v>
      </c>
      <c r="J636">
        <v>30</v>
      </c>
      <c r="K636">
        <v>30</v>
      </c>
      <c r="L636">
        <v>0</v>
      </c>
      <c r="M636">
        <v>0</v>
      </c>
      <c r="N636">
        <v>0</v>
      </c>
      <c r="O636">
        <v>0</v>
      </c>
      <c r="P636">
        <v>0</v>
      </c>
      <c r="Q636">
        <v>0</v>
      </c>
      <c r="R636">
        <v>0</v>
      </c>
      <c r="T636">
        <v>0</v>
      </c>
      <c r="U636" t="s">
        <v>1005</v>
      </c>
    </row>
    <row r="637" spans="1:21" x14ac:dyDescent="0.25">
      <c r="H637" t="s">
        <v>17</v>
      </c>
    </row>
    <row r="638" spans="1:21" x14ac:dyDescent="0.25">
      <c r="A638">
        <v>316</v>
      </c>
      <c r="B638">
        <v>760</v>
      </c>
      <c r="C638" t="s">
        <v>1006</v>
      </c>
      <c r="D638" t="s">
        <v>59</v>
      </c>
      <c r="E638" t="s">
        <v>1007</v>
      </c>
      <c r="F638" t="s">
        <v>1008</v>
      </c>
      <c r="G638" t="str">
        <f>"00157245"</f>
        <v>00157245</v>
      </c>
      <c r="H638">
        <v>1023</v>
      </c>
      <c r="I638">
        <v>0</v>
      </c>
      <c r="J638">
        <v>30</v>
      </c>
      <c r="K638">
        <v>30</v>
      </c>
      <c r="L638">
        <v>0</v>
      </c>
      <c r="M638">
        <v>0</v>
      </c>
      <c r="N638">
        <v>0</v>
      </c>
      <c r="O638">
        <v>0</v>
      </c>
      <c r="P638">
        <v>0</v>
      </c>
      <c r="Q638">
        <v>0</v>
      </c>
      <c r="R638">
        <v>0</v>
      </c>
      <c r="T638">
        <v>0</v>
      </c>
      <c r="U638">
        <v>1083</v>
      </c>
    </row>
    <row r="639" spans="1:21" x14ac:dyDescent="0.25">
      <c r="H639" t="s">
        <v>17</v>
      </c>
    </row>
    <row r="640" spans="1:21" x14ac:dyDescent="0.25">
      <c r="A640">
        <v>317</v>
      </c>
      <c r="B640">
        <v>2785</v>
      </c>
      <c r="C640" t="s">
        <v>1009</v>
      </c>
      <c r="D640" t="s">
        <v>64</v>
      </c>
      <c r="E640" t="s">
        <v>64</v>
      </c>
      <c r="F640" t="s">
        <v>1010</v>
      </c>
      <c r="G640" t="str">
        <f>"200712000114"</f>
        <v>200712000114</v>
      </c>
      <c r="H640" t="s">
        <v>207</v>
      </c>
      <c r="I640">
        <v>0</v>
      </c>
      <c r="J640">
        <v>70</v>
      </c>
      <c r="K640">
        <v>30</v>
      </c>
      <c r="L640">
        <v>0</v>
      </c>
      <c r="M640">
        <v>30</v>
      </c>
      <c r="N640">
        <v>0</v>
      </c>
      <c r="O640">
        <v>0</v>
      </c>
      <c r="P640">
        <v>0</v>
      </c>
      <c r="Q640">
        <v>0</v>
      </c>
      <c r="R640">
        <v>0</v>
      </c>
      <c r="T640">
        <v>0</v>
      </c>
      <c r="U640" t="s">
        <v>1011</v>
      </c>
    </row>
    <row r="641" spans="1:21" x14ac:dyDescent="0.25">
      <c r="H641" t="s">
        <v>17</v>
      </c>
    </row>
    <row r="642" spans="1:21" x14ac:dyDescent="0.25">
      <c r="A642">
        <v>318</v>
      </c>
      <c r="B642">
        <v>2618</v>
      </c>
      <c r="C642" t="s">
        <v>787</v>
      </c>
      <c r="D642" t="s">
        <v>110</v>
      </c>
      <c r="E642" t="s">
        <v>427</v>
      </c>
      <c r="F642" t="s">
        <v>1012</v>
      </c>
      <c r="G642" t="str">
        <f>"00142030"</f>
        <v>00142030</v>
      </c>
      <c r="H642">
        <v>979</v>
      </c>
      <c r="I642">
        <v>0</v>
      </c>
      <c r="J642">
        <v>70</v>
      </c>
      <c r="K642">
        <v>30</v>
      </c>
      <c r="L642">
        <v>0</v>
      </c>
      <c r="M642">
        <v>0</v>
      </c>
      <c r="N642">
        <v>0</v>
      </c>
      <c r="O642">
        <v>0</v>
      </c>
      <c r="P642">
        <v>0</v>
      </c>
      <c r="Q642">
        <v>0</v>
      </c>
      <c r="R642">
        <v>0</v>
      </c>
      <c r="T642">
        <v>0</v>
      </c>
      <c r="U642">
        <v>1079</v>
      </c>
    </row>
    <row r="643" spans="1:21" x14ac:dyDescent="0.25">
      <c r="H643" t="s">
        <v>32</v>
      </c>
    </row>
    <row r="644" spans="1:21" x14ac:dyDescent="0.25">
      <c r="A644">
        <v>319</v>
      </c>
      <c r="B644">
        <v>89</v>
      </c>
      <c r="C644" t="s">
        <v>907</v>
      </c>
      <c r="D644" t="s">
        <v>1013</v>
      </c>
      <c r="E644" t="s">
        <v>493</v>
      </c>
      <c r="F644" t="s">
        <v>1014</v>
      </c>
      <c r="G644" t="str">
        <f>"200802003499"</f>
        <v>200802003499</v>
      </c>
      <c r="H644">
        <v>979</v>
      </c>
      <c r="I644">
        <v>0</v>
      </c>
      <c r="J644">
        <v>70</v>
      </c>
      <c r="K644">
        <v>0</v>
      </c>
      <c r="L644">
        <v>0</v>
      </c>
      <c r="M644">
        <v>0</v>
      </c>
      <c r="N644">
        <v>30</v>
      </c>
      <c r="O644">
        <v>0</v>
      </c>
      <c r="P644">
        <v>0</v>
      </c>
      <c r="Q644">
        <v>0</v>
      </c>
      <c r="R644">
        <v>0</v>
      </c>
      <c r="T644">
        <v>0</v>
      </c>
      <c r="U644">
        <v>1079</v>
      </c>
    </row>
    <row r="645" spans="1:21" x14ac:dyDescent="0.25">
      <c r="H645" t="s">
        <v>17</v>
      </c>
    </row>
    <row r="646" spans="1:21" x14ac:dyDescent="0.25">
      <c r="A646">
        <v>320</v>
      </c>
      <c r="B646">
        <v>1893</v>
      </c>
      <c r="C646" t="s">
        <v>1015</v>
      </c>
      <c r="D646" t="s">
        <v>69</v>
      </c>
      <c r="E646" t="s">
        <v>295</v>
      </c>
      <c r="F646" t="s">
        <v>1016</v>
      </c>
      <c r="G646" t="str">
        <f>"201406014959"</f>
        <v>201406014959</v>
      </c>
      <c r="H646">
        <v>979</v>
      </c>
      <c r="I646">
        <v>0</v>
      </c>
      <c r="J646">
        <v>70</v>
      </c>
      <c r="K646">
        <v>0</v>
      </c>
      <c r="L646">
        <v>0</v>
      </c>
      <c r="M646">
        <v>0</v>
      </c>
      <c r="N646">
        <v>30</v>
      </c>
      <c r="O646">
        <v>0</v>
      </c>
      <c r="P646">
        <v>0</v>
      </c>
      <c r="Q646">
        <v>0</v>
      </c>
      <c r="R646">
        <v>0</v>
      </c>
      <c r="T646">
        <v>0</v>
      </c>
      <c r="U646">
        <v>1079</v>
      </c>
    </row>
    <row r="647" spans="1:21" x14ac:dyDescent="0.25">
      <c r="H647" t="s">
        <v>17</v>
      </c>
    </row>
    <row r="648" spans="1:21" x14ac:dyDescent="0.25">
      <c r="A648">
        <v>321</v>
      </c>
      <c r="B648">
        <v>2372</v>
      </c>
      <c r="C648" t="s">
        <v>1017</v>
      </c>
      <c r="D648" t="s">
        <v>1018</v>
      </c>
      <c r="E648" t="s">
        <v>64</v>
      </c>
      <c r="F648" t="s">
        <v>1019</v>
      </c>
      <c r="G648" t="str">
        <f>"00146375"</f>
        <v>00146375</v>
      </c>
      <c r="H648" t="s">
        <v>121</v>
      </c>
      <c r="I648">
        <v>0</v>
      </c>
      <c r="J648">
        <v>30</v>
      </c>
      <c r="K648">
        <v>0</v>
      </c>
      <c r="L648">
        <v>30</v>
      </c>
      <c r="M648">
        <v>0</v>
      </c>
      <c r="N648">
        <v>0</v>
      </c>
      <c r="O648">
        <v>0</v>
      </c>
      <c r="P648">
        <v>0</v>
      </c>
      <c r="Q648">
        <v>0</v>
      </c>
      <c r="R648">
        <v>0</v>
      </c>
      <c r="T648">
        <v>0</v>
      </c>
      <c r="U648" t="s">
        <v>1020</v>
      </c>
    </row>
    <row r="649" spans="1:21" x14ac:dyDescent="0.25">
      <c r="H649" t="s">
        <v>17</v>
      </c>
    </row>
    <row r="650" spans="1:21" x14ac:dyDescent="0.25">
      <c r="A650">
        <v>322</v>
      </c>
      <c r="B650">
        <v>1453</v>
      </c>
      <c r="C650" t="s">
        <v>1021</v>
      </c>
      <c r="D650" t="s">
        <v>15</v>
      </c>
      <c r="E650" t="s">
        <v>1022</v>
      </c>
      <c r="F650" t="s">
        <v>1023</v>
      </c>
      <c r="G650" t="str">
        <f>"00015491"</f>
        <v>00015491</v>
      </c>
      <c r="H650" t="s">
        <v>121</v>
      </c>
      <c r="I650">
        <v>0</v>
      </c>
      <c r="J650">
        <v>30</v>
      </c>
      <c r="K650">
        <v>30</v>
      </c>
      <c r="L650">
        <v>0</v>
      </c>
      <c r="M650">
        <v>0</v>
      </c>
      <c r="N650">
        <v>0</v>
      </c>
      <c r="O650">
        <v>0</v>
      </c>
      <c r="P650">
        <v>0</v>
      </c>
      <c r="Q650">
        <v>0</v>
      </c>
      <c r="R650">
        <v>0</v>
      </c>
      <c r="T650">
        <v>0</v>
      </c>
      <c r="U650" t="s">
        <v>1020</v>
      </c>
    </row>
    <row r="651" spans="1:21" x14ac:dyDescent="0.25">
      <c r="H651" t="s">
        <v>32</v>
      </c>
    </row>
    <row r="652" spans="1:21" x14ac:dyDescent="0.25">
      <c r="A652">
        <v>323</v>
      </c>
      <c r="B652">
        <v>155</v>
      </c>
      <c r="C652" t="s">
        <v>1024</v>
      </c>
      <c r="D652" t="s">
        <v>605</v>
      </c>
      <c r="E652" t="s">
        <v>209</v>
      </c>
      <c r="F652" t="s">
        <v>1025</v>
      </c>
      <c r="G652" t="str">
        <f>"201510002969"</f>
        <v>201510002969</v>
      </c>
      <c r="H652" t="s">
        <v>121</v>
      </c>
      <c r="I652">
        <v>0</v>
      </c>
      <c r="J652">
        <v>30</v>
      </c>
      <c r="K652">
        <v>0</v>
      </c>
      <c r="L652">
        <v>0</v>
      </c>
      <c r="M652">
        <v>0</v>
      </c>
      <c r="N652">
        <v>30</v>
      </c>
      <c r="O652">
        <v>0</v>
      </c>
      <c r="P652">
        <v>0</v>
      </c>
      <c r="Q652">
        <v>0</v>
      </c>
      <c r="R652">
        <v>0</v>
      </c>
      <c r="T652">
        <v>0</v>
      </c>
      <c r="U652" t="s">
        <v>1020</v>
      </c>
    </row>
    <row r="653" spans="1:21" x14ac:dyDescent="0.25">
      <c r="H653" t="s">
        <v>17</v>
      </c>
    </row>
    <row r="654" spans="1:21" x14ac:dyDescent="0.25">
      <c r="A654">
        <v>324</v>
      </c>
      <c r="B654">
        <v>1615</v>
      </c>
      <c r="C654" t="s">
        <v>1026</v>
      </c>
      <c r="D654" t="s">
        <v>53</v>
      </c>
      <c r="E654" t="s">
        <v>115</v>
      </c>
      <c r="F654" t="s">
        <v>1027</v>
      </c>
      <c r="G654" t="str">
        <f>"201406000809"</f>
        <v>201406000809</v>
      </c>
      <c r="H654" t="s">
        <v>121</v>
      </c>
      <c r="I654">
        <v>0</v>
      </c>
      <c r="J654">
        <v>30</v>
      </c>
      <c r="K654">
        <v>0</v>
      </c>
      <c r="L654">
        <v>0</v>
      </c>
      <c r="M654">
        <v>0</v>
      </c>
      <c r="N654">
        <v>30</v>
      </c>
      <c r="O654">
        <v>0</v>
      </c>
      <c r="P654">
        <v>0</v>
      </c>
      <c r="Q654">
        <v>0</v>
      </c>
      <c r="R654">
        <v>0</v>
      </c>
      <c r="T654">
        <v>0</v>
      </c>
      <c r="U654" t="s">
        <v>1020</v>
      </c>
    </row>
    <row r="655" spans="1:21" x14ac:dyDescent="0.25">
      <c r="H655" t="s">
        <v>17</v>
      </c>
    </row>
    <row r="656" spans="1:21" x14ac:dyDescent="0.25">
      <c r="A656">
        <v>325</v>
      </c>
      <c r="B656">
        <v>2870</v>
      </c>
      <c r="C656" t="s">
        <v>1028</v>
      </c>
      <c r="D656" t="s">
        <v>204</v>
      </c>
      <c r="E656" t="s">
        <v>1029</v>
      </c>
      <c r="F656" t="s">
        <v>1030</v>
      </c>
      <c r="G656" t="str">
        <f>"00224564"</f>
        <v>00224564</v>
      </c>
      <c r="H656">
        <v>946</v>
      </c>
      <c r="I656">
        <v>0</v>
      </c>
      <c r="J656">
        <v>70</v>
      </c>
      <c r="K656">
        <v>0</v>
      </c>
      <c r="L656">
        <v>30</v>
      </c>
      <c r="M656">
        <v>0</v>
      </c>
      <c r="N656">
        <v>30</v>
      </c>
      <c r="O656">
        <v>0</v>
      </c>
      <c r="P656">
        <v>0</v>
      </c>
      <c r="Q656">
        <v>0</v>
      </c>
      <c r="R656">
        <v>0</v>
      </c>
      <c r="T656">
        <v>0</v>
      </c>
      <c r="U656">
        <v>1076</v>
      </c>
    </row>
    <row r="657" spans="1:21" x14ac:dyDescent="0.25">
      <c r="H657" t="s">
        <v>32</v>
      </c>
    </row>
    <row r="658" spans="1:21" x14ac:dyDescent="0.25">
      <c r="A658">
        <v>326</v>
      </c>
      <c r="B658">
        <v>2436</v>
      </c>
      <c r="C658" t="s">
        <v>1031</v>
      </c>
      <c r="D658" t="s">
        <v>1032</v>
      </c>
      <c r="E658" t="s">
        <v>596</v>
      </c>
      <c r="F658" t="s">
        <v>1033</v>
      </c>
      <c r="G658" t="str">
        <f>"00014790"</f>
        <v>00014790</v>
      </c>
      <c r="H658">
        <v>825</v>
      </c>
      <c r="I658">
        <v>150</v>
      </c>
      <c r="J658">
        <v>70</v>
      </c>
      <c r="K658">
        <v>0</v>
      </c>
      <c r="L658">
        <v>0</v>
      </c>
      <c r="M658">
        <v>0</v>
      </c>
      <c r="N658">
        <v>30</v>
      </c>
      <c r="O658">
        <v>0</v>
      </c>
      <c r="P658">
        <v>0</v>
      </c>
      <c r="Q658">
        <v>0</v>
      </c>
      <c r="R658">
        <v>0</v>
      </c>
      <c r="T658">
        <v>0</v>
      </c>
      <c r="U658">
        <v>1075</v>
      </c>
    </row>
    <row r="659" spans="1:21" x14ac:dyDescent="0.25">
      <c r="H659">
        <v>702</v>
      </c>
    </row>
    <row r="660" spans="1:21" x14ac:dyDescent="0.25">
      <c r="A660">
        <v>327</v>
      </c>
      <c r="B660">
        <v>892</v>
      </c>
      <c r="C660" t="s">
        <v>1034</v>
      </c>
      <c r="D660" t="s">
        <v>844</v>
      </c>
      <c r="E660" t="s">
        <v>35</v>
      </c>
      <c r="F660" t="s">
        <v>1035</v>
      </c>
      <c r="G660" t="str">
        <f>"200802002582"</f>
        <v>200802002582</v>
      </c>
      <c r="H660" t="s">
        <v>310</v>
      </c>
      <c r="I660">
        <v>0</v>
      </c>
      <c r="J660">
        <v>50</v>
      </c>
      <c r="K660">
        <v>30</v>
      </c>
      <c r="L660">
        <v>0</v>
      </c>
      <c r="M660">
        <v>0</v>
      </c>
      <c r="N660">
        <v>0</v>
      </c>
      <c r="O660">
        <v>0</v>
      </c>
      <c r="P660">
        <v>0</v>
      </c>
      <c r="Q660">
        <v>0</v>
      </c>
      <c r="R660">
        <v>0</v>
      </c>
      <c r="T660">
        <v>0</v>
      </c>
      <c r="U660" t="s">
        <v>1036</v>
      </c>
    </row>
    <row r="661" spans="1:21" x14ac:dyDescent="0.25">
      <c r="H661" t="s">
        <v>32</v>
      </c>
    </row>
    <row r="662" spans="1:21" x14ac:dyDescent="0.25">
      <c r="A662">
        <v>328</v>
      </c>
      <c r="B662">
        <v>7</v>
      </c>
      <c r="C662" t="s">
        <v>1037</v>
      </c>
      <c r="D662" t="s">
        <v>1038</v>
      </c>
      <c r="E662" t="s">
        <v>49</v>
      </c>
      <c r="F662" t="s">
        <v>1039</v>
      </c>
      <c r="G662" t="str">
        <f>"201405000375"</f>
        <v>201405000375</v>
      </c>
      <c r="H662" t="s">
        <v>410</v>
      </c>
      <c r="I662">
        <v>0</v>
      </c>
      <c r="J662">
        <v>30</v>
      </c>
      <c r="K662">
        <v>0</v>
      </c>
      <c r="L662">
        <v>70</v>
      </c>
      <c r="M662">
        <v>0</v>
      </c>
      <c r="N662">
        <v>0</v>
      </c>
      <c r="O662">
        <v>0</v>
      </c>
      <c r="P662">
        <v>0</v>
      </c>
      <c r="Q662">
        <v>0</v>
      </c>
      <c r="R662">
        <v>0</v>
      </c>
      <c r="T662">
        <v>0</v>
      </c>
      <c r="U662" t="s">
        <v>1040</v>
      </c>
    </row>
    <row r="663" spans="1:21" x14ac:dyDescent="0.25">
      <c r="H663" t="s">
        <v>17</v>
      </c>
    </row>
    <row r="664" spans="1:21" x14ac:dyDescent="0.25">
      <c r="A664">
        <v>329</v>
      </c>
      <c r="B664">
        <v>2242</v>
      </c>
      <c r="C664" t="s">
        <v>1041</v>
      </c>
      <c r="D664" t="s">
        <v>64</v>
      </c>
      <c r="E664" t="s">
        <v>605</v>
      </c>
      <c r="F664" t="s">
        <v>1042</v>
      </c>
      <c r="G664" t="str">
        <f>"00045112"</f>
        <v>00045112</v>
      </c>
      <c r="H664" t="s">
        <v>207</v>
      </c>
      <c r="I664">
        <v>0</v>
      </c>
      <c r="J664">
        <v>70</v>
      </c>
      <c r="K664">
        <v>0</v>
      </c>
      <c r="L664">
        <v>50</v>
      </c>
      <c r="M664">
        <v>0</v>
      </c>
      <c r="N664">
        <v>0</v>
      </c>
      <c r="O664">
        <v>0</v>
      </c>
      <c r="P664">
        <v>0</v>
      </c>
      <c r="Q664">
        <v>0</v>
      </c>
      <c r="R664">
        <v>0</v>
      </c>
      <c r="T664">
        <v>0</v>
      </c>
      <c r="U664" t="s">
        <v>1043</v>
      </c>
    </row>
    <row r="665" spans="1:21" x14ac:dyDescent="0.25">
      <c r="H665" t="s">
        <v>17</v>
      </c>
    </row>
    <row r="666" spans="1:21" x14ac:dyDescent="0.25">
      <c r="A666">
        <v>330</v>
      </c>
      <c r="B666">
        <v>3111</v>
      </c>
      <c r="C666" t="s">
        <v>1044</v>
      </c>
      <c r="D666" t="s">
        <v>1045</v>
      </c>
      <c r="E666" t="s">
        <v>855</v>
      </c>
      <c r="F666" t="s">
        <v>1046</v>
      </c>
      <c r="G666" t="str">
        <f>"00226038"</f>
        <v>00226038</v>
      </c>
      <c r="H666">
        <v>990</v>
      </c>
      <c r="I666">
        <v>0</v>
      </c>
      <c r="J666">
        <v>30</v>
      </c>
      <c r="K666">
        <v>0</v>
      </c>
      <c r="L666">
        <v>0</v>
      </c>
      <c r="M666">
        <v>0</v>
      </c>
      <c r="N666">
        <v>50</v>
      </c>
      <c r="O666">
        <v>0</v>
      </c>
      <c r="P666">
        <v>0</v>
      </c>
      <c r="Q666">
        <v>0</v>
      </c>
      <c r="R666">
        <v>0</v>
      </c>
      <c r="T666">
        <v>0</v>
      </c>
      <c r="U666">
        <v>1070</v>
      </c>
    </row>
    <row r="667" spans="1:21" x14ac:dyDescent="0.25">
      <c r="H667" t="s">
        <v>17</v>
      </c>
    </row>
    <row r="668" spans="1:21" x14ac:dyDescent="0.25">
      <c r="A668">
        <v>331</v>
      </c>
      <c r="B668">
        <v>2999</v>
      </c>
      <c r="C668" t="s">
        <v>1047</v>
      </c>
      <c r="D668" t="s">
        <v>855</v>
      </c>
      <c r="E668" t="s">
        <v>255</v>
      </c>
      <c r="F668" t="s">
        <v>1048</v>
      </c>
      <c r="G668" t="str">
        <f>"200802000997"</f>
        <v>200802000997</v>
      </c>
      <c r="H668">
        <v>880</v>
      </c>
      <c r="I668">
        <v>0</v>
      </c>
      <c r="J668">
        <v>70</v>
      </c>
      <c r="K668">
        <v>0</v>
      </c>
      <c r="L668">
        <v>50</v>
      </c>
      <c r="M668">
        <v>70</v>
      </c>
      <c r="N668">
        <v>0</v>
      </c>
      <c r="O668">
        <v>0</v>
      </c>
      <c r="P668">
        <v>0</v>
      </c>
      <c r="Q668">
        <v>0</v>
      </c>
      <c r="R668">
        <v>0</v>
      </c>
      <c r="T668">
        <v>0</v>
      </c>
      <c r="U668">
        <v>1070</v>
      </c>
    </row>
    <row r="669" spans="1:21" x14ac:dyDescent="0.25">
      <c r="H669" t="s">
        <v>17</v>
      </c>
    </row>
    <row r="670" spans="1:21" x14ac:dyDescent="0.25">
      <c r="A670">
        <v>332</v>
      </c>
      <c r="B670">
        <v>1881</v>
      </c>
      <c r="C670" t="s">
        <v>1049</v>
      </c>
      <c r="D670" t="s">
        <v>1050</v>
      </c>
      <c r="E670" t="s">
        <v>43</v>
      </c>
      <c r="F670" t="s">
        <v>1051</v>
      </c>
      <c r="G670" t="str">
        <f>"201406011508"</f>
        <v>201406011508</v>
      </c>
      <c r="H670" t="s">
        <v>1052</v>
      </c>
      <c r="I670">
        <v>150</v>
      </c>
      <c r="J670">
        <v>70</v>
      </c>
      <c r="K670">
        <v>0</v>
      </c>
      <c r="L670">
        <v>0</v>
      </c>
      <c r="M670">
        <v>30</v>
      </c>
      <c r="N670">
        <v>0</v>
      </c>
      <c r="O670">
        <v>0</v>
      </c>
      <c r="P670">
        <v>0</v>
      </c>
      <c r="Q670">
        <v>0</v>
      </c>
      <c r="R670">
        <v>0</v>
      </c>
      <c r="T670">
        <v>0</v>
      </c>
      <c r="U670" t="s">
        <v>1053</v>
      </c>
    </row>
    <row r="671" spans="1:21" x14ac:dyDescent="0.25">
      <c r="H671" t="s">
        <v>32</v>
      </c>
    </row>
    <row r="672" spans="1:21" x14ac:dyDescent="0.25">
      <c r="A672">
        <v>333</v>
      </c>
      <c r="B672">
        <v>1929</v>
      </c>
      <c r="C672" t="s">
        <v>1054</v>
      </c>
      <c r="D672" t="s">
        <v>436</v>
      </c>
      <c r="E672" t="s">
        <v>35</v>
      </c>
      <c r="F672" t="s">
        <v>1055</v>
      </c>
      <c r="G672" t="str">
        <f>"200712001436"</f>
        <v>200712001436</v>
      </c>
      <c r="H672" t="s">
        <v>342</v>
      </c>
      <c r="I672">
        <v>0</v>
      </c>
      <c r="J672">
        <v>70</v>
      </c>
      <c r="K672">
        <v>0</v>
      </c>
      <c r="L672">
        <v>0</v>
      </c>
      <c r="M672">
        <v>50</v>
      </c>
      <c r="N672">
        <v>0</v>
      </c>
      <c r="O672">
        <v>0</v>
      </c>
      <c r="P672">
        <v>0</v>
      </c>
      <c r="Q672">
        <v>0</v>
      </c>
      <c r="R672">
        <v>0</v>
      </c>
      <c r="T672">
        <v>0</v>
      </c>
      <c r="U672" t="s">
        <v>1056</v>
      </c>
    </row>
    <row r="673" spans="1:21" x14ac:dyDescent="0.25">
      <c r="H673" t="s">
        <v>17</v>
      </c>
    </row>
    <row r="674" spans="1:21" x14ac:dyDescent="0.25">
      <c r="A674">
        <v>334</v>
      </c>
      <c r="B674">
        <v>690</v>
      </c>
      <c r="C674" t="s">
        <v>1057</v>
      </c>
      <c r="D674" t="s">
        <v>1058</v>
      </c>
      <c r="E674" t="s">
        <v>194</v>
      </c>
      <c r="F674" t="s">
        <v>1059</v>
      </c>
      <c r="G674" t="str">
        <f>"00151443"</f>
        <v>00151443</v>
      </c>
      <c r="H674">
        <v>979</v>
      </c>
      <c r="I674">
        <v>0</v>
      </c>
      <c r="J674">
        <v>30</v>
      </c>
      <c r="K674">
        <v>0</v>
      </c>
      <c r="L674">
        <v>0</v>
      </c>
      <c r="M674">
        <v>30</v>
      </c>
      <c r="N674">
        <v>0</v>
      </c>
      <c r="O674">
        <v>0</v>
      </c>
      <c r="P674">
        <v>30</v>
      </c>
      <c r="Q674">
        <v>0</v>
      </c>
      <c r="R674">
        <v>0</v>
      </c>
      <c r="T674">
        <v>0</v>
      </c>
      <c r="U674">
        <v>1069</v>
      </c>
    </row>
    <row r="675" spans="1:21" x14ac:dyDescent="0.25">
      <c r="H675">
        <v>702</v>
      </c>
    </row>
    <row r="676" spans="1:21" x14ac:dyDescent="0.25">
      <c r="A676">
        <v>335</v>
      </c>
      <c r="B676">
        <v>1339</v>
      </c>
      <c r="C676" t="s">
        <v>1060</v>
      </c>
      <c r="D676" t="s">
        <v>1061</v>
      </c>
      <c r="E676" t="s">
        <v>205</v>
      </c>
      <c r="F676" t="s">
        <v>1062</v>
      </c>
      <c r="G676" t="str">
        <f>"201304005991"</f>
        <v>201304005991</v>
      </c>
      <c r="H676" t="s">
        <v>550</v>
      </c>
      <c r="I676">
        <v>0</v>
      </c>
      <c r="J676">
        <v>70</v>
      </c>
      <c r="K676">
        <v>0</v>
      </c>
      <c r="L676">
        <v>0</v>
      </c>
      <c r="M676">
        <v>30</v>
      </c>
      <c r="N676">
        <v>50</v>
      </c>
      <c r="O676">
        <v>0</v>
      </c>
      <c r="P676">
        <v>0</v>
      </c>
      <c r="Q676">
        <v>0</v>
      </c>
      <c r="R676">
        <v>0</v>
      </c>
      <c r="T676">
        <v>0</v>
      </c>
      <c r="U676" t="s">
        <v>1063</v>
      </c>
    </row>
    <row r="677" spans="1:21" x14ac:dyDescent="0.25">
      <c r="H677" t="s">
        <v>17</v>
      </c>
    </row>
    <row r="678" spans="1:21" x14ac:dyDescent="0.25">
      <c r="A678">
        <v>336</v>
      </c>
      <c r="B678">
        <v>1569</v>
      </c>
      <c r="C678" t="s">
        <v>1064</v>
      </c>
      <c r="D678" t="s">
        <v>1065</v>
      </c>
      <c r="E678" t="s">
        <v>43</v>
      </c>
      <c r="F678" t="s">
        <v>1066</v>
      </c>
      <c r="G678" t="str">
        <f>"201304004434"</f>
        <v>201304004434</v>
      </c>
      <c r="H678">
        <v>968</v>
      </c>
      <c r="I678">
        <v>0</v>
      </c>
      <c r="J678">
        <v>70</v>
      </c>
      <c r="K678">
        <v>0</v>
      </c>
      <c r="L678">
        <v>0</v>
      </c>
      <c r="M678">
        <v>0</v>
      </c>
      <c r="N678">
        <v>30</v>
      </c>
      <c r="O678">
        <v>0</v>
      </c>
      <c r="P678">
        <v>0</v>
      </c>
      <c r="Q678">
        <v>0</v>
      </c>
      <c r="R678">
        <v>0</v>
      </c>
      <c r="T678">
        <v>0</v>
      </c>
      <c r="U678">
        <v>1068</v>
      </c>
    </row>
    <row r="679" spans="1:21" x14ac:dyDescent="0.25">
      <c r="H679" t="s">
        <v>32</v>
      </c>
    </row>
    <row r="680" spans="1:21" x14ac:dyDescent="0.25">
      <c r="A680">
        <v>337</v>
      </c>
      <c r="B680">
        <v>2410</v>
      </c>
      <c r="C680" t="s">
        <v>1067</v>
      </c>
      <c r="D680" t="s">
        <v>1068</v>
      </c>
      <c r="E680" t="s">
        <v>43</v>
      </c>
      <c r="F680" t="s">
        <v>1069</v>
      </c>
      <c r="G680" t="str">
        <f>"00226086"</f>
        <v>00226086</v>
      </c>
      <c r="H680" t="s">
        <v>1070</v>
      </c>
      <c r="I680">
        <v>0</v>
      </c>
      <c r="J680">
        <v>70</v>
      </c>
      <c r="K680">
        <v>50</v>
      </c>
      <c r="L680">
        <v>0</v>
      </c>
      <c r="M680">
        <v>0</v>
      </c>
      <c r="N680">
        <v>30</v>
      </c>
      <c r="O680">
        <v>0</v>
      </c>
      <c r="P680">
        <v>0</v>
      </c>
      <c r="Q680">
        <v>0</v>
      </c>
      <c r="R680">
        <v>0</v>
      </c>
      <c r="T680">
        <v>0</v>
      </c>
      <c r="U680" t="s">
        <v>1071</v>
      </c>
    </row>
    <row r="681" spans="1:21" x14ac:dyDescent="0.25">
      <c r="H681" t="s">
        <v>17</v>
      </c>
    </row>
    <row r="682" spans="1:21" x14ac:dyDescent="0.25">
      <c r="A682">
        <v>338</v>
      </c>
      <c r="B682">
        <v>2105</v>
      </c>
      <c r="C682" t="s">
        <v>1072</v>
      </c>
      <c r="D682" t="s">
        <v>436</v>
      </c>
      <c r="E682" t="s">
        <v>210</v>
      </c>
      <c r="F682" t="s">
        <v>1073</v>
      </c>
      <c r="G682" t="str">
        <f>"201502000007"</f>
        <v>201502000007</v>
      </c>
      <c r="H682" t="s">
        <v>142</v>
      </c>
      <c r="I682">
        <v>0</v>
      </c>
      <c r="J682">
        <v>30</v>
      </c>
      <c r="K682">
        <v>0</v>
      </c>
      <c r="L682">
        <v>30</v>
      </c>
      <c r="M682">
        <v>0</v>
      </c>
      <c r="N682">
        <v>0</v>
      </c>
      <c r="O682">
        <v>0</v>
      </c>
      <c r="P682">
        <v>0</v>
      </c>
      <c r="Q682">
        <v>0</v>
      </c>
      <c r="R682">
        <v>0</v>
      </c>
      <c r="T682">
        <v>2</v>
      </c>
      <c r="U682" t="s">
        <v>1074</v>
      </c>
    </row>
    <row r="683" spans="1:21" x14ac:dyDescent="0.25">
      <c r="H683" t="s">
        <v>17</v>
      </c>
    </row>
    <row r="684" spans="1:21" x14ac:dyDescent="0.25">
      <c r="A684">
        <v>339</v>
      </c>
      <c r="B684">
        <v>2946</v>
      </c>
      <c r="C684" t="s">
        <v>1075</v>
      </c>
      <c r="D684" t="s">
        <v>118</v>
      </c>
      <c r="E684" t="s">
        <v>60</v>
      </c>
      <c r="F684" t="s">
        <v>1076</v>
      </c>
      <c r="G684" t="str">
        <f>"201406003347"</f>
        <v>201406003347</v>
      </c>
      <c r="H684" t="s">
        <v>1077</v>
      </c>
      <c r="I684">
        <v>0</v>
      </c>
      <c r="J684">
        <v>70</v>
      </c>
      <c r="K684">
        <v>0</v>
      </c>
      <c r="L684">
        <v>70</v>
      </c>
      <c r="M684">
        <v>0</v>
      </c>
      <c r="N684">
        <v>30</v>
      </c>
      <c r="O684">
        <v>0</v>
      </c>
      <c r="P684">
        <v>0</v>
      </c>
      <c r="Q684">
        <v>0</v>
      </c>
      <c r="R684">
        <v>0</v>
      </c>
      <c r="T684">
        <v>0</v>
      </c>
      <c r="U684" t="s">
        <v>1074</v>
      </c>
    </row>
    <row r="685" spans="1:21" x14ac:dyDescent="0.25">
      <c r="H685" t="s">
        <v>17</v>
      </c>
    </row>
    <row r="686" spans="1:21" x14ac:dyDescent="0.25">
      <c r="A686">
        <v>340</v>
      </c>
      <c r="B686">
        <v>1179</v>
      </c>
      <c r="C686" t="s">
        <v>1078</v>
      </c>
      <c r="D686" t="s">
        <v>777</v>
      </c>
      <c r="E686" t="s">
        <v>64</v>
      </c>
      <c r="F686" t="s">
        <v>1079</v>
      </c>
      <c r="G686" t="str">
        <f>"00230270"</f>
        <v>00230270</v>
      </c>
      <c r="H686" t="s">
        <v>1080</v>
      </c>
      <c r="I686">
        <v>150</v>
      </c>
      <c r="J686">
        <v>70</v>
      </c>
      <c r="K686">
        <v>30</v>
      </c>
      <c r="L686">
        <v>0</v>
      </c>
      <c r="M686">
        <v>30</v>
      </c>
      <c r="N686">
        <v>0</v>
      </c>
      <c r="O686">
        <v>0</v>
      </c>
      <c r="P686">
        <v>0</v>
      </c>
      <c r="Q686">
        <v>0</v>
      </c>
      <c r="R686">
        <v>0</v>
      </c>
      <c r="T686">
        <v>0</v>
      </c>
      <c r="U686" t="s">
        <v>1074</v>
      </c>
    </row>
    <row r="687" spans="1:21" x14ac:dyDescent="0.25">
      <c r="H687" t="s">
        <v>32</v>
      </c>
    </row>
    <row r="688" spans="1:21" x14ac:dyDescent="0.25">
      <c r="A688">
        <v>341</v>
      </c>
      <c r="B688">
        <v>2170</v>
      </c>
      <c r="C688" t="s">
        <v>1081</v>
      </c>
      <c r="D688" t="s">
        <v>436</v>
      </c>
      <c r="E688" t="s">
        <v>14</v>
      </c>
      <c r="F688" t="s">
        <v>1082</v>
      </c>
      <c r="G688" t="str">
        <f>"201402006669"</f>
        <v>201402006669</v>
      </c>
      <c r="H688">
        <v>946</v>
      </c>
      <c r="I688">
        <v>0</v>
      </c>
      <c r="J688">
        <v>70</v>
      </c>
      <c r="K688">
        <v>0</v>
      </c>
      <c r="L688">
        <v>50</v>
      </c>
      <c r="M688">
        <v>0</v>
      </c>
      <c r="N688">
        <v>0</v>
      </c>
      <c r="O688">
        <v>0</v>
      </c>
      <c r="P688">
        <v>0</v>
      </c>
      <c r="Q688">
        <v>0</v>
      </c>
      <c r="R688">
        <v>0</v>
      </c>
      <c r="T688">
        <v>0</v>
      </c>
      <c r="U688">
        <v>1066</v>
      </c>
    </row>
    <row r="689" spans="1:21" x14ac:dyDescent="0.25">
      <c r="H689">
        <v>702</v>
      </c>
    </row>
    <row r="690" spans="1:21" x14ac:dyDescent="0.25">
      <c r="A690">
        <v>342</v>
      </c>
      <c r="B690">
        <v>2392</v>
      </c>
      <c r="C690" t="s">
        <v>1083</v>
      </c>
      <c r="D690" t="s">
        <v>261</v>
      </c>
      <c r="E690" t="s">
        <v>64</v>
      </c>
      <c r="F690" t="s">
        <v>1084</v>
      </c>
      <c r="G690" t="str">
        <f>"201406004693"</f>
        <v>201406004693</v>
      </c>
      <c r="H690">
        <v>935</v>
      </c>
      <c r="I690">
        <v>0</v>
      </c>
      <c r="J690">
        <v>70</v>
      </c>
      <c r="K690">
        <v>0</v>
      </c>
      <c r="L690">
        <v>30</v>
      </c>
      <c r="M690">
        <v>30</v>
      </c>
      <c r="N690">
        <v>0</v>
      </c>
      <c r="O690">
        <v>0</v>
      </c>
      <c r="P690">
        <v>0</v>
      </c>
      <c r="Q690">
        <v>0</v>
      </c>
      <c r="R690">
        <v>0</v>
      </c>
      <c r="T690">
        <v>0</v>
      </c>
      <c r="U690">
        <v>1065</v>
      </c>
    </row>
    <row r="691" spans="1:21" x14ac:dyDescent="0.25">
      <c r="H691" t="s">
        <v>17</v>
      </c>
    </row>
    <row r="692" spans="1:21" x14ac:dyDescent="0.25">
      <c r="A692">
        <v>343</v>
      </c>
      <c r="B692">
        <v>939</v>
      </c>
      <c r="C692" t="s">
        <v>673</v>
      </c>
      <c r="D692" t="s">
        <v>1085</v>
      </c>
      <c r="E692" t="s">
        <v>64</v>
      </c>
      <c r="F692" t="s">
        <v>1086</v>
      </c>
      <c r="G692" t="str">
        <f>"201402005691"</f>
        <v>201402005691</v>
      </c>
      <c r="H692" t="s">
        <v>151</v>
      </c>
      <c r="I692">
        <v>0</v>
      </c>
      <c r="J692">
        <v>70</v>
      </c>
      <c r="K692">
        <v>0</v>
      </c>
      <c r="L692">
        <v>0</v>
      </c>
      <c r="M692">
        <v>30</v>
      </c>
      <c r="N692">
        <v>0</v>
      </c>
      <c r="O692">
        <v>0</v>
      </c>
      <c r="P692">
        <v>0</v>
      </c>
      <c r="Q692">
        <v>0</v>
      </c>
      <c r="R692">
        <v>0</v>
      </c>
      <c r="T692">
        <v>0</v>
      </c>
      <c r="U692" t="s">
        <v>1087</v>
      </c>
    </row>
    <row r="693" spans="1:21" x14ac:dyDescent="0.25">
      <c r="H693" t="s">
        <v>32</v>
      </c>
    </row>
    <row r="694" spans="1:21" x14ac:dyDescent="0.25">
      <c r="A694">
        <v>344</v>
      </c>
      <c r="B694">
        <v>2520</v>
      </c>
      <c r="C694" t="s">
        <v>1088</v>
      </c>
      <c r="D694" t="s">
        <v>154</v>
      </c>
      <c r="E694" t="s">
        <v>574</v>
      </c>
      <c r="F694" t="s">
        <v>1089</v>
      </c>
      <c r="G694" t="str">
        <f>"200807000602"</f>
        <v>200807000602</v>
      </c>
      <c r="H694" t="s">
        <v>151</v>
      </c>
      <c r="I694">
        <v>0</v>
      </c>
      <c r="J694">
        <v>50</v>
      </c>
      <c r="K694">
        <v>0</v>
      </c>
      <c r="L694">
        <v>50</v>
      </c>
      <c r="M694">
        <v>0</v>
      </c>
      <c r="N694">
        <v>0</v>
      </c>
      <c r="O694">
        <v>0</v>
      </c>
      <c r="P694">
        <v>0</v>
      </c>
      <c r="Q694">
        <v>0</v>
      </c>
      <c r="R694">
        <v>0</v>
      </c>
      <c r="T694">
        <v>0</v>
      </c>
      <c r="U694" t="s">
        <v>1087</v>
      </c>
    </row>
    <row r="695" spans="1:21" x14ac:dyDescent="0.25">
      <c r="H695" t="s">
        <v>17</v>
      </c>
    </row>
    <row r="696" spans="1:21" x14ac:dyDescent="0.25">
      <c r="A696">
        <v>345</v>
      </c>
      <c r="B696">
        <v>2021</v>
      </c>
      <c r="C696" t="s">
        <v>1090</v>
      </c>
      <c r="D696" t="s">
        <v>98</v>
      </c>
      <c r="E696" t="s">
        <v>255</v>
      </c>
      <c r="F696" t="s">
        <v>1091</v>
      </c>
      <c r="G696" t="str">
        <f>"00165748"</f>
        <v>00165748</v>
      </c>
      <c r="H696" t="s">
        <v>1092</v>
      </c>
      <c r="I696">
        <v>0</v>
      </c>
      <c r="J696">
        <v>70</v>
      </c>
      <c r="K696">
        <v>50</v>
      </c>
      <c r="L696">
        <v>0</v>
      </c>
      <c r="M696">
        <v>30</v>
      </c>
      <c r="N696">
        <v>30</v>
      </c>
      <c r="O696">
        <v>0</v>
      </c>
      <c r="P696">
        <v>0</v>
      </c>
      <c r="Q696">
        <v>0</v>
      </c>
      <c r="R696">
        <v>0</v>
      </c>
      <c r="T696">
        <v>0</v>
      </c>
      <c r="U696" t="s">
        <v>1093</v>
      </c>
    </row>
    <row r="697" spans="1:21" x14ac:dyDescent="0.25">
      <c r="H697">
        <v>702</v>
      </c>
    </row>
    <row r="698" spans="1:21" x14ac:dyDescent="0.25">
      <c r="A698">
        <v>346</v>
      </c>
      <c r="B698">
        <v>1107</v>
      </c>
      <c r="C698" t="s">
        <v>1094</v>
      </c>
      <c r="D698" t="s">
        <v>643</v>
      </c>
      <c r="E698" t="s">
        <v>40</v>
      </c>
      <c r="F698" t="s">
        <v>1095</v>
      </c>
      <c r="G698" t="str">
        <f>"201511031202"</f>
        <v>201511031202</v>
      </c>
      <c r="H698">
        <v>924</v>
      </c>
      <c r="I698">
        <v>0</v>
      </c>
      <c r="J698">
        <v>70</v>
      </c>
      <c r="K698">
        <v>0</v>
      </c>
      <c r="L698">
        <v>0</v>
      </c>
      <c r="M698">
        <v>70</v>
      </c>
      <c r="N698">
        <v>0</v>
      </c>
      <c r="O698">
        <v>0</v>
      </c>
      <c r="P698">
        <v>0</v>
      </c>
      <c r="Q698">
        <v>0</v>
      </c>
      <c r="R698">
        <v>0</v>
      </c>
      <c r="T698">
        <v>0</v>
      </c>
      <c r="U698">
        <v>1064</v>
      </c>
    </row>
    <row r="699" spans="1:21" x14ac:dyDescent="0.25">
      <c r="H699" t="s">
        <v>17</v>
      </c>
    </row>
    <row r="700" spans="1:21" x14ac:dyDescent="0.25">
      <c r="A700">
        <v>347</v>
      </c>
      <c r="B700">
        <v>2746</v>
      </c>
      <c r="C700" t="s">
        <v>673</v>
      </c>
      <c r="D700" t="s">
        <v>1096</v>
      </c>
      <c r="E700" t="s">
        <v>173</v>
      </c>
      <c r="F700" t="s">
        <v>1097</v>
      </c>
      <c r="G700" t="str">
        <f>"00050781"</f>
        <v>00050781</v>
      </c>
      <c r="H700">
        <v>924</v>
      </c>
      <c r="I700">
        <v>0</v>
      </c>
      <c r="J700">
        <v>70</v>
      </c>
      <c r="K700">
        <v>70</v>
      </c>
      <c r="L700">
        <v>0</v>
      </c>
      <c r="M700">
        <v>0</v>
      </c>
      <c r="N700">
        <v>0</v>
      </c>
      <c r="O700">
        <v>0</v>
      </c>
      <c r="P700">
        <v>0</v>
      </c>
      <c r="Q700">
        <v>0</v>
      </c>
      <c r="R700">
        <v>0</v>
      </c>
      <c r="T700">
        <v>0</v>
      </c>
      <c r="U700">
        <v>1064</v>
      </c>
    </row>
    <row r="701" spans="1:21" x14ac:dyDescent="0.25">
      <c r="H701" t="s">
        <v>17</v>
      </c>
    </row>
    <row r="702" spans="1:21" x14ac:dyDescent="0.25">
      <c r="A702">
        <v>348</v>
      </c>
      <c r="B702">
        <v>2473</v>
      </c>
      <c r="C702" t="s">
        <v>1098</v>
      </c>
      <c r="D702" t="s">
        <v>53</v>
      </c>
      <c r="E702" t="s">
        <v>574</v>
      </c>
      <c r="F702" t="s">
        <v>1099</v>
      </c>
      <c r="G702" t="str">
        <f>"201511022030"</f>
        <v>201511022030</v>
      </c>
      <c r="H702">
        <v>814</v>
      </c>
      <c r="I702">
        <v>150</v>
      </c>
      <c r="J702">
        <v>30</v>
      </c>
      <c r="K702">
        <v>70</v>
      </c>
      <c r="L702">
        <v>0</v>
      </c>
      <c r="M702">
        <v>0</v>
      </c>
      <c r="N702">
        <v>0</v>
      </c>
      <c r="O702">
        <v>0</v>
      </c>
      <c r="P702">
        <v>0</v>
      </c>
      <c r="Q702">
        <v>0</v>
      </c>
      <c r="R702">
        <v>0</v>
      </c>
      <c r="T702">
        <v>0</v>
      </c>
      <c r="U702">
        <v>1064</v>
      </c>
    </row>
    <row r="703" spans="1:21" x14ac:dyDescent="0.25">
      <c r="H703" t="s">
        <v>17</v>
      </c>
    </row>
    <row r="704" spans="1:21" x14ac:dyDescent="0.25">
      <c r="A704">
        <v>349</v>
      </c>
      <c r="B704">
        <v>974</v>
      </c>
      <c r="C704" t="s">
        <v>1100</v>
      </c>
      <c r="D704" t="s">
        <v>738</v>
      </c>
      <c r="E704" t="s">
        <v>168</v>
      </c>
      <c r="F704" t="s">
        <v>1101</v>
      </c>
      <c r="G704" t="str">
        <f>"201405000867"</f>
        <v>201405000867</v>
      </c>
      <c r="H704" t="s">
        <v>1102</v>
      </c>
      <c r="I704">
        <v>0</v>
      </c>
      <c r="J704">
        <v>30</v>
      </c>
      <c r="K704">
        <v>0</v>
      </c>
      <c r="L704">
        <v>0</v>
      </c>
      <c r="M704">
        <v>50</v>
      </c>
      <c r="N704">
        <v>0</v>
      </c>
      <c r="O704">
        <v>0</v>
      </c>
      <c r="P704">
        <v>0</v>
      </c>
      <c r="Q704">
        <v>0</v>
      </c>
      <c r="R704">
        <v>0</v>
      </c>
      <c r="T704">
        <v>0</v>
      </c>
      <c r="U704" t="s">
        <v>1103</v>
      </c>
    </row>
    <row r="705" spans="1:21" x14ac:dyDescent="0.25">
      <c r="H705" t="s">
        <v>17</v>
      </c>
    </row>
    <row r="706" spans="1:21" x14ac:dyDescent="0.25">
      <c r="A706">
        <v>350</v>
      </c>
      <c r="B706">
        <v>724</v>
      </c>
      <c r="C706" t="s">
        <v>1104</v>
      </c>
      <c r="D706" t="s">
        <v>664</v>
      </c>
      <c r="E706" t="s">
        <v>205</v>
      </c>
      <c r="F706" t="s">
        <v>1105</v>
      </c>
      <c r="G706" t="str">
        <f>"00016096"</f>
        <v>00016096</v>
      </c>
      <c r="H706" t="s">
        <v>127</v>
      </c>
      <c r="I706">
        <v>0</v>
      </c>
      <c r="J706">
        <v>30</v>
      </c>
      <c r="K706">
        <v>70</v>
      </c>
      <c r="L706">
        <v>0</v>
      </c>
      <c r="M706">
        <v>0</v>
      </c>
      <c r="N706">
        <v>0</v>
      </c>
      <c r="O706">
        <v>0</v>
      </c>
      <c r="P706">
        <v>0</v>
      </c>
      <c r="Q706">
        <v>0</v>
      </c>
      <c r="R706">
        <v>0</v>
      </c>
      <c r="T706">
        <v>0</v>
      </c>
      <c r="U706" t="s">
        <v>1106</v>
      </c>
    </row>
    <row r="707" spans="1:21" x14ac:dyDescent="0.25">
      <c r="H707" t="s">
        <v>17</v>
      </c>
    </row>
    <row r="708" spans="1:21" x14ac:dyDescent="0.25">
      <c r="A708">
        <v>351</v>
      </c>
      <c r="B708">
        <v>2952</v>
      </c>
      <c r="C708" t="s">
        <v>275</v>
      </c>
      <c r="D708" t="s">
        <v>1107</v>
      </c>
      <c r="E708" t="s">
        <v>1108</v>
      </c>
      <c r="F708" t="s">
        <v>1109</v>
      </c>
      <c r="G708" t="str">
        <f>"00038794"</f>
        <v>00038794</v>
      </c>
      <c r="H708" t="s">
        <v>127</v>
      </c>
      <c r="I708">
        <v>0</v>
      </c>
      <c r="J708">
        <v>70</v>
      </c>
      <c r="K708">
        <v>30</v>
      </c>
      <c r="L708">
        <v>0</v>
      </c>
      <c r="M708">
        <v>0</v>
      </c>
      <c r="N708">
        <v>0</v>
      </c>
      <c r="O708">
        <v>0</v>
      </c>
      <c r="P708">
        <v>0</v>
      </c>
      <c r="Q708">
        <v>0</v>
      </c>
      <c r="R708">
        <v>0</v>
      </c>
      <c r="T708">
        <v>0</v>
      </c>
      <c r="U708" t="s">
        <v>1106</v>
      </c>
    </row>
    <row r="709" spans="1:21" x14ac:dyDescent="0.25">
      <c r="H709" t="s">
        <v>32</v>
      </c>
    </row>
    <row r="710" spans="1:21" x14ac:dyDescent="0.25">
      <c r="A710">
        <v>352</v>
      </c>
      <c r="B710">
        <v>3018</v>
      </c>
      <c r="C710" t="s">
        <v>1110</v>
      </c>
      <c r="D710" t="s">
        <v>1111</v>
      </c>
      <c r="E710" t="s">
        <v>1112</v>
      </c>
      <c r="F710" t="s">
        <v>1113</v>
      </c>
      <c r="G710" t="str">
        <f>"201412004755"</f>
        <v>201412004755</v>
      </c>
      <c r="H710" t="s">
        <v>127</v>
      </c>
      <c r="I710">
        <v>0</v>
      </c>
      <c r="J710">
        <v>70</v>
      </c>
      <c r="K710">
        <v>0</v>
      </c>
      <c r="L710">
        <v>0</v>
      </c>
      <c r="M710">
        <v>0</v>
      </c>
      <c r="N710">
        <v>30</v>
      </c>
      <c r="O710">
        <v>0</v>
      </c>
      <c r="P710">
        <v>0</v>
      </c>
      <c r="Q710">
        <v>0</v>
      </c>
      <c r="R710">
        <v>0</v>
      </c>
      <c r="T710">
        <v>0</v>
      </c>
      <c r="U710" t="s">
        <v>1106</v>
      </c>
    </row>
    <row r="711" spans="1:21" x14ac:dyDescent="0.25">
      <c r="H711" t="s">
        <v>17</v>
      </c>
    </row>
    <row r="712" spans="1:21" x14ac:dyDescent="0.25">
      <c r="A712">
        <v>353</v>
      </c>
      <c r="B712">
        <v>222</v>
      </c>
      <c r="C712" t="s">
        <v>1114</v>
      </c>
      <c r="D712" t="s">
        <v>1115</v>
      </c>
      <c r="E712" t="s">
        <v>1029</v>
      </c>
      <c r="F712" t="s">
        <v>1116</v>
      </c>
      <c r="G712" t="str">
        <f>"00146590"</f>
        <v>00146590</v>
      </c>
      <c r="H712" t="s">
        <v>127</v>
      </c>
      <c r="I712">
        <v>0</v>
      </c>
      <c r="J712">
        <v>70</v>
      </c>
      <c r="K712">
        <v>30</v>
      </c>
      <c r="L712">
        <v>0</v>
      </c>
      <c r="M712">
        <v>0</v>
      </c>
      <c r="N712">
        <v>0</v>
      </c>
      <c r="O712">
        <v>0</v>
      </c>
      <c r="P712">
        <v>0</v>
      </c>
      <c r="Q712">
        <v>0</v>
      </c>
      <c r="R712">
        <v>0</v>
      </c>
      <c r="T712">
        <v>0</v>
      </c>
      <c r="U712" t="s">
        <v>1106</v>
      </c>
    </row>
    <row r="713" spans="1:21" x14ac:dyDescent="0.25">
      <c r="H713">
        <v>702</v>
      </c>
    </row>
    <row r="714" spans="1:21" x14ac:dyDescent="0.25">
      <c r="A714">
        <v>354</v>
      </c>
      <c r="B714">
        <v>2462</v>
      </c>
      <c r="C714" t="s">
        <v>1117</v>
      </c>
      <c r="D714" t="s">
        <v>303</v>
      </c>
      <c r="E714" t="s">
        <v>423</v>
      </c>
      <c r="F714" t="s">
        <v>1118</v>
      </c>
      <c r="G714" t="str">
        <f>"00229746"</f>
        <v>00229746</v>
      </c>
      <c r="H714" t="s">
        <v>1119</v>
      </c>
      <c r="I714">
        <v>150</v>
      </c>
      <c r="J714">
        <v>30</v>
      </c>
      <c r="K714">
        <v>30</v>
      </c>
      <c r="L714">
        <v>0</v>
      </c>
      <c r="M714">
        <v>0</v>
      </c>
      <c r="N714">
        <v>0</v>
      </c>
      <c r="O714">
        <v>0</v>
      </c>
      <c r="P714">
        <v>0</v>
      </c>
      <c r="Q714">
        <v>0</v>
      </c>
      <c r="R714">
        <v>0</v>
      </c>
      <c r="T714">
        <v>0</v>
      </c>
      <c r="U714" t="s">
        <v>1106</v>
      </c>
    </row>
    <row r="715" spans="1:21" x14ac:dyDescent="0.25">
      <c r="H715" t="s">
        <v>17</v>
      </c>
    </row>
    <row r="716" spans="1:21" x14ac:dyDescent="0.25">
      <c r="A716">
        <v>355</v>
      </c>
      <c r="B716">
        <v>2518</v>
      </c>
      <c r="C716" t="s">
        <v>1120</v>
      </c>
      <c r="D716" t="s">
        <v>844</v>
      </c>
      <c r="E716" t="s">
        <v>154</v>
      </c>
      <c r="F716" t="s">
        <v>1121</v>
      </c>
      <c r="G716" t="str">
        <f>"200712002555"</f>
        <v>200712002555</v>
      </c>
      <c r="H716">
        <v>1001</v>
      </c>
      <c r="I716">
        <v>0</v>
      </c>
      <c r="J716">
        <v>30</v>
      </c>
      <c r="K716">
        <v>30</v>
      </c>
      <c r="L716">
        <v>0</v>
      </c>
      <c r="M716">
        <v>0</v>
      </c>
      <c r="N716">
        <v>0</v>
      </c>
      <c r="O716">
        <v>0</v>
      </c>
      <c r="P716">
        <v>0</v>
      </c>
      <c r="Q716">
        <v>0</v>
      </c>
      <c r="R716">
        <v>0</v>
      </c>
      <c r="T716">
        <v>0</v>
      </c>
      <c r="U716">
        <v>1061</v>
      </c>
    </row>
    <row r="717" spans="1:21" x14ac:dyDescent="0.25">
      <c r="H717" t="s">
        <v>32</v>
      </c>
    </row>
    <row r="718" spans="1:21" x14ac:dyDescent="0.25">
      <c r="A718">
        <v>356</v>
      </c>
      <c r="B718">
        <v>941</v>
      </c>
      <c r="C718" t="s">
        <v>1122</v>
      </c>
      <c r="D718" t="s">
        <v>124</v>
      </c>
      <c r="E718" t="s">
        <v>15</v>
      </c>
      <c r="F718" t="s">
        <v>1123</v>
      </c>
      <c r="G718" t="str">
        <f>"201402004117"</f>
        <v>201402004117</v>
      </c>
      <c r="H718">
        <v>1001</v>
      </c>
      <c r="I718">
        <v>0</v>
      </c>
      <c r="J718">
        <v>30</v>
      </c>
      <c r="K718">
        <v>30</v>
      </c>
      <c r="L718">
        <v>0</v>
      </c>
      <c r="M718">
        <v>0</v>
      </c>
      <c r="N718">
        <v>0</v>
      </c>
      <c r="O718">
        <v>0</v>
      </c>
      <c r="P718">
        <v>0</v>
      </c>
      <c r="Q718">
        <v>0</v>
      </c>
      <c r="R718">
        <v>0</v>
      </c>
      <c r="T718">
        <v>0</v>
      </c>
      <c r="U718">
        <v>1061</v>
      </c>
    </row>
    <row r="719" spans="1:21" x14ac:dyDescent="0.25">
      <c r="H719" t="s">
        <v>32</v>
      </c>
    </row>
    <row r="720" spans="1:21" x14ac:dyDescent="0.25">
      <c r="A720">
        <v>357</v>
      </c>
      <c r="B720">
        <v>2712</v>
      </c>
      <c r="C720" t="s">
        <v>1124</v>
      </c>
      <c r="D720" t="s">
        <v>308</v>
      </c>
      <c r="E720" t="s">
        <v>1125</v>
      </c>
      <c r="F720" t="s">
        <v>1126</v>
      </c>
      <c r="G720" t="str">
        <f>"200802009549"</f>
        <v>200802009549</v>
      </c>
      <c r="H720" t="s">
        <v>1127</v>
      </c>
      <c r="I720">
        <v>150</v>
      </c>
      <c r="J720">
        <v>30</v>
      </c>
      <c r="K720">
        <v>0</v>
      </c>
      <c r="L720">
        <v>30</v>
      </c>
      <c r="M720">
        <v>0</v>
      </c>
      <c r="N720">
        <v>0</v>
      </c>
      <c r="O720">
        <v>0</v>
      </c>
      <c r="P720">
        <v>0</v>
      </c>
      <c r="Q720">
        <v>0</v>
      </c>
      <c r="R720">
        <v>0</v>
      </c>
      <c r="T720">
        <v>0</v>
      </c>
      <c r="U720" t="s">
        <v>1128</v>
      </c>
    </row>
    <row r="721" spans="1:21" x14ac:dyDescent="0.25">
      <c r="H721" t="s">
        <v>32</v>
      </c>
    </row>
    <row r="722" spans="1:21" x14ac:dyDescent="0.25">
      <c r="A722">
        <v>358</v>
      </c>
      <c r="B722">
        <v>3106</v>
      </c>
      <c r="C722" t="s">
        <v>1129</v>
      </c>
      <c r="D722" t="s">
        <v>101</v>
      </c>
      <c r="E722" t="s">
        <v>194</v>
      </c>
      <c r="F722" t="s">
        <v>1130</v>
      </c>
      <c r="G722" t="str">
        <f>"200811001784"</f>
        <v>200811001784</v>
      </c>
      <c r="H722" t="s">
        <v>1131</v>
      </c>
      <c r="I722">
        <v>0</v>
      </c>
      <c r="J722">
        <v>70</v>
      </c>
      <c r="K722">
        <v>0</v>
      </c>
      <c r="L722">
        <v>50</v>
      </c>
      <c r="M722">
        <v>0</v>
      </c>
      <c r="N722">
        <v>0</v>
      </c>
      <c r="O722">
        <v>0</v>
      </c>
      <c r="P722">
        <v>0</v>
      </c>
      <c r="Q722">
        <v>0</v>
      </c>
      <c r="R722">
        <v>0</v>
      </c>
      <c r="T722">
        <v>2</v>
      </c>
      <c r="U722" t="s">
        <v>1132</v>
      </c>
    </row>
    <row r="723" spans="1:21" x14ac:dyDescent="0.25">
      <c r="H723" t="s">
        <v>17</v>
      </c>
    </row>
    <row r="724" spans="1:21" x14ac:dyDescent="0.25">
      <c r="A724">
        <v>359</v>
      </c>
      <c r="B724">
        <v>3036</v>
      </c>
      <c r="C724" t="s">
        <v>1133</v>
      </c>
      <c r="D724" t="s">
        <v>1134</v>
      </c>
      <c r="E724" t="s">
        <v>24</v>
      </c>
      <c r="F724" t="s">
        <v>1135</v>
      </c>
      <c r="G724" t="str">
        <f>"00186927"</f>
        <v>00186927</v>
      </c>
      <c r="H724" t="s">
        <v>1136</v>
      </c>
      <c r="I724">
        <v>0</v>
      </c>
      <c r="J724">
        <v>70</v>
      </c>
      <c r="K724">
        <v>0</v>
      </c>
      <c r="L724">
        <v>30</v>
      </c>
      <c r="M724">
        <v>0</v>
      </c>
      <c r="N724">
        <v>0</v>
      </c>
      <c r="O724">
        <v>0</v>
      </c>
      <c r="P724">
        <v>0</v>
      </c>
      <c r="Q724">
        <v>0</v>
      </c>
      <c r="R724">
        <v>0</v>
      </c>
      <c r="T724">
        <v>0</v>
      </c>
      <c r="U724" t="s">
        <v>1137</v>
      </c>
    </row>
    <row r="725" spans="1:21" x14ac:dyDescent="0.25">
      <c r="H725" t="s">
        <v>17</v>
      </c>
    </row>
    <row r="726" spans="1:21" x14ac:dyDescent="0.25">
      <c r="A726">
        <v>360</v>
      </c>
      <c r="B726">
        <v>1842</v>
      </c>
      <c r="C726" t="s">
        <v>47</v>
      </c>
      <c r="D726" t="s">
        <v>1138</v>
      </c>
      <c r="E726" t="s">
        <v>205</v>
      </c>
      <c r="F726" t="s">
        <v>1139</v>
      </c>
      <c r="G726" t="str">
        <f>"00146465"</f>
        <v>00146465</v>
      </c>
      <c r="H726">
        <v>979</v>
      </c>
      <c r="I726">
        <v>0</v>
      </c>
      <c r="J726">
        <v>50</v>
      </c>
      <c r="K726">
        <v>0</v>
      </c>
      <c r="L726">
        <v>30</v>
      </c>
      <c r="M726">
        <v>0</v>
      </c>
      <c r="N726">
        <v>0</v>
      </c>
      <c r="O726">
        <v>0</v>
      </c>
      <c r="P726">
        <v>0</v>
      </c>
      <c r="Q726">
        <v>0</v>
      </c>
      <c r="R726">
        <v>0</v>
      </c>
      <c r="T726">
        <v>0</v>
      </c>
      <c r="U726">
        <v>1059</v>
      </c>
    </row>
    <row r="727" spans="1:21" x14ac:dyDescent="0.25">
      <c r="H727" t="s">
        <v>17</v>
      </c>
    </row>
    <row r="728" spans="1:21" x14ac:dyDescent="0.25">
      <c r="A728">
        <v>361</v>
      </c>
      <c r="B728">
        <v>2637</v>
      </c>
      <c r="C728" t="s">
        <v>1140</v>
      </c>
      <c r="D728" t="s">
        <v>1141</v>
      </c>
      <c r="E728" t="s">
        <v>1142</v>
      </c>
      <c r="F728" t="s">
        <v>1143</v>
      </c>
      <c r="G728" t="str">
        <f>"00224560"</f>
        <v>00224560</v>
      </c>
      <c r="H728" t="s">
        <v>550</v>
      </c>
      <c r="I728">
        <v>0</v>
      </c>
      <c r="J728">
        <v>70</v>
      </c>
      <c r="K728">
        <v>0</v>
      </c>
      <c r="L728">
        <v>70</v>
      </c>
      <c r="M728">
        <v>0</v>
      </c>
      <c r="N728">
        <v>0</v>
      </c>
      <c r="O728">
        <v>0</v>
      </c>
      <c r="P728">
        <v>0</v>
      </c>
      <c r="Q728">
        <v>0</v>
      </c>
      <c r="R728">
        <v>0</v>
      </c>
      <c r="T728">
        <v>0</v>
      </c>
      <c r="U728" t="s">
        <v>1144</v>
      </c>
    </row>
    <row r="729" spans="1:21" x14ac:dyDescent="0.25">
      <c r="H729" t="s">
        <v>17</v>
      </c>
    </row>
    <row r="730" spans="1:21" x14ac:dyDescent="0.25">
      <c r="A730">
        <v>362</v>
      </c>
      <c r="B730">
        <v>442</v>
      </c>
      <c r="C730" t="s">
        <v>1145</v>
      </c>
      <c r="D730" t="s">
        <v>1146</v>
      </c>
      <c r="E730" t="s">
        <v>64</v>
      </c>
      <c r="F730" t="s">
        <v>1147</v>
      </c>
      <c r="G730" t="str">
        <f>"200903000258"</f>
        <v>200903000258</v>
      </c>
      <c r="H730">
        <v>957</v>
      </c>
      <c r="I730">
        <v>0</v>
      </c>
      <c r="J730">
        <v>70</v>
      </c>
      <c r="K730">
        <v>0</v>
      </c>
      <c r="L730">
        <v>0</v>
      </c>
      <c r="M730">
        <v>0</v>
      </c>
      <c r="N730">
        <v>30</v>
      </c>
      <c r="O730">
        <v>0</v>
      </c>
      <c r="P730">
        <v>0</v>
      </c>
      <c r="Q730">
        <v>0</v>
      </c>
      <c r="R730">
        <v>0</v>
      </c>
      <c r="T730">
        <v>0</v>
      </c>
      <c r="U730">
        <v>1057</v>
      </c>
    </row>
    <row r="731" spans="1:21" x14ac:dyDescent="0.25">
      <c r="H731" t="s">
        <v>32</v>
      </c>
    </row>
    <row r="732" spans="1:21" x14ac:dyDescent="0.25">
      <c r="A732">
        <v>363</v>
      </c>
      <c r="B732">
        <v>2085</v>
      </c>
      <c r="C732" t="s">
        <v>1148</v>
      </c>
      <c r="D732" t="s">
        <v>1149</v>
      </c>
      <c r="E732" t="s">
        <v>64</v>
      </c>
      <c r="F732" t="s">
        <v>1150</v>
      </c>
      <c r="G732" t="str">
        <f>"201304004115"</f>
        <v>201304004115</v>
      </c>
      <c r="H732">
        <v>957</v>
      </c>
      <c r="I732">
        <v>0</v>
      </c>
      <c r="J732">
        <v>70</v>
      </c>
      <c r="K732">
        <v>30</v>
      </c>
      <c r="L732">
        <v>0</v>
      </c>
      <c r="M732">
        <v>0</v>
      </c>
      <c r="N732">
        <v>0</v>
      </c>
      <c r="O732">
        <v>0</v>
      </c>
      <c r="P732">
        <v>0</v>
      </c>
      <c r="Q732">
        <v>0</v>
      </c>
      <c r="R732">
        <v>0</v>
      </c>
      <c r="T732">
        <v>0</v>
      </c>
      <c r="U732">
        <v>1057</v>
      </c>
    </row>
    <row r="733" spans="1:21" x14ac:dyDescent="0.25">
      <c r="H733" t="s">
        <v>17</v>
      </c>
    </row>
    <row r="734" spans="1:21" x14ac:dyDescent="0.25">
      <c r="A734">
        <v>364</v>
      </c>
      <c r="B734">
        <v>2914</v>
      </c>
      <c r="C734" t="s">
        <v>1151</v>
      </c>
      <c r="D734" t="s">
        <v>1152</v>
      </c>
      <c r="E734" t="s">
        <v>574</v>
      </c>
      <c r="F734" t="s">
        <v>1153</v>
      </c>
      <c r="G734" t="str">
        <f>"00228944"</f>
        <v>00228944</v>
      </c>
      <c r="H734">
        <v>957</v>
      </c>
      <c r="I734">
        <v>0</v>
      </c>
      <c r="J734">
        <v>70</v>
      </c>
      <c r="K734">
        <v>0</v>
      </c>
      <c r="L734">
        <v>0</v>
      </c>
      <c r="M734">
        <v>0</v>
      </c>
      <c r="N734">
        <v>30</v>
      </c>
      <c r="O734">
        <v>0</v>
      </c>
      <c r="P734">
        <v>0</v>
      </c>
      <c r="Q734">
        <v>0</v>
      </c>
      <c r="R734">
        <v>0</v>
      </c>
      <c r="T734">
        <v>0</v>
      </c>
      <c r="U734">
        <v>1057</v>
      </c>
    </row>
    <row r="735" spans="1:21" x14ac:dyDescent="0.25">
      <c r="H735" t="s">
        <v>32</v>
      </c>
    </row>
    <row r="736" spans="1:21" x14ac:dyDescent="0.25">
      <c r="A736">
        <v>365</v>
      </c>
      <c r="B736">
        <v>486</v>
      </c>
      <c r="C736" t="s">
        <v>1154</v>
      </c>
      <c r="D736" t="s">
        <v>1155</v>
      </c>
      <c r="E736" t="s">
        <v>119</v>
      </c>
      <c r="F736" t="s">
        <v>1156</v>
      </c>
      <c r="G736" t="str">
        <f>"201402006270"</f>
        <v>201402006270</v>
      </c>
      <c r="H736" t="s">
        <v>103</v>
      </c>
      <c r="I736">
        <v>0</v>
      </c>
      <c r="J736">
        <v>30</v>
      </c>
      <c r="K736">
        <v>0</v>
      </c>
      <c r="L736">
        <v>0</v>
      </c>
      <c r="M736">
        <v>30</v>
      </c>
      <c r="N736">
        <v>0</v>
      </c>
      <c r="O736">
        <v>0</v>
      </c>
      <c r="P736">
        <v>0</v>
      </c>
      <c r="Q736">
        <v>0</v>
      </c>
      <c r="R736">
        <v>0</v>
      </c>
      <c r="T736">
        <v>0</v>
      </c>
      <c r="U736" t="s">
        <v>1157</v>
      </c>
    </row>
    <row r="737" spans="1:21" x14ac:dyDescent="0.25">
      <c r="H737" t="s">
        <v>17</v>
      </c>
    </row>
    <row r="738" spans="1:21" x14ac:dyDescent="0.25">
      <c r="A738">
        <v>366</v>
      </c>
      <c r="B738">
        <v>3143</v>
      </c>
      <c r="C738" t="s">
        <v>1158</v>
      </c>
      <c r="D738" t="s">
        <v>204</v>
      </c>
      <c r="E738" t="s">
        <v>340</v>
      </c>
      <c r="F738" t="s">
        <v>1159</v>
      </c>
      <c r="G738" t="str">
        <f>"00113295"</f>
        <v>00113295</v>
      </c>
      <c r="H738">
        <v>935</v>
      </c>
      <c r="I738">
        <v>0</v>
      </c>
      <c r="J738">
        <v>70</v>
      </c>
      <c r="K738">
        <v>50</v>
      </c>
      <c r="L738">
        <v>0</v>
      </c>
      <c r="M738">
        <v>0</v>
      </c>
      <c r="N738">
        <v>0</v>
      </c>
      <c r="O738">
        <v>0</v>
      </c>
      <c r="P738">
        <v>0</v>
      </c>
      <c r="Q738">
        <v>0</v>
      </c>
      <c r="R738">
        <v>0</v>
      </c>
      <c r="T738">
        <v>0</v>
      </c>
      <c r="U738">
        <v>1055</v>
      </c>
    </row>
    <row r="739" spans="1:21" x14ac:dyDescent="0.25">
      <c r="H739" t="s">
        <v>17</v>
      </c>
    </row>
    <row r="740" spans="1:21" x14ac:dyDescent="0.25">
      <c r="A740">
        <v>367</v>
      </c>
      <c r="B740">
        <v>2079</v>
      </c>
      <c r="C740" t="s">
        <v>1160</v>
      </c>
      <c r="D740" t="s">
        <v>1161</v>
      </c>
      <c r="E740" t="s">
        <v>414</v>
      </c>
      <c r="F740" t="s">
        <v>1162</v>
      </c>
      <c r="G740" t="str">
        <f>"200802009218"</f>
        <v>200802009218</v>
      </c>
      <c r="H740">
        <v>935</v>
      </c>
      <c r="I740">
        <v>0</v>
      </c>
      <c r="J740">
        <v>70</v>
      </c>
      <c r="K740">
        <v>0</v>
      </c>
      <c r="L740">
        <v>50</v>
      </c>
      <c r="M740">
        <v>0</v>
      </c>
      <c r="N740">
        <v>0</v>
      </c>
      <c r="O740">
        <v>0</v>
      </c>
      <c r="P740">
        <v>0</v>
      </c>
      <c r="Q740">
        <v>0</v>
      </c>
      <c r="R740">
        <v>0</v>
      </c>
      <c r="T740">
        <v>0</v>
      </c>
      <c r="U740">
        <v>1055</v>
      </c>
    </row>
    <row r="741" spans="1:21" x14ac:dyDescent="0.25">
      <c r="H741" t="s">
        <v>17</v>
      </c>
    </row>
    <row r="742" spans="1:21" x14ac:dyDescent="0.25">
      <c r="A742">
        <v>368</v>
      </c>
      <c r="B742">
        <v>1431</v>
      </c>
      <c r="C742" t="s">
        <v>1163</v>
      </c>
      <c r="D742" t="s">
        <v>1164</v>
      </c>
      <c r="E742" t="s">
        <v>1165</v>
      </c>
      <c r="F742" t="s">
        <v>1166</v>
      </c>
      <c r="G742" t="str">
        <f>"201304005105"</f>
        <v>201304005105</v>
      </c>
      <c r="H742">
        <v>935</v>
      </c>
      <c r="I742">
        <v>0</v>
      </c>
      <c r="J742">
        <v>70</v>
      </c>
      <c r="K742">
        <v>0</v>
      </c>
      <c r="L742">
        <v>50</v>
      </c>
      <c r="M742">
        <v>0</v>
      </c>
      <c r="N742">
        <v>0</v>
      </c>
      <c r="O742">
        <v>0</v>
      </c>
      <c r="P742">
        <v>0</v>
      </c>
      <c r="Q742">
        <v>0</v>
      </c>
      <c r="R742">
        <v>0</v>
      </c>
      <c r="T742">
        <v>0</v>
      </c>
      <c r="U742">
        <v>1055</v>
      </c>
    </row>
    <row r="743" spans="1:21" x14ac:dyDescent="0.25">
      <c r="H743" t="s">
        <v>17</v>
      </c>
    </row>
    <row r="744" spans="1:21" x14ac:dyDescent="0.25">
      <c r="A744">
        <v>369</v>
      </c>
      <c r="B744">
        <v>3196</v>
      </c>
      <c r="C744" t="s">
        <v>1167</v>
      </c>
      <c r="D744" t="s">
        <v>303</v>
      </c>
      <c r="E744" t="s">
        <v>1108</v>
      </c>
      <c r="F744" t="s">
        <v>1168</v>
      </c>
      <c r="G744" t="str">
        <f>"201511030347"</f>
        <v>201511030347</v>
      </c>
      <c r="H744">
        <v>825</v>
      </c>
      <c r="I744">
        <v>150</v>
      </c>
      <c r="J744">
        <v>30</v>
      </c>
      <c r="K744">
        <v>0</v>
      </c>
      <c r="L744">
        <v>0</v>
      </c>
      <c r="M744">
        <v>50</v>
      </c>
      <c r="N744">
        <v>0</v>
      </c>
      <c r="O744">
        <v>0</v>
      </c>
      <c r="P744">
        <v>0</v>
      </c>
      <c r="Q744">
        <v>0</v>
      </c>
      <c r="R744">
        <v>0</v>
      </c>
      <c r="T744">
        <v>0</v>
      </c>
      <c r="U744">
        <v>1055</v>
      </c>
    </row>
    <row r="745" spans="1:21" x14ac:dyDescent="0.25">
      <c r="H745" t="s">
        <v>32</v>
      </c>
    </row>
    <row r="746" spans="1:21" x14ac:dyDescent="0.25">
      <c r="A746">
        <v>370</v>
      </c>
      <c r="B746">
        <v>2022</v>
      </c>
      <c r="C746" t="s">
        <v>1169</v>
      </c>
      <c r="D746" t="s">
        <v>1170</v>
      </c>
      <c r="E746" t="s">
        <v>20</v>
      </c>
      <c r="F746" t="s">
        <v>1171</v>
      </c>
      <c r="G746" t="str">
        <f>"00197832"</f>
        <v>00197832</v>
      </c>
      <c r="H746">
        <v>715</v>
      </c>
      <c r="I746">
        <v>150</v>
      </c>
      <c r="J746">
        <v>70</v>
      </c>
      <c r="K746">
        <v>70</v>
      </c>
      <c r="L746">
        <v>0</v>
      </c>
      <c r="M746">
        <v>50</v>
      </c>
      <c r="N746">
        <v>0</v>
      </c>
      <c r="O746">
        <v>0</v>
      </c>
      <c r="P746">
        <v>0</v>
      </c>
      <c r="Q746">
        <v>0</v>
      </c>
      <c r="R746">
        <v>0</v>
      </c>
      <c r="T746">
        <v>0</v>
      </c>
      <c r="U746">
        <v>1055</v>
      </c>
    </row>
    <row r="747" spans="1:21" x14ac:dyDescent="0.25">
      <c r="H747">
        <v>702</v>
      </c>
    </row>
    <row r="748" spans="1:21" x14ac:dyDescent="0.25">
      <c r="A748">
        <v>371</v>
      </c>
      <c r="B748">
        <v>897</v>
      </c>
      <c r="C748" t="s">
        <v>1172</v>
      </c>
      <c r="D748" t="s">
        <v>98</v>
      </c>
      <c r="E748" t="s">
        <v>43</v>
      </c>
      <c r="F748" t="s">
        <v>1173</v>
      </c>
      <c r="G748" t="str">
        <f>"201406003355"</f>
        <v>201406003355</v>
      </c>
      <c r="H748" t="s">
        <v>222</v>
      </c>
      <c r="I748">
        <v>0</v>
      </c>
      <c r="J748">
        <v>30</v>
      </c>
      <c r="K748">
        <v>0</v>
      </c>
      <c r="L748">
        <v>0</v>
      </c>
      <c r="M748">
        <v>50</v>
      </c>
      <c r="N748">
        <v>0</v>
      </c>
      <c r="O748">
        <v>0</v>
      </c>
      <c r="P748">
        <v>0</v>
      </c>
      <c r="Q748">
        <v>0</v>
      </c>
      <c r="R748">
        <v>0</v>
      </c>
      <c r="T748">
        <v>0</v>
      </c>
      <c r="U748" t="s">
        <v>1174</v>
      </c>
    </row>
    <row r="749" spans="1:21" x14ac:dyDescent="0.25">
      <c r="H749" t="s">
        <v>17</v>
      </c>
    </row>
    <row r="750" spans="1:21" x14ac:dyDescent="0.25">
      <c r="A750">
        <v>372</v>
      </c>
      <c r="B750">
        <v>931</v>
      </c>
      <c r="C750" t="s">
        <v>1175</v>
      </c>
      <c r="D750" t="s">
        <v>1176</v>
      </c>
      <c r="E750" t="s">
        <v>194</v>
      </c>
      <c r="F750" t="s">
        <v>1177</v>
      </c>
      <c r="G750" t="str">
        <f>"00188352"</f>
        <v>00188352</v>
      </c>
      <c r="H750" t="s">
        <v>1178</v>
      </c>
      <c r="I750">
        <v>0</v>
      </c>
      <c r="J750">
        <v>30</v>
      </c>
      <c r="K750">
        <v>0</v>
      </c>
      <c r="L750">
        <v>50</v>
      </c>
      <c r="M750">
        <v>30</v>
      </c>
      <c r="N750">
        <v>70</v>
      </c>
      <c r="O750">
        <v>0</v>
      </c>
      <c r="P750">
        <v>0</v>
      </c>
      <c r="Q750">
        <v>0</v>
      </c>
      <c r="R750">
        <v>0</v>
      </c>
      <c r="T750">
        <v>2</v>
      </c>
      <c r="U750" t="s">
        <v>1179</v>
      </c>
    </row>
    <row r="751" spans="1:21" x14ac:dyDescent="0.25">
      <c r="H751">
        <v>702</v>
      </c>
    </row>
    <row r="752" spans="1:21" x14ac:dyDescent="0.25">
      <c r="A752">
        <v>373</v>
      </c>
      <c r="B752">
        <v>1157</v>
      </c>
      <c r="C752" t="s">
        <v>1180</v>
      </c>
      <c r="D752" t="s">
        <v>1181</v>
      </c>
      <c r="E752" t="s">
        <v>313</v>
      </c>
      <c r="F752" t="s">
        <v>1182</v>
      </c>
      <c r="G752" t="str">
        <f>"201405001336"</f>
        <v>201405001336</v>
      </c>
      <c r="H752" t="s">
        <v>310</v>
      </c>
      <c r="I752">
        <v>0</v>
      </c>
      <c r="J752">
        <v>30</v>
      </c>
      <c r="K752">
        <v>0</v>
      </c>
      <c r="L752">
        <v>0</v>
      </c>
      <c r="M752">
        <v>0</v>
      </c>
      <c r="N752">
        <v>30</v>
      </c>
      <c r="O752">
        <v>0</v>
      </c>
      <c r="P752">
        <v>0</v>
      </c>
      <c r="Q752">
        <v>0</v>
      </c>
      <c r="R752">
        <v>0</v>
      </c>
      <c r="T752">
        <v>0</v>
      </c>
      <c r="U752" t="s">
        <v>1183</v>
      </c>
    </row>
    <row r="753" spans="1:21" x14ac:dyDescent="0.25">
      <c r="H753" t="s">
        <v>32</v>
      </c>
    </row>
    <row r="754" spans="1:21" x14ac:dyDescent="0.25">
      <c r="A754">
        <v>374</v>
      </c>
      <c r="B754">
        <v>2441</v>
      </c>
      <c r="C754" t="s">
        <v>1184</v>
      </c>
      <c r="D754" t="s">
        <v>984</v>
      </c>
      <c r="E754" t="s">
        <v>43</v>
      </c>
      <c r="F754" t="s">
        <v>1185</v>
      </c>
      <c r="G754" t="str">
        <f>"00103422"</f>
        <v>00103422</v>
      </c>
      <c r="H754" t="s">
        <v>410</v>
      </c>
      <c r="I754">
        <v>0</v>
      </c>
      <c r="J754">
        <v>30</v>
      </c>
      <c r="K754">
        <v>50</v>
      </c>
      <c r="L754">
        <v>0</v>
      </c>
      <c r="M754">
        <v>0</v>
      </c>
      <c r="N754">
        <v>0</v>
      </c>
      <c r="O754">
        <v>0</v>
      </c>
      <c r="P754">
        <v>0</v>
      </c>
      <c r="Q754">
        <v>0</v>
      </c>
      <c r="R754">
        <v>0</v>
      </c>
      <c r="T754">
        <v>0</v>
      </c>
      <c r="U754" t="s">
        <v>1186</v>
      </c>
    </row>
    <row r="755" spans="1:21" x14ac:dyDescent="0.25">
      <c r="H755" t="s">
        <v>17</v>
      </c>
    </row>
    <row r="756" spans="1:21" x14ac:dyDescent="0.25">
      <c r="A756">
        <v>375</v>
      </c>
      <c r="B756">
        <v>1423</v>
      </c>
      <c r="C756" t="s">
        <v>1187</v>
      </c>
      <c r="D756" t="s">
        <v>386</v>
      </c>
      <c r="E756" t="s">
        <v>20</v>
      </c>
      <c r="F756" t="s">
        <v>1188</v>
      </c>
      <c r="G756" t="str">
        <f>"201511027681"</f>
        <v>201511027681</v>
      </c>
      <c r="H756" t="s">
        <v>207</v>
      </c>
      <c r="I756">
        <v>0</v>
      </c>
      <c r="J756">
        <v>70</v>
      </c>
      <c r="K756">
        <v>0</v>
      </c>
      <c r="L756">
        <v>30</v>
      </c>
      <c r="M756">
        <v>0</v>
      </c>
      <c r="N756">
        <v>0</v>
      </c>
      <c r="O756">
        <v>0</v>
      </c>
      <c r="P756">
        <v>0</v>
      </c>
      <c r="Q756">
        <v>0</v>
      </c>
      <c r="R756">
        <v>0</v>
      </c>
      <c r="T756">
        <v>0</v>
      </c>
      <c r="U756" t="s">
        <v>1189</v>
      </c>
    </row>
    <row r="757" spans="1:21" x14ac:dyDescent="0.25">
      <c r="H757">
        <v>702</v>
      </c>
    </row>
    <row r="758" spans="1:21" x14ac:dyDescent="0.25">
      <c r="A758">
        <v>376</v>
      </c>
      <c r="B758">
        <v>1233</v>
      </c>
      <c r="C758" t="s">
        <v>718</v>
      </c>
      <c r="D758" t="s">
        <v>110</v>
      </c>
      <c r="E758" t="s">
        <v>64</v>
      </c>
      <c r="F758" t="s">
        <v>1190</v>
      </c>
      <c r="G758" t="str">
        <f>"201402006946"</f>
        <v>201402006946</v>
      </c>
      <c r="H758">
        <v>990</v>
      </c>
      <c r="I758">
        <v>0</v>
      </c>
      <c r="J758">
        <v>30</v>
      </c>
      <c r="K758">
        <v>0</v>
      </c>
      <c r="L758">
        <v>0</v>
      </c>
      <c r="M758">
        <v>0</v>
      </c>
      <c r="N758">
        <v>30</v>
      </c>
      <c r="O758">
        <v>0</v>
      </c>
      <c r="P758">
        <v>0</v>
      </c>
      <c r="Q758">
        <v>0</v>
      </c>
      <c r="R758">
        <v>0</v>
      </c>
      <c r="T758">
        <v>0</v>
      </c>
      <c r="U758">
        <v>1050</v>
      </c>
    </row>
    <row r="759" spans="1:21" x14ac:dyDescent="0.25">
      <c r="H759">
        <v>702</v>
      </c>
    </row>
    <row r="760" spans="1:21" x14ac:dyDescent="0.25">
      <c r="A760">
        <v>377</v>
      </c>
      <c r="B760">
        <v>792</v>
      </c>
      <c r="C760" t="s">
        <v>1191</v>
      </c>
      <c r="D760" t="s">
        <v>492</v>
      </c>
      <c r="E760" t="s">
        <v>20</v>
      </c>
      <c r="F760" t="s">
        <v>1192</v>
      </c>
      <c r="G760" t="str">
        <f>"201405002029"</f>
        <v>201405002029</v>
      </c>
      <c r="H760">
        <v>990</v>
      </c>
      <c r="I760">
        <v>0</v>
      </c>
      <c r="J760">
        <v>30</v>
      </c>
      <c r="K760">
        <v>0</v>
      </c>
      <c r="L760">
        <v>0</v>
      </c>
      <c r="M760">
        <v>30</v>
      </c>
      <c r="N760">
        <v>0</v>
      </c>
      <c r="O760">
        <v>0</v>
      </c>
      <c r="P760">
        <v>0</v>
      </c>
      <c r="Q760">
        <v>0</v>
      </c>
      <c r="R760">
        <v>0</v>
      </c>
      <c r="T760">
        <v>0</v>
      </c>
      <c r="U760">
        <v>1050</v>
      </c>
    </row>
    <row r="761" spans="1:21" x14ac:dyDescent="0.25">
      <c r="H761" t="s">
        <v>17</v>
      </c>
    </row>
    <row r="762" spans="1:21" x14ac:dyDescent="0.25">
      <c r="A762">
        <v>378</v>
      </c>
      <c r="B762">
        <v>3140</v>
      </c>
      <c r="C762" t="s">
        <v>1193</v>
      </c>
      <c r="D762" t="s">
        <v>91</v>
      </c>
      <c r="E762" t="s">
        <v>205</v>
      </c>
      <c r="F762" t="s">
        <v>1194</v>
      </c>
      <c r="G762" t="str">
        <f>"201303000903"</f>
        <v>201303000903</v>
      </c>
      <c r="H762">
        <v>880</v>
      </c>
      <c r="I762">
        <v>0</v>
      </c>
      <c r="J762">
        <v>70</v>
      </c>
      <c r="K762">
        <v>0</v>
      </c>
      <c r="L762">
        <v>30</v>
      </c>
      <c r="M762">
        <v>70</v>
      </c>
      <c r="N762">
        <v>0</v>
      </c>
      <c r="O762">
        <v>0</v>
      </c>
      <c r="P762">
        <v>0</v>
      </c>
      <c r="Q762">
        <v>0</v>
      </c>
      <c r="R762">
        <v>0</v>
      </c>
      <c r="T762">
        <v>0</v>
      </c>
      <c r="U762">
        <v>1050</v>
      </c>
    </row>
    <row r="763" spans="1:21" x14ac:dyDescent="0.25">
      <c r="H763" t="s">
        <v>17</v>
      </c>
    </row>
    <row r="764" spans="1:21" x14ac:dyDescent="0.25">
      <c r="A764">
        <v>379</v>
      </c>
      <c r="B764">
        <v>2951</v>
      </c>
      <c r="C764" t="s">
        <v>1195</v>
      </c>
      <c r="D764" t="s">
        <v>1196</v>
      </c>
      <c r="E764" t="s">
        <v>299</v>
      </c>
      <c r="F764" t="s">
        <v>1197</v>
      </c>
      <c r="G764" t="str">
        <f>"201501000044"</f>
        <v>201501000044</v>
      </c>
      <c r="H764" t="s">
        <v>1198</v>
      </c>
      <c r="I764">
        <v>0</v>
      </c>
      <c r="J764">
        <v>70</v>
      </c>
      <c r="K764">
        <v>50</v>
      </c>
      <c r="L764">
        <v>0</v>
      </c>
      <c r="M764">
        <v>0</v>
      </c>
      <c r="N764">
        <v>0</v>
      </c>
      <c r="O764">
        <v>0</v>
      </c>
      <c r="P764">
        <v>0</v>
      </c>
      <c r="Q764">
        <v>0</v>
      </c>
      <c r="R764">
        <v>0</v>
      </c>
      <c r="T764">
        <v>0</v>
      </c>
      <c r="U764" t="s">
        <v>1199</v>
      </c>
    </row>
    <row r="765" spans="1:21" x14ac:dyDescent="0.25">
      <c r="H765">
        <v>702</v>
      </c>
    </row>
    <row r="766" spans="1:21" x14ac:dyDescent="0.25">
      <c r="A766">
        <v>380</v>
      </c>
      <c r="B766">
        <v>3092</v>
      </c>
      <c r="C766" t="s">
        <v>1200</v>
      </c>
      <c r="D766" t="s">
        <v>1201</v>
      </c>
      <c r="E766" t="s">
        <v>229</v>
      </c>
      <c r="F766" t="s">
        <v>1202</v>
      </c>
      <c r="G766" t="str">
        <f>"00223998"</f>
        <v>00223998</v>
      </c>
      <c r="H766" t="s">
        <v>1198</v>
      </c>
      <c r="I766">
        <v>0</v>
      </c>
      <c r="J766">
        <v>70</v>
      </c>
      <c r="K766">
        <v>0</v>
      </c>
      <c r="L766">
        <v>50</v>
      </c>
      <c r="M766">
        <v>0</v>
      </c>
      <c r="N766">
        <v>0</v>
      </c>
      <c r="O766">
        <v>0</v>
      </c>
      <c r="P766">
        <v>0</v>
      </c>
      <c r="Q766">
        <v>0</v>
      </c>
      <c r="R766">
        <v>0</v>
      </c>
      <c r="T766">
        <v>0</v>
      </c>
      <c r="U766" t="s">
        <v>1199</v>
      </c>
    </row>
    <row r="767" spans="1:21" x14ac:dyDescent="0.25">
      <c r="H767" t="s">
        <v>32</v>
      </c>
    </row>
    <row r="768" spans="1:21" x14ac:dyDescent="0.25">
      <c r="A768">
        <v>381</v>
      </c>
      <c r="B768">
        <v>2707</v>
      </c>
      <c r="C768" t="s">
        <v>1203</v>
      </c>
      <c r="D768" t="s">
        <v>1170</v>
      </c>
      <c r="E768" t="s">
        <v>15</v>
      </c>
      <c r="F768" t="s">
        <v>1204</v>
      </c>
      <c r="G768" t="str">
        <f>"201406003704"</f>
        <v>201406003704</v>
      </c>
      <c r="H768">
        <v>968</v>
      </c>
      <c r="I768">
        <v>0</v>
      </c>
      <c r="J768">
        <v>30</v>
      </c>
      <c r="K768">
        <v>50</v>
      </c>
      <c r="L768">
        <v>0</v>
      </c>
      <c r="M768">
        <v>0</v>
      </c>
      <c r="N768">
        <v>0</v>
      </c>
      <c r="O768">
        <v>0</v>
      </c>
      <c r="P768">
        <v>0</v>
      </c>
      <c r="Q768">
        <v>0</v>
      </c>
      <c r="R768">
        <v>0</v>
      </c>
      <c r="T768">
        <v>0</v>
      </c>
      <c r="U768">
        <v>1048</v>
      </c>
    </row>
    <row r="769" spans="1:21" x14ac:dyDescent="0.25">
      <c r="H769">
        <v>702</v>
      </c>
    </row>
    <row r="770" spans="1:21" x14ac:dyDescent="0.25">
      <c r="A770">
        <v>382</v>
      </c>
      <c r="B770">
        <v>293</v>
      </c>
      <c r="C770" t="s">
        <v>1205</v>
      </c>
      <c r="D770" t="s">
        <v>110</v>
      </c>
      <c r="E770" t="s">
        <v>855</v>
      </c>
      <c r="F770" t="s">
        <v>1206</v>
      </c>
      <c r="G770" t="str">
        <f>"00002985"</f>
        <v>00002985</v>
      </c>
      <c r="H770">
        <v>946</v>
      </c>
      <c r="I770">
        <v>0</v>
      </c>
      <c r="J770">
        <v>70</v>
      </c>
      <c r="K770">
        <v>0</v>
      </c>
      <c r="L770">
        <v>0</v>
      </c>
      <c r="M770">
        <v>0</v>
      </c>
      <c r="N770">
        <v>30</v>
      </c>
      <c r="O770">
        <v>0</v>
      </c>
      <c r="P770">
        <v>0</v>
      </c>
      <c r="Q770">
        <v>0</v>
      </c>
      <c r="R770">
        <v>0</v>
      </c>
      <c r="T770">
        <v>0</v>
      </c>
      <c r="U770">
        <v>1046</v>
      </c>
    </row>
    <row r="771" spans="1:21" x14ac:dyDescent="0.25">
      <c r="H771" t="s">
        <v>32</v>
      </c>
    </row>
    <row r="772" spans="1:21" x14ac:dyDescent="0.25">
      <c r="A772">
        <v>383</v>
      </c>
      <c r="B772">
        <v>114</v>
      </c>
      <c r="C772" t="s">
        <v>1207</v>
      </c>
      <c r="D772" t="s">
        <v>276</v>
      </c>
      <c r="E772" t="s">
        <v>1208</v>
      </c>
      <c r="F772" t="s">
        <v>1209</v>
      </c>
      <c r="G772" t="str">
        <f>"201304002125"</f>
        <v>201304002125</v>
      </c>
      <c r="H772">
        <v>946</v>
      </c>
      <c r="I772">
        <v>0</v>
      </c>
      <c r="J772">
        <v>70</v>
      </c>
      <c r="K772">
        <v>0</v>
      </c>
      <c r="L772">
        <v>30</v>
      </c>
      <c r="M772">
        <v>0</v>
      </c>
      <c r="N772">
        <v>0</v>
      </c>
      <c r="O772">
        <v>0</v>
      </c>
      <c r="P772">
        <v>0</v>
      </c>
      <c r="Q772">
        <v>0</v>
      </c>
      <c r="R772">
        <v>0</v>
      </c>
      <c r="T772">
        <v>1</v>
      </c>
      <c r="U772">
        <v>1046</v>
      </c>
    </row>
    <row r="773" spans="1:21" x14ac:dyDescent="0.25">
      <c r="H773" t="s">
        <v>17</v>
      </c>
    </row>
    <row r="774" spans="1:21" x14ac:dyDescent="0.25">
      <c r="A774">
        <v>384</v>
      </c>
      <c r="B774">
        <v>2241</v>
      </c>
      <c r="C774" t="s">
        <v>1210</v>
      </c>
      <c r="D774" t="s">
        <v>956</v>
      </c>
      <c r="E774" t="s">
        <v>1211</v>
      </c>
      <c r="F774" t="s">
        <v>1212</v>
      </c>
      <c r="G774" t="str">
        <f>"201506004281"</f>
        <v>201506004281</v>
      </c>
      <c r="H774">
        <v>825</v>
      </c>
      <c r="I774">
        <v>150</v>
      </c>
      <c r="J774">
        <v>70</v>
      </c>
      <c r="K774">
        <v>0</v>
      </c>
      <c r="L774">
        <v>0</v>
      </c>
      <c r="M774">
        <v>0</v>
      </c>
      <c r="N774">
        <v>0</v>
      </c>
      <c r="O774">
        <v>0</v>
      </c>
      <c r="P774">
        <v>0</v>
      </c>
      <c r="Q774">
        <v>0</v>
      </c>
      <c r="R774">
        <v>0</v>
      </c>
      <c r="T774">
        <v>0</v>
      </c>
      <c r="U774">
        <v>1045</v>
      </c>
    </row>
    <row r="775" spans="1:21" x14ac:dyDescent="0.25">
      <c r="H775" t="s">
        <v>32</v>
      </c>
    </row>
    <row r="776" spans="1:21" x14ac:dyDescent="0.25">
      <c r="A776">
        <v>385</v>
      </c>
      <c r="B776">
        <v>1536</v>
      </c>
      <c r="C776" t="s">
        <v>1213</v>
      </c>
      <c r="D776" t="s">
        <v>1214</v>
      </c>
      <c r="E776" t="s">
        <v>64</v>
      </c>
      <c r="F776" t="s">
        <v>1215</v>
      </c>
      <c r="G776" t="str">
        <f>"201411003106"</f>
        <v>201411003106</v>
      </c>
      <c r="H776">
        <v>825</v>
      </c>
      <c r="I776">
        <v>150</v>
      </c>
      <c r="J776">
        <v>70</v>
      </c>
      <c r="K776">
        <v>0</v>
      </c>
      <c r="L776">
        <v>0</v>
      </c>
      <c r="M776">
        <v>0</v>
      </c>
      <c r="N776">
        <v>0</v>
      </c>
      <c r="O776">
        <v>0</v>
      </c>
      <c r="P776">
        <v>0</v>
      </c>
      <c r="Q776">
        <v>0</v>
      </c>
      <c r="R776">
        <v>0</v>
      </c>
      <c r="T776">
        <v>0</v>
      </c>
      <c r="U776">
        <v>1045</v>
      </c>
    </row>
    <row r="777" spans="1:21" x14ac:dyDescent="0.25">
      <c r="H777">
        <v>702</v>
      </c>
    </row>
    <row r="778" spans="1:21" x14ac:dyDescent="0.25">
      <c r="A778">
        <v>386</v>
      </c>
      <c r="B778">
        <v>2828</v>
      </c>
      <c r="C778" t="s">
        <v>1216</v>
      </c>
      <c r="D778" t="s">
        <v>1217</v>
      </c>
      <c r="E778" t="s">
        <v>35</v>
      </c>
      <c r="F778" t="s">
        <v>1218</v>
      </c>
      <c r="G778" t="str">
        <f>"200712005529"</f>
        <v>200712005529</v>
      </c>
      <c r="H778" t="s">
        <v>1219</v>
      </c>
      <c r="I778">
        <v>0</v>
      </c>
      <c r="J778">
        <v>70</v>
      </c>
      <c r="K778">
        <v>30</v>
      </c>
      <c r="L778">
        <v>0</v>
      </c>
      <c r="M778">
        <v>0</v>
      </c>
      <c r="N778">
        <v>0</v>
      </c>
      <c r="O778">
        <v>0</v>
      </c>
      <c r="P778">
        <v>0</v>
      </c>
      <c r="Q778">
        <v>0</v>
      </c>
      <c r="R778">
        <v>0</v>
      </c>
      <c r="T778">
        <v>0</v>
      </c>
      <c r="U778" t="s">
        <v>1220</v>
      </c>
    </row>
    <row r="779" spans="1:21" x14ac:dyDescent="0.25">
      <c r="H779" t="s">
        <v>17</v>
      </c>
    </row>
    <row r="780" spans="1:21" x14ac:dyDescent="0.25">
      <c r="A780">
        <v>387</v>
      </c>
      <c r="B780">
        <v>501</v>
      </c>
      <c r="C780" t="s">
        <v>1221</v>
      </c>
      <c r="D780" t="s">
        <v>1222</v>
      </c>
      <c r="E780" t="s">
        <v>569</v>
      </c>
      <c r="F780" t="s">
        <v>1223</v>
      </c>
      <c r="G780" t="str">
        <f>"201511011537"</f>
        <v>201511011537</v>
      </c>
      <c r="H780" t="s">
        <v>1219</v>
      </c>
      <c r="I780">
        <v>0</v>
      </c>
      <c r="J780">
        <v>70</v>
      </c>
      <c r="K780">
        <v>0</v>
      </c>
      <c r="L780">
        <v>0</v>
      </c>
      <c r="M780">
        <v>30</v>
      </c>
      <c r="N780">
        <v>0</v>
      </c>
      <c r="O780">
        <v>0</v>
      </c>
      <c r="P780">
        <v>0</v>
      </c>
      <c r="Q780">
        <v>0</v>
      </c>
      <c r="R780">
        <v>0</v>
      </c>
      <c r="T780">
        <v>0</v>
      </c>
      <c r="U780" t="s">
        <v>1220</v>
      </c>
    </row>
    <row r="781" spans="1:21" x14ac:dyDescent="0.25">
      <c r="H781">
        <v>702</v>
      </c>
    </row>
    <row r="782" spans="1:21" x14ac:dyDescent="0.25">
      <c r="A782">
        <v>388</v>
      </c>
      <c r="B782">
        <v>2562</v>
      </c>
      <c r="C782" t="s">
        <v>1224</v>
      </c>
      <c r="D782" t="s">
        <v>492</v>
      </c>
      <c r="E782" t="s">
        <v>14</v>
      </c>
      <c r="F782" t="s">
        <v>1225</v>
      </c>
      <c r="G782" t="str">
        <f>"201304002532"</f>
        <v>201304002532</v>
      </c>
      <c r="H782" t="s">
        <v>190</v>
      </c>
      <c r="I782">
        <v>0</v>
      </c>
      <c r="J782">
        <v>30</v>
      </c>
      <c r="K782">
        <v>30</v>
      </c>
      <c r="L782">
        <v>0</v>
      </c>
      <c r="M782">
        <v>0</v>
      </c>
      <c r="N782">
        <v>0</v>
      </c>
      <c r="O782">
        <v>0</v>
      </c>
      <c r="P782">
        <v>0</v>
      </c>
      <c r="Q782">
        <v>0</v>
      </c>
      <c r="R782">
        <v>0</v>
      </c>
      <c r="T782">
        <v>0</v>
      </c>
      <c r="U782" t="s">
        <v>1226</v>
      </c>
    </row>
    <row r="783" spans="1:21" x14ac:dyDescent="0.25">
      <c r="H783" t="s">
        <v>17</v>
      </c>
    </row>
    <row r="784" spans="1:21" x14ac:dyDescent="0.25">
      <c r="A784">
        <v>389</v>
      </c>
      <c r="B784">
        <v>1775</v>
      </c>
      <c r="C784" t="s">
        <v>1227</v>
      </c>
      <c r="D784" t="s">
        <v>500</v>
      </c>
      <c r="E784" t="s">
        <v>493</v>
      </c>
      <c r="F784" t="s">
        <v>1228</v>
      </c>
      <c r="G784" t="str">
        <f>"201406011039"</f>
        <v>201406011039</v>
      </c>
      <c r="H784" t="s">
        <v>190</v>
      </c>
      <c r="I784">
        <v>0</v>
      </c>
      <c r="J784">
        <v>30</v>
      </c>
      <c r="K784">
        <v>0</v>
      </c>
      <c r="L784">
        <v>0</v>
      </c>
      <c r="M784">
        <v>0</v>
      </c>
      <c r="N784">
        <v>30</v>
      </c>
      <c r="O784">
        <v>0</v>
      </c>
      <c r="P784">
        <v>0</v>
      </c>
      <c r="Q784">
        <v>0</v>
      </c>
      <c r="R784">
        <v>0</v>
      </c>
      <c r="T784">
        <v>0</v>
      </c>
      <c r="U784" t="s">
        <v>1226</v>
      </c>
    </row>
    <row r="785" spans="1:21" x14ac:dyDescent="0.25">
      <c r="H785" t="s">
        <v>17</v>
      </c>
    </row>
    <row r="786" spans="1:21" x14ac:dyDescent="0.25">
      <c r="A786">
        <v>390</v>
      </c>
      <c r="B786">
        <v>1781</v>
      </c>
      <c r="C786" t="s">
        <v>1229</v>
      </c>
      <c r="D786" t="s">
        <v>194</v>
      </c>
      <c r="E786" t="s">
        <v>596</v>
      </c>
      <c r="F786" t="s">
        <v>1230</v>
      </c>
      <c r="G786" t="str">
        <f>"201402001367"</f>
        <v>201402001367</v>
      </c>
      <c r="H786">
        <v>1012</v>
      </c>
      <c r="I786">
        <v>0</v>
      </c>
      <c r="J786">
        <v>30</v>
      </c>
      <c r="K786">
        <v>0</v>
      </c>
      <c r="L786">
        <v>0</v>
      </c>
      <c r="M786">
        <v>0</v>
      </c>
      <c r="N786">
        <v>0</v>
      </c>
      <c r="O786">
        <v>0</v>
      </c>
      <c r="P786">
        <v>0</v>
      </c>
      <c r="Q786">
        <v>0</v>
      </c>
      <c r="R786">
        <v>0</v>
      </c>
      <c r="T786">
        <v>0</v>
      </c>
      <c r="U786">
        <v>1042</v>
      </c>
    </row>
    <row r="787" spans="1:21" x14ac:dyDescent="0.25">
      <c r="H787" t="s">
        <v>17</v>
      </c>
    </row>
    <row r="788" spans="1:21" x14ac:dyDescent="0.25">
      <c r="A788">
        <v>391</v>
      </c>
      <c r="B788">
        <v>1090</v>
      </c>
      <c r="C788" t="s">
        <v>1231</v>
      </c>
      <c r="D788" t="s">
        <v>782</v>
      </c>
      <c r="E788" t="s">
        <v>64</v>
      </c>
      <c r="F788" t="s">
        <v>1232</v>
      </c>
      <c r="G788" t="str">
        <f>"00087155"</f>
        <v>00087155</v>
      </c>
      <c r="H788">
        <v>792</v>
      </c>
      <c r="I788">
        <v>150</v>
      </c>
      <c r="J788">
        <v>70</v>
      </c>
      <c r="K788">
        <v>30</v>
      </c>
      <c r="L788">
        <v>0</v>
      </c>
      <c r="M788">
        <v>0</v>
      </c>
      <c r="N788">
        <v>0</v>
      </c>
      <c r="O788">
        <v>0</v>
      </c>
      <c r="P788">
        <v>0</v>
      </c>
      <c r="Q788">
        <v>0</v>
      </c>
      <c r="R788">
        <v>0</v>
      </c>
      <c r="T788">
        <v>0</v>
      </c>
      <c r="U788">
        <v>1042</v>
      </c>
    </row>
    <row r="789" spans="1:21" x14ac:dyDescent="0.25">
      <c r="H789">
        <v>702</v>
      </c>
    </row>
    <row r="790" spans="1:21" x14ac:dyDescent="0.25">
      <c r="A790">
        <v>392</v>
      </c>
      <c r="B790">
        <v>2326</v>
      </c>
      <c r="C790" t="s">
        <v>1233</v>
      </c>
      <c r="D790" t="s">
        <v>110</v>
      </c>
      <c r="E790" t="s">
        <v>64</v>
      </c>
      <c r="F790" t="s">
        <v>1234</v>
      </c>
      <c r="G790" t="str">
        <f>"00157893"</f>
        <v>00157893</v>
      </c>
      <c r="H790" t="s">
        <v>485</v>
      </c>
      <c r="I790">
        <v>0</v>
      </c>
      <c r="J790">
        <v>70</v>
      </c>
      <c r="K790">
        <v>30</v>
      </c>
      <c r="L790">
        <v>0</v>
      </c>
      <c r="M790">
        <v>0</v>
      </c>
      <c r="N790">
        <v>0</v>
      </c>
      <c r="O790">
        <v>0</v>
      </c>
      <c r="P790">
        <v>0</v>
      </c>
      <c r="Q790">
        <v>0</v>
      </c>
      <c r="R790">
        <v>0</v>
      </c>
      <c r="T790">
        <v>0</v>
      </c>
      <c r="U790" t="s">
        <v>1235</v>
      </c>
    </row>
    <row r="791" spans="1:21" x14ac:dyDescent="0.25">
      <c r="H791" t="s">
        <v>17</v>
      </c>
    </row>
    <row r="792" spans="1:21" x14ac:dyDescent="0.25">
      <c r="A792">
        <v>393</v>
      </c>
      <c r="B792">
        <v>2484</v>
      </c>
      <c r="C792" t="s">
        <v>1236</v>
      </c>
      <c r="D792" t="s">
        <v>1237</v>
      </c>
      <c r="E792" t="s">
        <v>194</v>
      </c>
      <c r="F792" t="s">
        <v>1238</v>
      </c>
      <c r="G792" t="str">
        <f>"00115269"</f>
        <v>00115269</v>
      </c>
      <c r="H792" t="s">
        <v>485</v>
      </c>
      <c r="I792">
        <v>0</v>
      </c>
      <c r="J792">
        <v>70</v>
      </c>
      <c r="K792">
        <v>30</v>
      </c>
      <c r="L792">
        <v>0</v>
      </c>
      <c r="M792">
        <v>0</v>
      </c>
      <c r="N792">
        <v>0</v>
      </c>
      <c r="O792">
        <v>0</v>
      </c>
      <c r="P792">
        <v>0</v>
      </c>
      <c r="Q792">
        <v>0</v>
      </c>
      <c r="R792">
        <v>0</v>
      </c>
      <c r="T792">
        <v>0</v>
      </c>
      <c r="U792" t="s">
        <v>1235</v>
      </c>
    </row>
    <row r="793" spans="1:21" x14ac:dyDescent="0.25">
      <c r="H793" t="s">
        <v>17</v>
      </c>
    </row>
    <row r="794" spans="1:21" x14ac:dyDescent="0.25">
      <c r="A794">
        <v>394</v>
      </c>
      <c r="B794">
        <v>2134</v>
      </c>
      <c r="C794" t="s">
        <v>1239</v>
      </c>
      <c r="D794" t="s">
        <v>201</v>
      </c>
      <c r="E794" t="s">
        <v>255</v>
      </c>
      <c r="F794" t="s">
        <v>1240</v>
      </c>
      <c r="G794" t="str">
        <f>"200801005415"</f>
        <v>200801005415</v>
      </c>
      <c r="H794" t="s">
        <v>485</v>
      </c>
      <c r="I794">
        <v>0</v>
      </c>
      <c r="J794">
        <v>70</v>
      </c>
      <c r="K794">
        <v>0</v>
      </c>
      <c r="L794">
        <v>0</v>
      </c>
      <c r="M794">
        <v>0</v>
      </c>
      <c r="N794">
        <v>30</v>
      </c>
      <c r="O794">
        <v>0</v>
      </c>
      <c r="P794">
        <v>0</v>
      </c>
      <c r="Q794">
        <v>0</v>
      </c>
      <c r="R794">
        <v>0</v>
      </c>
      <c r="T794">
        <v>0</v>
      </c>
      <c r="U794" t="s">
        <v>1235</v>
      </c>
    </row>
    <row r="795" spans="1:21" x14ac:dyDescent="0.25">
      <c r="H795">
        <v>702</v>
      </c>
    </row>
    <row r="796" spans="1:21" x14ac:dyDescent="0.25">
      <c r="A796">
        <v>395</v>
      </c>
      <c r="B796">
        <v>790</v>
      </c>
      <c r="C796" t="s">
        <v>1241</v>
      </c>
      <c r="D796" t="s">
        <v>216</v>
      </c>
      <c r="E796" t="s">
        <v>43</v>
      </c>
      <c r="F796" t="s">
        <v>1242</v>
      </c>
      <c r="G796" t="str">
        <f>"201405002053"</f>
        <v>201405002053</v>
      </c>
      <c r="H796" t="s">
        <v>1243</v>
      </c>
      <c r="I796">
        <v>0</v>
      </c>
      <c r="J796">
        <v>70</v>
      </c>
      <c r="K796">
        <v>0</v>
      </c>
      <c r="L796">
        <v>50</v>
      </c>
      <c r="M796">
        <v>0</v>
      </c>
      <c r="N796">
        <v>0</v>
      </c>
      <c r="O796">
        <v>0</v>
      </c>
      <c r="P796">
        <v>0</v>
      </c>
      <c r="Q796">
        <v>0</v>
      </c>
      <c r="R796">
        <v>0</v>
      </c>
      <c r="T796">
        <v>0</v>
      </c>
      <c r="U796" t="s">
        <v>1244</v>
      </c>
    </row>
    <row r="797" spans="1:21" x14ac:dyDescent="0.25">
      <c r="H797">
        <v>702</v>
      </c>
    </row>
    <row r="798" spans="1:21" x14ac:dyDescent="0.25">
      <c r="A798">
        <v>396</v>
      </c>
      <c r="B798">
        <v>333</v>
      </c>
      <c r="C798" t="s">
        <v>1245</v>
      </c>
      <c r="D798" t="s">
        <v>844</v>
      </c>
      <c r="E798" t="s">
        <v>43</v>
      </c>
      <c r="F798" t="s">
        <v>1246</v>
      </c>
      <c r="G798" t="str">
        <f>"201602000194"</f>
        <v>201602000194</v>
      </c>
      <c r="H798" t="s">
        <v>37</v>
      </c>
      <c r="I798">
        <v>0</v>
      </c>
      <c r="J798">
        <v>0</v>
      </c>
      <c r="K798">
        <v>0</v>
      </c>
      <c r="L798">
        <v>0</v>
      </c>
      <c r="M798">
        <v>0</v>
      </c>
      <c r="N798">
        <v>0</v>
      </c>
      <c r="O798">
        <v>0</v>
      </c>
      <c r="P798">
        <v>0</v>
      </c>
      <c r="Q798">
        <v>0</v>
      </c>
      <c r="R798">
        <v>0</v>
      </c>
      <c r="T798">
        <v>0</v>
      </c>
      <c r="U798" t="s">
        <v>37</v>
      </c>
    </row>
    <row r="799" spans="1:21" x14ac:dyDescent="0.25">
      <c r="H799" t="s">
        <v>17</v>
      </c>
    </row>
    <row r="800" spans="1:21" x14ac:dyDescent="0.25">
      <c r="A800">
        <v>397</v>
      </c>
      <c r="B800">
        <v>3189</v>
      </c>
      <c r="C800" t="s">
        <v>1247</v>
      </c>
      <c r="D800" t="s">
        <v>405</v>
      </c>
      <c r="E800" t="s">
        <v>49</v>
      </c>
      <c r="F800" t="s">
        <v>1248</v>
      </c>
      <c r="G800" t="str">
        <f>"00226962"</f>
        <v>00226962</v>
      </c>
      <c r="H800" t="s">
        <v>1131</v>
      </c>
      <c r="I800">
        <v>0</v>
      </c>
      <c r="J800">
        <v>70</v>
      </c>
      <c r="K800">
        <v>30</v>
      </c>
      <c r="L800">
        <v>0</v>
      </c>
      <c r="M800">
        <v>0</v>
      </c>
      <c r="N800">
        <v>0</v>
      </c>
      <c r="O800">
        <v>0</v>
      </c>
      <c r="P800">
        <v>0</v>
      </c>
      <c r="Q800">
        <v>0</v>
      </c>
      <c r="R800">
        <v>0</v>
      </c>
      <c r="T800">
        <v>0</v>
      </c>
      <c r="U800" t="s">
        <v>1249</v>
      </c>
    </row>
    <row r="801" spans="1:21" x14ac:dyDescent="0.25">
      <c r="H801" t="s">
        <v>17</v>
      </c>
    </row>
    <row r="802" spans="1:21" x14ac:dyDescent="0.25">
      <c r="A802">
        <v>398</v>
      </c>
      <c r="B802">
        <v>653</v>
      </c>
      <c r="C802" t="s">
        <v>1250</v>
      </c>
      <c r="D802" t="s">
        <v>984</v>
      </c>
      <c r="E802" t="s">
        <v>1251</v>
      </c>
      <c r="F802" t="s">
        <v>1252</v>
      </c>
      <c r="G802" t="str">
        <f>"00226843"</f>
        <v>00226843</v>
      </c>
      <c r="H802" t="s">
        <v>1131</v>
      </c>
      <c r="I802">
        <v>0</v>
      </c>
      <c r="J802">
        <v>70</v>
      </c>
      <c r="K802">
        <v>0</v>
      </c>
      <c r="L802">
        <v>0</v>
      </c>
      <c r="M802">
        <v>30</v>
      </c>
      <c r="N802">
        <v>0</v>
      </c>
      <c r="O802">
        <v>0</v>
      </c>
      <c r="P802">
        <v>0</v>
      </c>
      <c r="Q802">
        <v>0</v>
      </c>
      <c r="R802">
        <v>0</v>
      </c>
      <c r="T802">
        <v>0</v>
      </c>
      <c r="U802" t="s">
        <v>1249</v>
      </c>
    </row>
    <row r="803" spans="1:21" x14ac:dyDescent="0.25">
      <c r="H803" t="s">
        <v>17</v>
      </c>
    </row>
    <row r="804" spans="1:21" x14ac:dyDescent="0.25">
      <c r="A804">
        <v>399</v>
      </c>
      <c r="B804">
        <v>1049</v>
      </c>
      <c r="C804" t="s">
        <v>922</v>
      </c>
      <c r="D804" t="s">
        <v>34</v>
      </c>
      <c r="E804" t="s">
        <v>194</v>
      </c>
      <c r="F804" t="s">
        <v>1253</v>
      </c>
      <c r="G804" t="str">
        <f>"201406000883"</f>
        <v>201406000883</v>
      </c>
      <c r="H804">
        <v>957</v>
      </c>
      <c r="I804">
        <v>0</v>
      </c>
      <c r="J804">
        <v>30</v>
      </c>
      <c r="K804">
        <v>0</v>
      </c>
      <c r="L804">
        <v>0</v>
      </c>
      <c r="M804">
        <v>50</v>
      </c>
      <c r="N804">
        <v>0</v>
      </c>
      <c r="O804">
        <v>0</v>
      </c>
      <c r="P804">
        <v>0</v>
      </c>
      <c r="Q804">
        <v>0</v>
      </c>
      <c r="R804">
        <v>0</v>
      </c>
      <c r="T804">
        <v>0</v>
      </c>
      <c r="U804">
        <v>1037</v>
      </c>
    </row>
    <row r="805" spans="1:21" x14ac:dyDescent="0.25">
      <c r="H805" t="s">
        <v>17</v>
      </c>
    </row>
    <row r="806" spans="1:21" x14ac:dyDescent="0.25">
      <c r="A806">
        <v>400</v>
      </c>
      <c r="B806">
        <v>2223</v>
      </c>
      <c r="C806" t="s">
        <v>1254</v>
      </c>
      <c r="D806" t="s">
        <v>101</v>
      </c>
      <c r="E806" t="s">
        <v>205</v>
      </c>
      <c r="F806" t="s">
        <v>1255</v>
      </c>
      <c r="G806" t="str">
        <f>"201402005659"</f>
        <v>201402005659</v>
      </c>
      <c r="H806" t="s">
        <v>1256</v>
      </c>
      <c r="I806">
        <v>0</v>
      </c>
      <c r="J806">
        <v>70</v>
      </c>
      <c r="K806">
        <v>0</v>
      </c>
      <c r="L806">
        <v>0</v>
      </c>
      <c r="M806">
        <v>0</v>
      </c>
      <c r="N806">
        <v>0</v>
      </c>
      <c r="O806">
        <v>0</v>
      </c>
      <c r="P806">
        <v>0</v>
      </c>
      <c r="Q806">
        <v>0</v>
      </c>
      <c r="R806">
        <v>0</v>
      </c>
      <c r="T806">
        <v>0</v>
      </c>
      <c r="U806" t="s">
        <v>1257</v>
      </c>
    </row>
    <row r="807" spans="1:21" x14ac:dyDescent="0.25">
      <c r="H807" t="s">
        <v>32</v>
      </c>
    </row>
    <row r="808" spans="1:21" x14ac:dyDescent="0.25">
      <c r="A808">
        <v>401</v>
      </c>
      <c r="B808">
        <v>3147</v>
      </c>
      <c r="C808" t="s">
        <v>1258</v>
      </c>
      <c r="D808" t="s">
        <v>282</v>
      </c>
      <c r="E808" t="s">
        <v>64</v>
      </c>
      <c r="F808" t="s">
        <v>1259</v>
      </c>
      <c r="G808" t="str">
        <f>"201402009119"</f>
        <v>201402009119</v>
      </c>
      <c r="H808">
        <v>935</v>
      </c>
      <c r="I808">
        <v>0</v>
      </c>
      <c r="J808">
        <v>70</v>
      </c>
      <c r="K808">
        <v>0</v>
      </c>
      <c r="L808">
        <v>0</v>
      </c>
      <c r="M808">
        <v>30</v>
      </c>
      <c r="N808">
        <v>0</v>
      </c>
      <c r="O808">
        <v>0</v>
      </c>
      <c r="P808">
        <v>0</v>
      </c>
      <c r="Q808">
        <v>0</v>
      </c>
      <c r="R808">
        <v>0</v>
      </c>
      <c r="T808">
        <v>1</v>
      </c>
      <c r="U808">
        <v>1035</v>
      </c>
    </row>
    <row r="809" spans="1:21" x14ac:dyDescent="0.25">
      <c r="H809" t="s">
        <v>17</v>
      </c>
    </row>
    <row r="810" spans="1:21" x14ac:dyDescent="0.25">
      <c r="A810">
        <v>402</v>
      </c>
      <c r="B810">
        <v>3103</v>
      </c>
      <c r="C810" t="s">
        <v>1260</v>
      </c>
      <c r="D810" t="s">
        <v>436</v>
      </c>
      <c r="E810" t="s">
        <v>205</v>
      </c>
      <c r="F810" t="s">
        <v>1261</v>
      </c>
      <c r="G810" t="str">
        <f>"00112015"</f>
        <v>00112015</v>
      </c>
      <c r="H810">
        <v>935</v>
      </c>
      <c r="I810">
        <v>0</v>
      </c>
      <c r="J810">
        <v>70</v>
      </c>
      <c r="K810">
        <v>0</v>
      </c>
      <c r="L810">
        <v>0</v>
      </c>
      <c r="M810">
        <v>30</v>
      </c>
      <c r="N810">
        <v>0</v>
      </c>
      <c r="O810">
        <v>0</v>
      </c>
      <c r="P810">
        <v>0</v>
      </c>
      <c r="Q810">
        <v>0</v>
      </c>
      <c r="R810">
        <v>0</v>
      </c>
      <c r="T810">
        <v>0</v>
      </c>
      <c r="U810">
        <v>1035</v>
      </c>
    </row>
    <row r="811" spans="1:21" x14ac:dyDescent="0.25">
      <c r="H811">
        <v>702</v>
      </c>
    </row>
    <row r="812" spans="1:21" x14ac:dyDescent="0.25">
      <c r="A812">
        <v>403</v>
      </c>
      <c r="B812">
        <v>1985</v>
      </c>
      <c r="C812" t="s">
        <v>1262</v>
      </c>
      <c r="D812" t="s">
        <v>15</v>
      </c>
      <c r="E812" t="s">
        <v>64</v>
      </c>
      <c r="F812" t="s">
        <v>1263</v>
      </c>
      <c r="G812" t="str">
        <f>"201412004842"</f>
        <v>201412004842</v>
      </c>
      <c r="H812">
        <v>935</v>
      </c>
      <c r="I812">
        <v>0</v>
      </c>
      <c r="J812">
        <v>70</v>
      </c>
      <c r="K812">
        <v>0</v>
      </c>
      <c r="L812">
        <v>0</v>
      </c>
      <c r="M812">
        <v>30</v>
      </c>
      <c r="N812">
        <v>0</v>
      </c>
      <c r="O812">
        <v>0</v>
      </c>
      <c r="P812">
        <v>0</v>
      </c>
      <c r="Q812">
        <v>0</v>
      </c>
      <c r="R812">
        <v>0</v>
      </c>
      <c r="T812">
        <v>0</v>
      </c>
      <c r="U812">
        <v>1035</v>
      </c>
    </row>
    <row r="813" spans="1:21" x14ac:dyDescent="0.25">
      <c r="H813">
        <v>702</v>
      </c>
    </row>
    <row r="814" spans="1:21" x14ac:dyDescent="0.25">
      <c r="A814">
        <v>404</v>
      </c>
      <c r="B814">
        <v>923</v>
      </c>
      <c r="C814" t="s">
        <v>1264</v>
      </c>
      <c r="D814" t="s">
        <v>386</v>
      </c>
      <c r="E814" t="s">
        <v>64</v>
      </c>
      <c r="F814" t="s">
        <v>1265</v>
      </c>
      <c r="G814" t="str">
        <f>"00125170"</f>
        <v>00125170</v>
      </c>
      <c r="H814">
        <v>935</v>
      </c>
      <c r="I814">
        <v>0</v>
      </c>
      <c r="J814">
        <v>70</v>
      </c>
      <c r="K814">
        <v>30</v>
      </c>
      <c r="L814">
        <v>0</v>
      </c>
      <c r="M814">
        <v>0</v>
      </c>
      <c r="N814">
        <v>0</v>
      </c>
      <c r="O814">
        <v>0</v>
      </c>
      <c r="P814">
        <v>0</v>
      </c>
      <c r="Q814">
        <v>0</v>
      </c>
      <c r="R814">
        <v>0</v>
      </c>
      <c r="T814">
        <v>0</v>
      </c>
      <c r="U814">
        <v>1035</v>
      </c>
    </row>
    <row r="815" spans="1:21" x14ac:dyDescent="0.25">
      <c r="H815" t="s">
        <v>32</v>
      </c>
    </row>
    <row r="816" spans="1:21" x14ac:dyDescent="0.25">
      <c r="A816">
        <v>405</v>
      </c>
      <c r="B816">
        <v>342</v>
      </c>
      <c r="C816" t="s">
        <v>1266</v>
      </c>
      <c r="D816" t="s">
        <v>303</v>
      </c>
      <c r="E816" t="s">
        <v>295</v>
      </c>
      <c r="F816" t="s">
        <v>1267</v>
      </c>
      <c r="G816" t="str">
        <f>"00171761"</f>
        <v>00171761</v>
      </c>
      <c r="H816">
        <v>935</v>
      </c>
      <c r="I816">
        <v>0</v>
      </c>
      <c r="J816">
        <v>70</v>
      </c>
      <c r="K816">
        <v>0</v>
      </c>
      <c r="L816">
        <v>30</v>
      </c>
      <c r="M816">
        <v>0</v>
      </c>
      <c r="N816">
        <v>0</v>
      </c>
      <c r="O816">
        <v>0</v>
      </c>
      <c r="P816">
        <v>0</v>
      </c>
      <c r="Q816">
        <v>0</v>
      </c>
      <c r="R816">
        <v>0</v>
      </c>
      <c r="T816">
        <v>0</v>
      </c>
      <c r="U816">
        <v>1035</v>
      </c>
    </row>
    <row r="817" spans="1:21" x14ac:dyDescent="0.25">
      <c r="H817" t="s">
        <v>17</v>
      </c>
    </row>
    <row r="818" spans="1:21" x14ac:dyDescent="0.25">
      <c r="A818">
        <v>406</v>
      </c>
      <c r="B818">
        <v>2782</v>
      </c>
      <c r="C818" t="s">
        <v>1268</v>
      </c>
      <c r="D818" t="s">
        <v>162</v>
      </c>
      <c r="E818" t="s">
        <v>35</v>
      </c>
      <c r="F818" t="s">
        <v>1269</v>
      </c>
      <c r="G818" t="str">
        <f>"201506000415"</f>
        <v>201506000415</v>
      </c>
      <c r="H818">
        <v>902</v>
      </c>
      <c r="I818">
        <v>0</v>
      </c>
      <c r="J818">
        <v>70</v>
      </c>
      <c r="K818">
        <v>0</v>
      </c>
      <c r="L818">
        <v>0</v>
      </c>
      <c r="M818">
        <v>30</v>
      </c>
      <c r="N818">
        <v>30</v>
      </c>
      <c r="O818">
        <v>0</v>
      </c>
      <c r="P818">
        <v>0</v>
      </c>
      <c r="Q818">
        <v>0</v>
      </c>
      <c r="R818">
        <v>0</v>
      </c>
      <c r="T818">
        <v>0</v>
      </c>
      <c r="U818">
        <v>1032</v>
      </c>
    </row>
    <row r="819" spans="1:21" x14ac:dyDescent="0.25">
      <c r="H819" t="s">
        <v>17</v>
      </c>
    </row>
    <row r="820" spans="1:21" x14ac:dyDescent="0.25">
      <c r="A820">
        <v>407</v>
      </c>
      <c r="B820">
        <v>1693</v>
      </c>
      <c r="C820" t="s">
        <v>1270</v>
      </c>
      <c r="D820" t="s">
        <v>436</v>
      </c>
      <c r="E820" t="s">
        <v>35</v>
      </c>
      <c r="F820" t="s">
        <v>1271</v>
      </c>
      <c r="G820" t="str">
        <f>"201511037346"</f>
        <v>201511037346</v>
      </c>
      <c r="H820">
        <v>902</v>
      </c>
      <c r="I820">
        <v>0</v>
      </c>
      <c r="J820">
        <v>70</v>
      </c>
      <c r="K820">
        <v>30</v>
      </c>
      <c r="L820">
        <v>0</v>
      </c>
      <c r="M820">
        <v>30</v>
      </c>
      <c r="N820">
        <v>0</v>
      </c>
      <c r="O820">
        <v>0</v>
      </c>
      <c r="P820">
        <v>0</v>
      </c>
      <c r="Q820">
        <v>0</v>
      </c>
      <c r="R820">
        <v>0</v>
      </c>
      <c r="T820">
        <v>0</v>
      </c>
      <c r="U820">
        <v>1032</v>
      </c>
    </row>
    <row r="821" spans="1:21" x14ac:dyDescent="0.25">
      <c r="H821">
        <v>702</v>
      </c>
    </row>
    <row r="822" spans="1:21" x14ac:dyDescent="0.25">
      <c r="A822">
        <v>408</v>
      </c>
      <c r="B822">
        <v>2371</v>
      </c>
      <c r="C822" t="s">
        <v>1272</v>
      </c>
      <c r="D822" t="s">
        <v>43</v>
      </c>
      <c r="E822" t="s">
        <v>154</v>
      </c>
      <c r="F822" t="s">
        <v>1273</v>
      </c>
      <c r="G822" t="str">
        <f>"00011006"</f>
        <v>00011006</v>
      </c>
      <c r="H822" t="s">
        <v>207</v>
      </c>
      <c r="I822">
        <v>0</v>
      </c>
      <c r="J822">
        <v>30</v>
      </c>
      <c r="K822">
        <v>50</v>
      </c>
      <c r="L822">
        <v>0</v>
      </c>
      <c r="M822">
        <v>0</v>
      </c>
      <c r="N822">
        <v>0</v>
      </c>
      <c r="O822">
        <v>0</v>
      </c>
      <c r="P822">
        <v>0</v>
      </c>
      <c r="Q822">
        <v>0</v>
      </c>
      <c r="R822">
        <v>0</v>
      </c>
      <c r="T822">
        <v>0</v>
      </c>
      <c r="U822" t="s">
        <v>1274</v>
      </c>
    </row>
    <row r="823" spans="1:21" x14ac:dyDescent="0.25">
      <c r="H823" t="s">
        <v>17</v>
      </c>
    </row>
    <row r="824" spans="1:21" x14ac:dyDescent="0.25">
      <c r="A824">
        <v>409</v>
      </c>
      <c r="B824">
        <v>1480</v>
      </c>
      <c r="C824" t="s">
        <v>344</v>
      </c>
      <c r="D824" t="s">
        <v>204</v>
      </c>
      <c r="E824" t="s">
        <v>839</v>
      </c>
      <c r="F824" t="s">
        <v>1275</v>
      </c>
      <c r="G824" t="str">
        <f>"201411000635"</f>
        <v>201411000635</v>
      </c>
      <c r="H824">
        <v>891</v>
      </c>
      <c r="I824">
        <v>0</v>
      </c>
      <c r="J824">
        <v>70</v>
      </c>
      <c r="K824">
        <v>70</v>
      </c>
      <c r="L824">
        <v>0</v>
      </c>
      <c r="M824">
        <v>0</v>
      </c>
      <c r="N824">
        <v>0</v>
      </c>
      <c r="O824">
        <v>0</v>
      </c>
      <c r="P824">
        <v>0</v>
      </c>
      <c r="Q824">
        <v>0</v>
      </c>
      <c r="R824">
        <v>0</v>
      </c>
      <c r="T824">
        <v>0</v>
      </c>
      <c r="U824">
        <v>1031</v>
      </c>
    </row>
    <row r="825" spans="1:21" x14ac:dyDescent="0.25">
      <c r="H825">
        <v>702</v>
      </c>
    </row>
    <row r="826" spans="1:21" x14ac:dyDescent="0.25">
      <c r="A826">
        <v>410</v>
      </c>
      <c r="B826">
        <v>2007</v>
      </c>
      <c r="C826" t="s">
        <v>1276</v>
      </c>
      <c r="D826" t="s">
        <v>386</v>
      </c>
      <c r="E826" t="s">
        <v>194</v>
      </c>
      <c r="F826" t="s">
        <v>1277</v>
      </c>
      <c r="G826" t="str">
        <f>"00119168"</f>
        <v>00119168</v>
      </c>
      <c r="H826">
        <v>880</v>
      </c>
      <c r="I826">
        <v>0</v>
      </c>
      <c r="J826">
        <v>70</v>
      </c>
      <c r="K826">
        <v>50</v>
      </c>
      <c r="L826">
        <v>0</v>
      </c>
      <c r="M826">
        <v>0</v>
      </c>
      <c r="N826">
        <v>0</v>
      </c>
      <c r="O826">
        <v>0</v>
      </c>
      <c r="P826">
        <v>30</v>
      </c>
      <c r="Q826">
        <v>0</v>
      </c>
      <c r="R826">
        <v>0</v>
      </c>
      <c r="T826">
        <v>0</v>
      </c>
      <c r="U826">
        <v>1030</v>
      </c>
    </row>
    <row r="827" spans="1:21" x14ac:dyDescent="0.25">
      <c r="H827" t="s">
        <v>17</v>
      </c>
    </row>
    <row r="828" spans="1:21" x14ac:dyDescent="0.25">
      <c r="A828">
        <v>411</v>
      </c>
      <c r="B828">
        <v>2114</v>
      </c>
      <c r="C828" t="s">
        <v>1278</v>
      </c>
      <c r="D828" t="s">
        <v>436</v>
      </c>
      <c r="E828" t="s">
        <v>14</v>
      </c>
      <c r="F828" t="s">
        <v>1279</v>
      </c>
      <c r="G828" t="str">
        <f>"201304000473"</f>
        <v>201304000473</v>
      </c>
      <c r="H828">
        <v>880</v>
      </c>
      <c r="I828">
        <v>0</v>
      </c>
      <c r="J828">
        <v>70</v>
      </c>
      <c r="K828">
        <v>50</v>
      </c>
      <c r="L828">
        <v>0</v>
      </c>
      <c r="M828">
        <v>0</v>
      </c>
      <c r="N828">
        <v>30</v>
      </c>
      <c r="O828">
        <v>0</v>
      </c>
      <c r="P828">
        <v>0</v>
      </c>
      <c r="Q828">
        <v>0</v>
      </c>
      <c r="R828">
        <v>0</v>
      </c>
      <c r="T828">
        <v>0</v>
      </c>
      <c r="U828">
        <v>1030</v>
      </c>
    </row>
    <row r="829" spans="1:21" x14ac:dyDescent="0.25">
      <c r="H829" t="s">
        <v>32</v>
      </c>
    </row>
    <row r="830" spans="1:21" x14ac:dyDescent="0.25">
      <c r="A830">
        <v>412</v>
      </c>
      <c r="B830">
        <v>52</v>
      </c>
      <c r="C830" t="s">
        <v>1280</v>
      </c>
      <c r="D830" t="s">
        <v>101</v>
      </c>
      <c r="E830" t="s">
        <v>1281</v>
      </c>
      <c r="F830" t="s">
        <v>1282</v>
      </c>
      <c r="G830" t="str">
        <f>"201406013781"</f>
        <v>201406013781</v>
      </c>
      <c r="H830" t="s">
        <v>1198</v>
      </c>
      <c r="I830">
        <v>0</v>
      </c>
      <c r="J830">
        <v>50</v>
      </c>
      <c r="K830">
        <v>0</v>
      </c>
      <c r="L830">
        <v>50</v>
      </c>
      <c r="M830">
        <v>0</v>
      </c>
      <c r="N830">
        <v>0</v>
      </c>
      <c r="O830">
        <v>0</v>
      </c>
      <c r="P830">
        <v>0</v>
      </c>
      <c r="Q830">
        <v>0</v>
      </c>
      <c r="R830">
        <v>0</v>
      </c>
      <c r="T830">
        <v>1</v>
      </c>
      <c r="U830" t="s">
        <v>1283</v>
      </c>
    </row>
    <row r="831" spans="1:21" x14ac:dyDescent="0.25">
      <c r="H831" t="s">
        <v>17</v>
      </c>
    </row>
    <row r="832" spans="1:21" x14ac:dyDescent="0.25">
      <c r="A832">
        <v>413</v>
      </c>
      <c r="B832">
        <v>13</v>
      </c>
      <c r="C832" t="s">
        <v>1284</v>
      </c>
      <c r="D832" t="s">
        <v>1217</v>
      </c>
      <c r="E832" t="s">
        <v>205</v>
      </c>
      <c r="F832" t="s">
        <v>1285</v>
      </c>
      <c r="G832" t="str">
        <f>"201506003759"</f>
        <v>201506003759</v>
      </c>
      <c r="H832" t="s">
        <v>1198</v>
      </c>
      <c r="I832">
        <v>0</v>
      </c>
      <c r="J832">
        <v>70</v>
      </c>
      <c r="K832">
        <v>0</v>
      </c>
      <c r="L832">
        <v>0</v>
      </c>
      <c r="M832">
        <v>0</v>
      </c>
      <c r="N832">
        <v>30</v>
      </c>
      <c r="O832">
        <v>0</v>
      </c>
      <c r="P832">
        <v>0</v>
      </c>
      <c r="Q832">
        <v>0</v>
      </c>
      <c r="R832">
        <v>0</v>
      </c>
      <c r="T832">
        <v>0</v>
      </c>
      <c r="U832" t="s">
        <v>1283</v>
      </c>
    </row>
    <row r="833" spans="1:21" x14ac:dyDescent="0.25">
      <c r="H833" t="s">
        <v>17</v>
      </c>
    </row>
    <row r="834" spans="1:21" x14ac:dyDescent="0.25">
      <c r="A834">
        <v>414</v>
      </c>
      <c r="B834">
        <v>1223</v>
      </c>
      <c r="C834" t="s">
        <v>1286</v>
      </c>
      <c r="D834" t="s">
        <v>172</v>
      </c>
      <c r="E834" t="s">
        <v>205</v>
      </c>
      <c r="F834" t="s">
        <v>1287</v>
      </c>
      <c r="G834" t="str">
        <f>"201406010554"</f>
        <v>201406010554</v>
      </c>
      <c r="H834" t="s">
        <v>1198</v>
      </c>
      <c r="I834">
        <v>0</v>
      </c>
      <c r="J834">
        <v>70</v>
      </c>
      <c r="K834">
        <v>0</v>
      </c>
      <c r="L834">
        <v>0</v>
      </c>
      <c r="M834">
        <v>0</v>
      </c>
      <c r="N834">
        <v>30</v>
      </c>
      <c r="O834">
        <v>0</v>
      </c>
      <c r="P834">
        <v>0</v>
      </c>
      <c r="Q834">
        <v>0</v>
      </c>
      <c r="R834">
        <v>0</v>
      </c>
      <c r="T834">
        <v>0</v>
      </c>
      <c r="U834" t="s">
        <v>1283</v>
      </c>
    </row>
    <row r="835" spans="1:21" x14ac:dyDescent="0.25">
      <c r="H835" t="s">
        <v>32</v>
      </c>
    </row>
    <row r="836" spans="1:21" x14ac:dyDescent="0.25">
      <c r="A836">
        <v>415</v>
      </c>
      <c r="B836">
        <v>2493</v>
      </c>
      <c r="C836" t="s">
        <v>1288</v>
      </c>
      <c r="D836" t="s">
        <v>179</v>
      </c>
      <c r="E836" t="s">
        <v>605</v>
      </c>
      <c r="F836" t="s">
        <v>1289</v>
      </c>
      <c r="G836" t="str">
        <f>"200801008945"</f>
        <v>200801008945</v>
      </c>
      <c r="H836" t="s">
        <v>1198</v>
      </c>
      <c r="I836">
        <v>0</v>
      </c>
      <c r="J836">
        <v>70</v>
      </c>
      <c r="K836">
        <v>0</v>
      </c>
      <c r="L836">
        <v>0</v>
      </c>
      <c r="M836">
        <v>30</v>
      </c>
      <c r="N836">
        <v>0</v>
      </c>
      <c r="O836">
        <v>0</v>
      </c>
      <c r="P836">
        <v>0</v>
      </c>
      <c r="Q836">
        <v>0</v>
      </c>
      <c r="R836">
        <v>0</v>
      </c>
      <c r="T836">
        <v>0</v>
      </c>
      <c r="U836" t="s">
        <v>1283</v>
      </c>
    </row>
    <row r="837" spans="1:21" x14ac:dyDescent="0.25">
      <c r="H837" t="s">
        <v>17</v>
      </c>
    </row>
    <row r="838" spans="1:21" x14ac:dyDescent="0.25">
      <c r="A838">
        <v>416</v>
      </c>
      <c r="B838">
        <v>2515</v>
      </c>
      <c r="C838" t="s">
        <v>1290</v>
      </c>
      <c r="D838" t="s">
        <v>903</v>
      </c>
      <c r="E838" t="s">
        <v>205</v>
      </c>
      <c r="F838" t="s">
        <v>1291</v>
      </c>
      <c r="G838" t="str">
        <f>"00230083"</f>
        <v>00230083</v>
      </c>
      <c r="H838" t="s">
        <v>1198</v>
      </c>
      <c r="I838">
        <v>0</v>
      </c>
      <c r="J838">
        <v>70</v>
      </c>
      <c r="K838">
        <v>0</v>
      </c>
      <c r="L838">
        <v>30</v>
      </c>
      <c r="M838">
        <v>0</v>
      </c>
      <c r="N838">
        <v>0</v>
      </c>
      <c r="O838">
        <v>0</v>
      </c>
      <c r="P838">
        <v>0</v>
      </c>
      <c r="Q838">
        <v>0</v>
      </c>
      <c r="R838">
        <v>0</v>
      </c>
      <c r="T838">
        <v>0</v>
      </c>
      <c r="U838" t="s">
        <v>1283</v>
      </c>
    </row>
    <row r="839" spans="1:21" x14ac:dyDescent="0.25">
      <c r="H839" t="s">
        <v>17</v>
      </c>
    </row>
    <row r="840" spans="1:21" x14ac:dyDescent="0.25">
      <c r="A840">
        <v>417</v>
      </c>
      <c r="B840">
        <v>614</v>
      </c>
      <c r="C840" t="s">
        <v>1292</v>
      </c>
      <c r="D840" t="s">
        <v>204</v>
      </c>
      <c r="E840" t="s">
        <v>43</v>
      </c>
      <c r="F840" t="s">
        <v>1293</v>
      </c>
      <c r="G840" t="str">
        <f>"201005000122"</f>
        <v>201005000122</v>
      </c>
      <c r="H840" t="s">
        <v>1136</v>
      </c>
      <c r="I840">
        <v>0</v>
      </c>
      <c r="J840">
        <v>70</v>
      </c>
      <c r="K840">
        <v>0</v>
      </c>
      <c r="L840">
        <v>0</v>
      </c>
      <c r="M840">
        <v>0</v>
      </c>
      <c r="N840">
        <v>0</v>
      </c>
      <c r="O840">
        <v>0</v>
      </c>
      <c r="P840">
        <v>0</v>
      </c>
      <c r="Q840">
        <v>0</v>
      </c>
      <c r="R840">
        <v>0</v>
      </c>
      <c r="T840">
        <v>0</v>
      </c>
      <c r="U840" t="s">
        <v>1294</v>
      </c>
    </row>
    <row r="841" spans="1:21" x14ac:dyDescent="0.25">
      <c r="H841" t="s">
        <v>17</v>
      </c>
    </row>
    <row r="842" spans="1:21" x14ac:dyDescent="0.25">
      <c r="A842">
        <v>418</v>
      </c>
      <c r="B842">
        <v>2247</v>
      </c>
      <c r="C842" t="s">
        <v>1295</v>
      </c>
      <c r="D842" t="s">
        <v>86</v>
      </c>
      <c r="E842" t="s">
        <v>328</v>
      </c>
      <c r="F842" t="s">
        <v>1296</v>
      </c>
      <c r="G842" t="str">
        <f>"00104171"</f>
        <v>00104171</v>
      </c>
      <c r="H842" t="s">
        <v>77</v>
      </c>
      <c r="I842">
        <v>0</v>
      </c>
      <c r="J842">
        <v>0</v>
      </c>
      <c r="K842">
        <v>0</v>
      </c>
      <c r="L842">
        <v>0</v>
      </c>
      <c r="M842">
        <v>0</v>
      </c>
      <c r="N842">
        <v>0</v>
      </c>
      <c r="O842">
        <v>0</v>
      </c>
      <c r="P842">
        <v>0</v>
      </c>
      <c r="Q842">
        <v>0</v>
      </c>
      <c r="R842">
        <v>0</v>
      </c>
      <c r="T842">
        <v>0</v>
      </c>
      <c r="U842" t="s">
        <v>77</v>
      </c>
    </row>
    <row r="843" spans="1:21" x14ac:dyDescent="0.25">
      <c r="H843" t="s">
        <v>17</v>
      </c>
    </row>
    <row r="844" spans="1:21" x14ac:dyDescent="0.25">
      <c r="A844">
        <v>419</v>
      </c>
      <c r="B844">
        <v>1115</v>
      </c>
      <c r="C844" t="s">
        <v>1297</v>
      </c>
      <c r="D844" t="s">
        <v>162</v>
      </c>
      <c r="E844" t="s">
        <v>210</v>
      </c>
      <c r="F844" t="s">
        <v>1298</v>
      </c>
      <c r="G844" t="str">
        <f>"00225436"</f>
        <v>00225436</v>
      </c>
      <c r="H844" t="s">
        <v>1299</v>
      </c>
      <c r="I844">
        <v>0</v>
      </c>
      <c r="J844">
        <v>70</v>
      </c>
      <c r="K844">
        <v>30</v>
      </c>
      <c r="L844">
        <v>0</v>
      </c>
      <c r="M844">
        <v>0</v>
      </c>
      <c r="N844">
        <v>0</v>
      </c>
      <c r="O844">
        <v>0</v>
      </c>
      <c r="P844">
        <v>0</v>
      </c>
      <c r="Q844">
        <v>0</v>
      </c>
      <c r="R844">
        <v>0</v>
      </c>
      <c r="T844">
        <v>0</v>
      </c>
      <c r="U844" t="s">
        <v>1300</v>
      </c>
    </row>
    <row r="845" spans="1:21" x14ac:dyDescent="0.25">
      <c r="H845">
        <v>702</v>
      </c>
    </row>
    <row r="846" spans="1:21" x14ac:dyDescent="0.25">
      <c r="A846">
        <v>420</v>
      </c>
      <c r="B846">
        <v>1554</v>
      </c>
      <c r="C846" t="s">
        <v>1301</v>
      </c>
      <c r="D846" t="s">
        <v>185</v>
      </c>
      <c r="E846" t="s">
        <v>276</v>
      </c>
      <c r="F846" t="s">
        <v>1302</v>
      </c>
      <c r="G846" t="str">
        <f>"00229640"</f>
        <v>00229640</v>
      </c>
      <c r="H846" t="s">
        <v>1303</v>
      </c>
      <c r="I846">
        <v>0</v>
      </c>
      <c r="J846">
        <v>30</v>
      </c>
      <c r="K846">
        <v>0</v>
      </c>
      <c r="L846">
        <v>0</v>
      </c>
      <c r="M846">
        <v>0</v>
      </c>
      <c r="N846">
        <v>0</v>
      </c>
      <c r="O846">
        <v>0</v>
      </c>
      <c r="P846">
        <v>0</v>
      </c>
      <c r="Q846">
        <v>0</v>
      </c>
      <c r="R846">
        <v>0</v>
      </c>
      <c r="T846">
        <v>0</v>
      </c>
      <c r="U846" t="s">
        <v>1304</v>
      </c>
    </row>
    <row r="847" spans="1:21" x14ac:dyDescent="0.25">
      <c r="H847" t="s">
        <v>17</v>
      </c>
    </row>
    <row r="848" spans="1:21" x14ac:dyDescent="0.25">
      <c r="A848">
        <v>421</v>
      </c>
      <c r="B848">
        <v>334</v>
      </c>
      <c r="C848" t="s">
        <v>1305</v>
      </c>
      <c r="D848" t="s">
        <v>258</v>
      </c>
      <c r="E848" t="s">
        <v>653</v>
      </c>
      <c r="F848" t="s">
        <v>1306</v>
      </c>
      <c r="G848" t="str">
        <f>"00170030"</f>
        <v>00170030</v>
      </c>
      <c r="H848" t="s">
        <v>1307</v>
      </c>
      <c r="I848">
        <v>0</v>
      </c>
      <c r="J848">
        <v>70</v>
      </c>
      <c r="K848">
        <v>30</v>
      </c>
      <c r="L848">
        <v>0</v>
      </c>
      <c r="M848">
        <v>0</v>
      </c>
      <c r="N848">
        <v>0</v>
      </c>
      <c r="O848">
        <v>0</v>
      </c>
      <c r="P848">
        <v>0</v>
      </c>
      <c r="Q848">
        <v>0</v>
      </c>
      <c r="R848">
        <v>0</v>
      </c>
      <c r="T848">
        <v>0</v>
      </c>
      <c r="U848" t="s">
        <v>1308</v>
      </c>
    </row>
    <row r="849" spans="1:21" x14ac:dyDescent="0.25">
      <c r="H849">
        <v>702</v>
      </c>
    </row>
    <row r="850" spans="1:21" x14ac:dyDescent="0.25">
      <c r="A850">
        <v>422</v>
      </c>
      <c r="B850">
        <v>2116</v>
      </c>
      <c r="C850" t="s">
        <v>1309</v>
      </c>
      <c r="D850" t="s">
        <v>197</v>
      </c>
      <c r="E850" t="s">
        <v>154</v>
      </c>
      <c r="F850" t="s">
        <v>1310</v>
      </c>
      <c r="G850" t="str">
        <f>"200802004228"</f>
        <v>200802004228</v>
      </c>
      <c r="H850" t="s">
        <v>151</v>
      </c>
      <c r="I850">
        <v>0</v>
      </c>
      <c r="J850">
        <v>30</v>
      </c>
      <c r="K850">
        <v>30</v>
      </c>
      <c r="L850">
        <v>0</v>
      </c>
      <c r="M850">
        <v>0</v>
      </c>
      <c r="N850">
        <v>0</v>
      </c>
      <c r="O850">
        <v>0</v>
      </c>
      <c r="P850">
        <v>0</v>
      </c>
      <c r="Q850">
        <v>0</v>
      </c>
      <c r="R850">
        <v>0</v>
      </c>
      <c r="T850">
        <v>0</v>
      </c>
      <c r="U850" t="s">
        <v>1311</v>
      </c>
    </row>
    <row r="851" spans="1:21" x14ac:dyDescent="0.25">
      <c r="H851" t="s">
        <v>32</v>
      </c>
    </row>
    <row r="852" spans="1:21" x14ac:dyDescent="0.25">
      <c r="A852">
        <v>423</v>
      </c>
      <c r="B852">
        <v>1699</v>
      </c>
      <c r="C852" t="s">
        <v>1312</v>
      </c>
      <c r="D852" t="s">
        <v>69</v>
      </c>
      <c r="E852" t="s">
        <v>233</v>
      </c>
      <c r="F852" t="s">
        <v>1313</v>
      </c>
      <c r="G852" t="str">
        <f>"00010565"</f>
        <v>00010565</v>
      </c>
      <c r="H852" t="s">
        <v>151</v>
      </c>
      <c r="I852">
        <v>0</v>
      </c>
      <c r="J852">
        <v>30</v>
      </c>
      <c r="K852">
        <v>0</v>
      </c>
      <c r="L852">
        <v>0</v>
      </c>
      <c r="M852">
        <v>30</v>
      </c>
      <c r="N852">
        <v>0</v>
      </c>
      <c r="O852">
        <v>0</v>
      </c>
      <c r="P852">
        <v>0</v>
      </c>
      <c r="Q852">
        <v>0</v>
      </c>
      <c r="R852">
        <v>0</v>
      </c>
      <c r="T852">
        <v>0</v>
      </c>
      <c r="U852" t="s">
        <v>1311</v>
      </c>
    </row>
    <row r="853" spans="1:21" x14ac:dyDescent="0.25">
      <c r="H853" t="s">
        <v>17</v>
      </c>
    </row>
    <row r="854" spans="1:21" x14ac:dyDescent="0.25">
      <c r="A854">
        <v>424</v>
      </c>
      <c r="B854">
        <v>3083</v>
      </c>
      <c r="C854" t="s">
        <v>1314</v>
      </c>
      <c r="D854" t="s">
        <v>98</v>
      </c>
      <c r="E854" t="s">
        <v>64</v>
      </c>
      <c r="F854" t="s">
        <v>1315</v>
      </c>
      <c r="G854" t="str">
        <f>"00143892"</f>
        <v>00143892</v>
      </c>
      <c r="H854">
        <v>924</v>
      </c>
      <c r="I854">
        <v>0</v>
      </c>
      <c r="J854">
        <v>30</v>
      </c>
      <c r="K854">
        <v>70</v>
      </c>
      <c r="L854">
        <v>0</v>
      </c>
      <c r="M854">
        <v>0</v>
      </c>
      <c r="N854">
        <v>0</v>
      </c>
      <c r="O854">
        <v>0</v>
      </c>
      <c r="P854">
        <v>0</v>
      </c>
      <c r="Q854">
        <v>0</v>
      </c>
      <c r="R854">
        <v>0</v>
      </c>
      <c r="T854">
        <v>0</v>
      </c>
      <c r="U854">
        <v>1024</v>
      </c>
    </row>
    <row r="855" spans="1:21" x14ac:dyDescent="0.25">
      <c r="H855" t="s">
        <v>17</v>
      </c>
    </row>
    <row r="856" spans="1:21" x14ac:dyDescent="0.25">
      <c r="A856">
        <v>425</v>
      </c>
      <c r="B856">
        <v>818</v>
      </c>
      <c r="C856" t="s">
        <v>1316</v>
      </c>
      <c r="D856" t="s">
        <v>303</v>
      </c>
      <c r="E856" t="s">
        <v>49</v>
      </c>
      <c r="F856" t="s">
        <v>1317</v>
      </c>
      <c r="G856" t="str">
        <f>"201402004062"</f>
        <v>201402004062</v>
      </c>
      <c r="H856">
        <v>924</v>
      </c>
      <c r="I856">
        <v>0</v>
      </c>
      <c r="J856">
        <v>30</v>
      </c>
      <c r="K856">
        <v>0</v>
      </c>
      <c r="L856">
        <v>0</v>
      </c>
      <c r="M856">
        <v>0</v>
      </c>
      <c r="N856">
        <v>70</v>
      </c>
      <c r="O856">
        <v>0</v>
      </c>
      <c r="P856">
        <v>0</v>
      </c>
      <c r="Q856">
        <v>0</v>
      </c>
      <c r="R856">
        <v>0</v>
      </c>
      <c r="T856">
        <v>0</v>
      </c>
      <c r="U856">
        <v>1024</v>
      </c>
    </row>
    <row r="857" spans="1:21" x14ac:dyDescent="0.25">
      <c r="H857" t="s">
        <v>17</v>
      </c>
    </row>
    <row r="858" spans="1:21" x14ac:dyDescent="0.25">
      <c r="A858">
        <v>426</v>
      </c>
      <c r="B858">
        <v>823</v>
      </c>
      <c r="C858" t="s">
        <v>388</v>
      </c>
      <c r="D858" t="s">
        <v>1318</v>
      </c>
      <c r="E858" t="s">
        <v>35</v>
      </c>
      <c r="F858" t="s">
        <v>1319</v>
      </c>
      <c r="G858" t="str">
        <f>"00202890"</f>
        <v>00202890</v>
      </c>
      <c r="H858">
        <v>924</v>
      </c>
      <c r="I858">
        <v>0</v>
      </c>
      <c r="J858">
        <v>30</v>
      </c>
      <c r="K858">
        <v>70</v>
      </c>
      <c r="L858">
        <v>0</v>
      </c>
      <c r="M858">
        <v>0</v>
      </c>
      <c r="N858">
        <v>0</v>
      </c>
      <c r="O858">
        <v>0</v>
      </c>
      <c r="P858">
        <v>0</v>
      </c>
      <c r="Q858">
        <v>0</v>
      </c>
      <c r="R858">
        <v>0</v>
      </c>
      <c r="T858">
        <v>0</v>
      </c>
      <c r="U858">
        <v>1024</v>
      </c>
    </row>
    <row r="859" spans="1:21" x14ac:dyDescent="0.25">
      <c r="H859" t="s">
        <v>17</v>
      </c>
    </row>
    <row r="860" spans="1:21" x14ac:dyDescent="0.25">
      <c r="A860">
        <v>427</v>
      </c>
      <c r="B860">
        <v>1908</v>
      </c>
      <c r="C860" t="s">
        <v>1320</v>
      </c>
      <c r="D860" t="s">
        <v>1321</v>
      </c>
      <c r="E860" t="s">
        <v>313</v>
      </c>
      <c r="F860" t="s">
        <v>1322</v>
      </c>
      <c r="G860" t="str">
        <f>"00127416"</f>
        <v>00127416</v>
      </c>
      <c r="H860" t="s">
        <v>127</v>
      </c>
      <c r="I860">
        <v>0</v>
      </c>
      <c r="J860">
        <v>30</v>
      </c>
      <c r="K860">
        <v>0</v>
      </c>
      <c r="L860">
        <v>0</v>
      </c>
      <c r="M860">
        <v>0</v>
      </c>
      <c r="N860">
        <v>30</v>
      </c>
      <c r="O860">
        <v>0</v>
      </c>
      <c r="P860">
        <v>0</v>
      </c>
      <c r="Q860">
        <v>0</v>
      </c>
      <c r="R860">
        <v>0</v>
      </c>
      <c r="T860">
        <v>0</v>
      </c>
      <c r="U860" t="s">
        <v>1323</v>
      </c>
    </row>
    <row r="861" spans="1:21" x14ac:dyDescent="0.25">
      <c r="H861">
        <v>702</v>
      </c>
    </row>
    <row r="862" spans="1:21" x14ac:dyDescent="0.25">
      <c r="A862">
        <v>428</v>
      </c>
      <c r="B862">
        <v>2424</v>
      </c>
      <c r="C862" t="s">
        <v>1324</v>
      </c>
      <c r="D862" t="s">
        <v>185</v>
      </c>
      <c r="E862" t="s">
        <v>423</v>
      </c>
      <c r="F862" t="s">
        <v>1325</v>
      </c>
      <c r="G862" t="str">
        <f>"00230784"</f>
        <v>00230784</v>
      </c>
      <c r="H862" t="s">
        <v>1077</v>
      </c>
      <c r="I862">
        <v>0</v>
      </c>
      <c r="J862">
        <v>50</v>
      </c>
      <c r="K862">
        <v>0</v>
      </c>
      <c r="L862">
        <v>70</v>
      </c>
      <c r="M862">
        <v>0</v>
      </c>
      <c r="N862">
        <v>0</v>
      </c>
      <c r="O862">
        <v>0</v>
      </c>
      <c r="P862">
        <v>0</v>
      </c>
      <c r="Q862">
        <v>0</v>
      </c>
      <c r="R862">
        <v>0</v>
      </c>
      <c r="T862">
        <v>0</v>
      </c>
      <c r="U862" t="s">
        <v>1326</v>
      </c>
    </row>
    <row r="863" spans="1:21" x14ac:dyDescent="0.25">
      <c r="H863">
        <v>702</v>
      </c>
    </row>
    <row r="864" spans="1:21" x14ac:dyDescent="0.25">
      <c r="A864">
        <v>429</v>
      </c>
      <c r="B864">
        <v>1231</v>
      </c>
      <c r="C864" t="s">
        <v>1327</v>
      </c>
      <c r="D864" t="s">
        <v>331</v>
      </c>
      <c r="E864" t="s">
        <v>64</v>
      </c>
      <c r="F864" t="s">
        <v>1328</v>
      </c>
      <c r="G864" t="str">
        <f>"200809000699"</f>
        <v>200809000699</v>
      </c>
      <c r="H864" t="s">
        <v>190</v>
      </c>
      <c r="I864">
        <v>0</v>
      </c>
      <c r="J864">
        <v>30</v>
      </c>
      <c r="K864">
        <v>0</v>
      </c>
      <c r="L864">
        <v>0</v>
      </c>
      <c r="M864">
        <v>0</v>
      </c>
      <c r="N864">
        <v>0</v>
      </c>
      <c r="O864">
        <v>0</v>
      </c>
      <c r="P864">
        <v>0</v>
      </c>
      <c r="Q864">
        <v>0</v>
      </c>
      <c r="R864">
        <v>0</v>
      </c>
      <c r="T864">
        <v>2</v>
      </c>
      <c r="U864" t="s">
        <v>1329</v>
      </c>
    </row>
    <row r="865" spans="1:21" x14ac:dyDescent="0.25">
      <c r="H865" t="s">
        <v>32</v>
      </c>
    </row>
    <row r="866" spans="1:21" x14ac:dyDescent="0.25">
      <c r="A866">
        <v>430</v>
      </c>
      <c r="B866">
        <v>2245</v>
      </c>
      <c r="C866" t="s">
        <v>1330</v>
      </c>
      <c r="D866" t="s">
        <v>98</v>
      </c>
      <c r="E866" t="s">
        <v>340</v>
      </c>
      <c r="F866" t="s">
        <v>1331</v>
      </c>
      <c r="G866" t="str">
        <f>"201108000129"</f>
        <v>201108000129</v>
      </c>
      <c r="H866" t="s">
        <v>1332</v>
      </c>
      <c r="I866">
        <v>0</v>
      </c>
      <c r="J866">
        <v>30</v>
      </c>
      <c r="K866">
        <v>0</v>
      </c>
      <c r="L866">
        <v>0</v>
      </c>
      <c r="M866">
        <v>70</v>
      </c>
      <c r="N866">
        <v>0</v>
      </c>
      <c r="O866">
        <v>0</v>
      </c>
      <c r="P866">
        <v>0</v>
      </c>
      <c r="Q866">
        <v>0</v>
      </c>
      <c r="R866">
        <v>0</v>
      </c>
      <c r="T866">
        <v>0</v>
      </c>
      <c r="U866" t="s">
        <v>1333</v>
      </c>
    </row>
    <row r="867" spans="1:21" x14ac:dyDescent="0.25">
      <c r="H867">
        <v>702</v>
      </c>
    </row>
    <row r="868" spans="1:21" x14ac:dyDescent="0.25">
      <c r="A868">
        <v>431</v>
      </c>
      <c r="B868">
        <v>2804</v>
      </c>
      <c r="C868" t="s">
        <v>1301</v>
      </c>
      <c r="D868" t="s">
        <v>53</v>
      </c>
      <c r="E868" t="s">
        <v>64</v>
      </c>
      <c r="F868" t="s">
        <v>1334</v>
      </c>
      <c r="G868" t="str">
        <f>"201406013035"</f>
        <v>201406013035</v>
      </c>
      <c r="H868">
        <v>913</v>
      </c>
      <c r="I868">
        <v>0</v>
      </c>
      <c r="J868">
        <v>70</v>
      </c>
      <c r="K868">
        <v>0</v>
      </c>
      <c r="L868">
        <v>30</v>
      </c>
      <c r="M868">
        <v>0</v>
      </c>
      <c r="N868">
        <v>0</v>
      </c>
      <c r="O868">
        <v>0</v>
      </c>
      <c r="P868">
        <v>0</v>
      </c>
      <c r="Q868">
        <v>0</v>
      </c>
      <c r="R868">
        <v>0</v>
      </c>
      <c r="T868">
        <v>1</v>
      </c>
      <c r="U868">
        <v>1013</v>
      </c>
    </row>
    <row r="869" spans="1:21" x14ac:dyDescent="0.25">
      <c r="H869" t="s">
        <v>17</v>
      </c>
    </row>
    <row r="870" spans="1:21" x14ac:dyDescent="0.25">
      <c r="A870">
        <v>432</v>
      </c>
      <c r="B870">
        <v>3148</v>
      </c>
      <c r="C870" t="s">
        <v>1335</v>
      </c>
      <c r="D870" t="s">
        <v>204</v>
      </c>
      <c r="E870" t="s">
        <v>255</v>
      </c>
      <c r="F870" t="s">
        <v>1336</v>
      </c>
      <c r="G870" t="str">
        <f>"00105612"</f>
        <v>00105612</v>
      </c>
      <c r="H870">
        <v>913</v>
      </c>
      <c r="I870">
        <v>0</v>
      </c>
      <c r="J870">
        <v>70</v>
      </c>
      <c r="K870">
        <v>0</v>
      </c>
      <c r="L870">
        <v>30</v>
      </c>
      <c r="M870">
        <v>0</v>
      </c>
      <c r="N870">
        <v>0</v>
      </c>
      <c r="O870">
        <v>0</v>
      </c>
      <c r="P870">
        <v>0</v>
      </c>
      <c r="Q870">
        <v>0</v>
      </c>
      <c r="R870">
        <v>0</v>
      </c>
      <c r="T870">
        <v>0</v>
      </c>
      <c r="U870">
        <v>1013</v>
      </c>
    </row>
    <row r="871" spans="1:21" x14ac:dyDescent="0.25">
      <c r="H871" t="s">
        <v>17</v>
      </c>
    </row>
    <row r="872" spans="1:21" x14ac:dyDescent="0.25">
      <c r="A872">
        <v>433</v>
      </c>
      <c r="B872">
        <v>1641</v>
      </c>
      <c r="C872" t="s">
        <v>1337</v>
      </c>
      <c r="D872" t="s">
        <v>1338</v>
      </c>
      <c r="E872" t="s">
        <v>1339</v>
      </c>
      <c r="F872" t="s">
        <v>1340</v>
      </c>
      <c r="G872" t="str">
        <f>"00016574"</f>
        <v>00016574</v>
      </c>
      <c r="H872" t="s">
        <v>207</v>
      </c>
      <c r="I872">
        <v>0</v>
      </c>
      <c r="J872">
        <v>30</v>
      </c>
      <c r="K872">
        <v>0</v>
      </c>
      <c r="L872">
        <v>0</v>
      </c>
      <c r="M872">
        <v>30</v>
      </c>
      <c r="N872">
        <v>0</v>
      </c>
      <c r="O872">
        <v>0</v>
      </c>
      <c r="P872">
        <v>0</v>
      </c>
      <c r="Q872">
        <v>0</v>
      </c>
      <c r="R872">
        <v>0</v>
      </c>
      <c r="T872">
        <v>0</v>
      </c>
      <c r="U872" t="s">
        <v>1341</v>
      </c>
    </row>
    <row r="873" spans="1:21" x14ac:dyDescent="0.25">
      <c r="H873" t="s">
        <v>17</v>
      </c>
    </row>
    <row r="874" spans="1:21" x14ac:dyDescent="0.25">
      <c r="A874">
        <v>434</v>
      </c>
      <c r="B874">
        <v>2231</v>
      </c>
      <c r="C874" t="s">
        <v>1342</v>
      </c>
      <c r="D874" t="s">
        <v>179</v>
      </c>
      <c r="E874" t="s">
        <v>493</v>
      </c>
      <c r="F874" t="s">
        <v>1343</v>
      </c>
      <c r="G874" t="str">
        <f>"201402011030"</f>
        <v>201402011030</v>
      </c>
      <c r="H874" t="s">
        <v>207</v>
      </c>
      <c r="I874">
        <v>0</v>
      </c>
      <c r="J874">
        <v>30</v>
      </c>
      <c r="K874">
        <v>0</v>
      </c>
      <c r="L874">
        <v>0</v>
      </c>
      <c r="M874">
        <v>30</v>
      </c>
      <c r="N874">
        <v>0</v>
      </c>
      <c r="O874">
        <v>0</v>
      </c>
      <c r="P874">
        <v>0</v>
      </c>
      <c r="Q874">
        <v>0</v>
      </c>
      <c r="R874">
        <v>0</v>
      </c>
      <c r="T874">
        <v>0</v>
      </c>
      <c r="U874" t="s">
        <v>1341</v>
      </c>
    </row>
    <row r="875" spans="1:21" x14ac:dyDescent="0.25">
      <c r="H875">
        <v>702</v>
      </c>
    </row>
    <row r="876" spans="1:21" x14ac:dyDescent="0.25">
      <c r="A876">
        <v>435</v>
      </c>
      <c r="B876">
        <v>1784</v>
      </c>
      <c r="C876" t="s">
        <v>1344</v>
      </c>
      <c r="D876" t="s">
        <v>98</v>
      </c>
      <c r="E876" t="s">
        <v>154</v>
      </c>
      <c r="F876" t="s">
        <v>1345</v>
      </c>
      <c r="G876" t="str">
        <f>"00043665"</f>
        <v>00043665</v>
      </c>
      <c r="H876" t="s">
        <v>1346</v>
      </c>
      <c r="I876">
        <v>0</v>
      </c>
      <c r="J876">
        <v>70</v>
      </c>
      <c r="K876">
        <v>30</v>
      </c>
      <c r="L876">
        <v>0</v>
      </c>
      <c r="M876">
        <v>70</v>
      </c>
      <c r="N876">
        <v>0</v>
      </c>
      <c r="O876">
        <v>0</v>
      </c>
      <c r="P876">
        <v>0</v>
      </c>
      <c r="Q876">
        <v>0</v>
      </c>
      <c r="R876">
        <v>0</v>
      </c>
      <c r="T876">
        <v>1</v>
      </c>
      <c r="U876" t="s">
        <v>1341</v>
      </c>
    </row>
    <row r="877" spans="1:21" x14ac:dyDescent="0.25">
      <c r="H877" t="s">
        <v>17</v>
      </c>
    </row>
    <row r="878" spans="1:21" x14ac:dyDescent="0.25">
      <c r="A878">
        <v>436</v>
      </c>
      <c r="B878">
        <v>2486</v>
      </c>
      <c r="C878" t="s">
        <v>1347</v>
      </c>
      <c r="D878" t="s">
        <v>386</v>
      </c>
      <c r="E878" t="s">
        <v>35</v>
      </c>
      <c r="F878" t="s">
        <v>1348</v>
      </c>
      <c r="G878" t="str">
        <f>"201511038465"</f>
        <v>201511038465</v>
      </c>
      <c r="H878">
        <v>880</v>
      </c>
      <c r="I878">
        <v>0</v>
      </c>
      <c r="J878">
        <v>70</v>
      </c>
      <c r="K878">
        <v>30</v>
      </c>
      <c r="L878">
        <v>0</v>
      </c>
      <c r="M878">
        <v>30</v>
      </c>
      <c r="N878">
        <v>0</v>
      </c>
      <c r="O878">
        <v>0</v>
      </c>
      <c r="P878">
        <v>0</v>
      </c>
      <c r="Q878">
        <v>0</v>
      </c>
      <c r="R878">
        <v>0</v>
      </c>
      <c r="T878">
        <v>0</v>
      </c>
      <c r="U878">
        <v>1010</v>
      </c>
    </row>
    <row r="879" spans="1:21" x14ac:dyDescent="0.25">
      <c r="H879" t="s">
        <v>17</v>
      </c>
    </row>
    <row r="880" spans="1:21" x14ac:dyDescent="0.25">
      <c r="A880">
        <v>437</v>
      </c>
      <c r="B880">
        <v>2635</v>
      </c>
      <c r="C880" t="s">
        <v>1284</v>
      </c>
      <c r="D880" t="s">
        <v>69</v>
      </c>
      <c r="E880" t="s">
        <v>70</v>
      </c>
      <c r="F880" t="s">
        <v>1349</v>
      </c>
      <c r="G880" t="str">
        <f>"201412006863"</f>
        <v>201412006863</v>
      </c>
      <c r="H880" t="s">
        <v>1350</v>
      </c>
      <c r="I880">
        <v>0</v>
      </c>
      <c r="J880">
        <v>70</v>
      </c>
      <c r="K880">
        <v>0</v>
      </c>
      <c r="L880">
        <v>0</v>
      </c>
      <c r="M880">
        <v>30</v>
      </c>
      <c r="N880">
        <v>0</v>
      </c>
      <c r="O880">
        <v>0</v>
      </c>
      <c r="P880">
        <v>0</v>
      </c>
      <c r="Q880">
        <v>0</v>
      </c>
      <c r="R880">
        <v>0</v>
      </c>
      <c r="T880">
        <v>0</v>
      </c>
      <c r="U880" t="s">
        <v>1351</v>
      </c>
    </row>
    <row r="881" spans="1:21" x14ac:dyDescent="0.25">
      <c r="H881" t="s">
        <v>17</v>
      </c>
    </row>
    <row r="882" spans="1:21" x14ac:dyDescent="0.25">
      <c r="A882">
        <v>438</v>
      </c>
      <c r="B882">
        <v>2163</v>
      </c>
      <c r="C882" t="s">
        <v>1352</v>
      </c>
      <c r="D882" t="s">
        <v>386</v>
      </c>
      <c r="E882" t="s">
        <v>332</v>
      </c>
      <c r="F882" t="s">
        <v>1353</v>
      </c>
      <c r="G882" t="str">
        <f>"00123703"</f>
        <v>00123703</v>
      </c>
      <c r="H882" t="s">
        <v>1350</v>
      </c>
      <c r="I882">
        <v>0</v>
      </c>
      <c r="J882">
        <v>70</v>
      </c>
      <c r="K882">
        <v>30</v>
      </c>
      <c r="L882">
        <v>0</v>
      </c>
      <c r="M882">
        <v>0</v>
      </c>
      <c r="N882">
        <v>0</v>
      </c>
      <c r="O882">
        <v>0</v>
      </c>
      <c r="P882">
        <v>0</v>
      </c>
      <c r="Q882">
        <v>0</v>
      </c>
      <c r="R882">
        <v>0</v>
      </c>
      <c r="T882">
        <v>0</v>
      </c>
      <c r="U882" t="s">
        <v>1351</v>
      </c>
    </row>
    <row r="883" spans="1:21" x14ac:dyDescent="0.25">
      <c r="H883" t="s">
        <v>17</v>
      </c>
    </row>
    <row r="884" spans="1:21" x14ac:dyDescent="0.25">
      <c r="A884">
        <v>439</v>
      </c>
      <c r="B884">
        <v>1707</v>
      </c>
      <c r="C884" t="s">
        <v>1354</v>
      </c>
      <c r="D884" t="s">
        <v>48</v>
      </c>
      <c r="E884" t="s">
        <v>64</v>
      </c>
      <c r="F884" t="s">
        <v>1355</v>
      </c>
      <c r="G884" t="str">
        <f>"00223266"</f>
        <v>00223266</v>
      </c>
      <c r="H884" t="s">
        <v>1350</v>
      </c>
      <c r="I884">
        <v>0</v>
      </c>
      <c r="J884">
        <v>30</v>
      </c>
      <c r="K884">
        <v>0</v>
      </c>
      <c r="L884">
        <v>0</v>
      </c>
      <c r="M884">
        <v>0</v>
      </c>
      <c r="N884">
        <v>0</v>
      </c>
      <c r="O884">
        <v>70</v>
      </c>
      <c r="P884">
        <v>0</v>
      </c>
      <c r="Q884">
        <v>0</v>
      </c>
      <c r="R884">
        <v>0</v>
      </c>
      <c r="T884">
        <v>0</v>
      </c>
      <c r="U884" t="s">
        <v>1351</v>
      </c>
    </row>
    <row r="885" spans="1:21" x14ac:dyDescent="0.25">
      <c r="H885" t="s">
        <v>32</v>
      </c>
    </row>
    <row r="886" spans="1:21" x14ac:dyDescent="0.25">
      <c r="A886">
        <v>440</v>
      </c>
      <c r="B886">
        <v>857</v>
      </c>
      <c r="C886" t="s">
        <v>1356</v>
      </c>
      <c r="D886" t="s">
        <v>821</v>
      </c>
      <c r="E886" t="s">
        <v>1029</v>
      </c>
      <c r="F886" t="s">
        <v>1357</v>
      </c>
      <c r="G886" t="str">
        <f>"00017532"</f>
        <v>00017532</v>
      </c>
      <c r="H886" t="s">
        <v>1358</v>
      </c>
      <c r="I886">
        <v>150</v>
      </c>
      <c r="J886">
        <v>30</v>
      </c>
      <c r="K886">
        <v>0</v>
      </c>
      <c r="L886">
        <v>0</v>
      </c>
      <c r="M886">
        <v>30</v>
      </c>
      <c r="N886">
        <v>0</v>
      </c>
      <c r="O886">
        <v>0</v>
      </c>
      <c r="P886">
        <v>0</v>
      </c>
      <c r="Q886">
        <v>0</v>
      </c>
      <c r="R886">
        <v>0</v>
      </c>
      <c r="T886">
        <v>0</v>
      </c>
      <c r="U886" t="s">
        <v>1351</v>
      </c>
    </row>
    <row r="887" spans="1:21" x14ac:dyDescent="0.25">
      <c r="H887" t="s">
        <v>17</v>
      </c>
    </row>
    <row r="888" spans="1:21" x14ac:dyDescent="0.25">
      <c r="A888">
        <v>441</v>
      </c>
      <c r="B888">
        <v>747</v>
      </c>
      <c r="C888" t="s">
        <v>1359</v>
      </c>
      <c r="D888" t="s">
        <v>1360</v>
      </c>
      <c r="E888" t="s">
        <v>1361</v>
      </c>
      <c r="F888" t="s">
        <v>1362</v>
      </c>
      <c r="G888" t="str">
        <f>"201511014418"</f>
        <v>201511014418</v>
      </c>
      <c r="H888" t="s">
        <v>1363</v>
      </c>
      <c r="I888">
        <v>0</v>
      </c>
      <c r="J888">
        <v>30</v>
      </c>
      <c r="K888">
        <v>0</v>
      </c>
      <c r="L888">
        <v>30</v>
      </c>
      <c r="M888">
        <v>0</v>
      </c>
      <c r="N888">
        <v>0</v>
      </c>
      <c r="O888">
        <v>0</v>
      </c>
      <c r="P888">
        <v>0</v>
      </c>
      <c r="Q888">
        <v>0</v>
      </c>
      <c r="R888">
        <v>0</v>
      </c>
      <c r="T888">
        <v>0</v>
      </c>
      <c r="U888" t="s">
        <v>1364</v>
      </c>
    </row>
    <row r="889" spans="1:21" x14ac:dyDescent="0.25">
      <c r="H889" t="s">
        <v>17</v>
      </c>
    </row>
    <row r="890" spans="1:21" x14ac:dyDescent="0.25">
      <c r="A890">
        <v>442</v>
      </c>
      <c r="B890">
        <v>2774</v>
      </c>
      <c r="C890" t="s">
        <v>1365</v>
      </c>
      <c r="D890" t="s">
        <v>1366</v>
      </c>
      <c r="E890" t="s">
        <v>70</v>
      </c>
      <c r="F890" t="s">
        <v>1367</v>
      </c>
      <c r="G890" t="str">
        <f>"200801009079"</f>
        <v>200801009079</v>
      </c>
      <c r="H890">
        <v>737</v>
      </c>
      <c r="I890">
        <v>150</v>
      </c>
      <c r="J890">
        <v>70</v>
      </c>
      <c r="K890">
        <v>0</v>
      </c>
      <c r="L890">
        <v>50</v>
      </c>
      <c r="M890">
        <v>0</v>
      </c>
      <c r="N890">
        <v>0</v>
      </c>
      <c r="O890">
        <v>0</v>
      </c>
      <c r="P890">
        <v>0</v>
      </c>
      <c r="Q890">
        <v>0</v>
      </c>
      <c r="R890">
        <v>0</v>
      </c>
      <c r="T890">
        <v>0</v>
      </c>
      <c r="U890">
        <v>1007</v>
      </c>
    </row>
    <row r="891" spans="1:21" x14ac:dyDescent="0.25">
      <c r="H891" t="s">
        <v>32</v>
      </c>
    </row>
    <row r="892" spans="1:21" x14ac:dyDescent="0.25">
      <c r="A892">
        <v>443</v>
      </c>
      <c r="B892">
        <v>1213</v>
      </c>
      <c r="C892" t="s">
        <v>1368</v>
      </c>
      <c r="D892" t="s">
        <v>20</v>
      </c>
      <c r="E892" t="s">
        <v>209</v>
      </c>
      <c r="F892" t="s">
        <v>1369</v>
      </c>
      <c r="G892" t="str">
        <f>"00196091"</f>
        <v>00196091</v>
      </c>
      <c r="H892">
        <v>946</v>
      </c>
      <c r="I892">
        <v>0</v>
      </c>
      <c r="J892">
        <v>30</v>
      </c>
      <c r="K892">
        <v>0</v>
      </c>
      <c r="L892">
        <v>30</v>
      </c>
      <c r="M892">
        <v>0</v>
      </c>
      <c r="N892">
        <v>0</v>
      </c>
      <c r="O892">
        <v>0</v>
      </c>
      <c r="P892">
        <v>0</v>
      </c>
      <c r="Q892">
        <v>0</v>
      </c>
      <c r="R892">
        <v>0</v>
      </c>
      <c r="T892">
        <v>1</v>
      </c>
      <c r="U892">
        <v>1006</v>
      </c>
    </row>
    <row r="893" spans="1:21" x14ac:dyDescent="0.25">
      <c r="H893" t="s">
        <v>32</v>
      </c>
    </row>
    <row r="894" spans="1:21" x14ac:dyDescent="0.25">
      <c r="A894">
        <v>444</v>
      </c>
      <c r="B894">
        <v>3075</v>
      </c>
      <c r="C894" t="s">
        <v>1370</v>
      </c>
      <c r="D894" t="s">
        <v>1371</v>
      </c>
      <c r="E894" t="s">
        <v>35</v>
      </c>
      <c r="F894" t="s">
        <v>1372</v>
      </c>
      <c r="G894" t="str">
        <f>"00229092"</f>
        <v>00229092</v>
      </c>
      <c r="H894">
        <v>825</v>
      </c>
      <c r="I894">
        <v>150</v>
      </c>
      <c r="J894">
        <v>30</v>
      </c>
      <c r="K894">
        <v>0</v>
      </c>
      <c r="L894">
        <v>0</v>
      </c>
      <c r="M894">
        <v>0</v>
      </c>
      <c r="N894">
        <v>0</v>
      </c>
      <c r="O894">
        <v>0</v>
      </c>
      <c r="P894">
        <v>0</v>
      </c>
      <c r="Q894">
        <v>0</v>
      </c>
      <c r="R894">
        <v>0</v>
      </c>
      <c r="T894">
        <v>0</v>
      </c>
      <c r="U894">
        <v>1005</v>
      </c>
    </row>
    <row r="895" spans="1:21" x14ac:dyDescent="0.25">
      <c r="H895">
        <v>702</v>
      </c>
    </row>
    <row r="896" spans="1:21" x14ac:dyDescent="0.25">
      <c r="A896">
        <v>445</v>
      </c>
      <c r="B896">
        <v>2103</v>
      </c>
      <c r="C896" t="s">
        <v>1373</v>
      </c>
      <c r="D896" t="s">
        <v>1374</v>
      </c>
      <c r="E896" t="s">
        <v>20</v>
      </c>
      <c r="F896" t="s">
        <v>1375</v>
      </c>
      <c r="G896" t="str">
        <f>"201511030818"</f>
        <v>201511030818</v>
      </c>
      <c r="H896" t="s">
        <v>1376</v>
      </c>
      <c r="I896">
        <v>0</v>
      </c>
      <c r="J896">
        <v>70</v>
      </c>
      <c r="K896">
        <v>0</v>
      </c>
      <c r="L896">
        <v>0</v>
      </c>
      <c r="M896">
        <v>0</v>
      </c>
      <c r="N896">
        <v>30</v>
      </c>
      <c r="O896">
        <v>0</v>
      </c>
      <c r="P896">
        <v>0</v>
      </c>
      <c r="Q896">
        <v>0</v>
      </c>
      <c r="R896">
        <v>0</v>
      </c>
      <c r="T896">
        <v>1</v>
      </c>
      <c r="U896" t="s">
        <v>1377</v>
      </c>
    </row>
    <row r="897" spans="1:21" x14ac:dyDescent="0.25">
      <c r="H897" t="s">
        <v>17</v>
      </c>
    </row>
    <row r="898" spans="1:21" x14ac:dyDescent="0.25">
      <c r="A898">
        <v>446</v>
      </c>
      <c r="B898">
        <v>1215</v>
      </c>
      <c r="C898" t="s">
        <v>1184</v>
      </c>
      <c r="D898" t="s">
        <v>124</v>
      </c>
      <c r="E898" t="s">
        <v>70</v>
      </c>
      <c r="F898" t="s">
        <v>1378</v>
      </c>
      <c r="G898" t="str">
        <f>"200803000748"</f>
        <v>200803000748</v>
      </c>
      <c r="H898" t="s">
        <v>1376</v>
      </c>
      <c r="I898">
        <v>0</v>
      </c>
      <c r="J898">
        <v>70</v>
      </c>
      <c r="K898">
        <v>0</v>
      </c>
      <c r="L898">
        <v>30</v>
      </c>
      <c r="M898">
        <v>0</v>
      </c>
      <c r="N898">
        <v>0</v>
      </c>
      <c r="O898">
        <v>0</v>
      </c>
      <c r="P898">
        <v>0</v>
      </c>
      <c r="Q898">
        <v>0</v>
      </c>
      <c r="R898">
        <v>0</v>
      </c>
      <c r="T898">
        <v>2</v>
      </c>
      <c r="U898" t="s">
        <v>1377</v>
      </c>
    </row>
    <row r="899" spans="1:21" x14ac:dyDescent="0.25">
      <c r="H899" t="s">
        <v>17</v>
      </c>
    </row>
    <row r="900" spans="1:21" x14ac:dyDescent="0.25">
      <c r="A900">
        <v>447</v>
      </c>
      <c r="B900">
        <v>1589</v>
      </c>
      <c r="C900" t="s">
        <v>1379</v>
      </c>
      <c r="D900" t="s">
        <v>35</v>
      </c>
      <c r="E900" t="s">
        <v>64</v>
      </c>
      <c r="F900" t="s">
        <v>1380</v>
      </c>
      <c r="G900" t="str">
        <f>"00005179"</f>
        <v>00005179</v>
      </c>
      <c r="H900">
        <v>924</v>
      </c>
      <c r="I900">
        <v>0</v>
      </c>
      <c r="J900">
        <v>50</v>
      </c>
      <c r="K900">
        <v>0</v>
      </c>
      <c r="L900">
        <v>30</v>
      </c>
      <c r="M900">
        <v>0</v>
      </c>
      <c r="N900">
        <v>0</v>
      </c>
      <c r="O900">
        <v>0</v>
      </c>
      <c r="P900">
        <v>0</v>
      </c>
      <c r="Q900">
        <v>0</v>
      </c>
      <c r="R900">
        <v>0</v>
      </c>
      <c r="T900">
        <v>0</v>
      </c>
      <c r="U900">
        <v>1004</v>
      </c>
    </row>
    <row r="901" spans="1:21" x14ac:dyDescent="0.25">
      <c r="H901" t="s">
        <v>32</v>
      </c>
    </row>
    <row r="902" spans="1:21" x14ac:dyDescent="0.25">
      <c r="A902">
        <v>448</v>
      </c>
      <c r="B902">
        <v>550</v>
      </c>
      <c r="C902" t="s">
        <v>1381</v>
      </c>
      <c r="D902" t="s">
        <v>569</v>
      </c>
      <c r="E902" t="s">
        <v>20</v>
      </c>
      <c r="F902" t="s">
        <v>1382</v>
      </c>
      <c r="G902" t="str">
        <f>"201402001671"</f>
        <v>201402001671</v>
      </c>
      <c r="H902">
        <v>814</v>
      </c>
      <c r="I902">
        <v>0</v>
      </c>
      <c r="J902">
        <v>70</v>
      </c>
      <c r="K902">
        <v>50</v>
      </c>
      <c r="L902">
        <v>0</v>
      </c>
      <c r="M902">
        <v>0</v>
      </c>
      <c r="N902">
        <v>70</v>
      </c>
      <c r="O902">
        <v>0</v>
      </c>
      <c r="P902">
        <v>0</v>
      </c>
      <c r="Q902">
        <v>0</v>
      </c>
      <c r="R902">
        <v>0</v>
      </c>
      <c r="T902">
        <v>2</v>
      </c>
      <c r="U902">
        <v>1004</v>
      </c>
    </row>
    <row r="903" spans="1:21" x14ac:dyDescent="0.25">
      <c r="H903" t="s">
        <v>17</v>
      </c>
    </row>
    <row r="904" spans="1:21" x14ac:dyDescent="0.25">
      <c r="A904">
        <v>449</v>
      </c>
      <c r="B904">
        <v>3185</v>
      </c>
      <c r="C904" t="s">
        <v>1383</v>
      </c>
      <c r="D904" t="s">
        <v>216</v>
      </c>
      <c r="E904" t="s">
        <v>332</v>
      </c>
      <c r="F904" t="s">
        <v>1384</v>
      </c>
      <c r="G904" t="str">
        <f>"201506004176"</f>
        <v>201506004176</v>
      </c>
      <c r="H904">
        <v>902</v>
      </c>
      <c r="I904">
        <v>0</v>
      </c>
      <c r="J904">
        <v>30</v>
      </c>
      <c r="K904">
        <v>0</v>
      </c>
      <c r="L904">
        <v>0</v>
      </c>
      <c r="M904">
        <v>70</v>
      </c>
      <c r="N904">
        <v>0</v>
      </c>
      <c r="O904">
        <v>0</v>
      </c>
      <c r="P904">
        <v>0</v>
      </c>
      <c r="Q904">
        <v>0</v>
      </c>
      <c r="R904">
        <v>0</v>
      </c>
      <c r="T904">
        <v>0</v>
      </c>
      <c r="U904">
        <v>1002</v>
      </c>
    </row>
    <row r="905" spans="1:21" x14ac:dyDescent="0.25">
      <c r="H905" t="s">
        <v>32</v>
      </c>
    </row>
    <row r="906" spans="1:21" x14ac:dyDescent="0.25">
      <c r="A906">
        <v>450</v>
      </c>
      <c r="B906">
        <v>1196</v>
      </c>
      <c r="C906" t="s">
        <v>1385</v>
      </c>
      <c r="D906" t="s">
        <v>1386</v>
      </c>
      <c r="E906" t="s">
        <v>1165</v>
      </c>
      <c r="F906" t="s">
        <v>1387</v>
      </c>
      <c r="G906" t="str">
        <f>"00017791"</f>
        <v>00017791</v>
      </c>
      <c r="H906">
        <v>902</v>
      </c>
      <c r="I906">
        <v>0</v>
      </c>
      <c r="J906">
        <v>70</v>
      </c>
      <c r="K906">
        <v>0</v>
      </c>
      <c r="L906">
        <v>0</v>
      </c>
      <c r="M906">
        <v>30</v>
      </c>
      <c r="N906">
        <v>0</v>
      </c>
      <c r="O906">
        <v>0</v>
      </c>
      <c r="P906">
        <v>0</v>
      </c>
      <c r="Q906">
        <v>0</v>
      </c>
      <c r="R906">
        <v>0</v>
      </c>
      <c r="T906">
        <v>0</v>
      </c>
      <c r="U906">
        <v>1002</v>
      </c>
    </row>
    <row r="907" spans="1:21" x14ac:dyDescent="0.25">
      <c r="H907" t="s">
        <v>17</v>
      </c>
    </row>
    <row r="908" spans="1:21" x14ac:dyDescent="0.25">
      <c r="A908">
        <v>451</v>
      </c>
      <c r="B908">
        <v>1483</v>
      </c>
      <c r="C908" t="s">
        <v>1388</v>
      </c>
      <c r="D908" t="s">
        <v>821</v>
      </c>
      <c r="E908" t="s">
        <v>791</v>
      </c>
      <c r="F908" t="s">
        <v>1389</v>
      </c>
      <c r="G908" t="str">
        <f>"00193201"</f>
        <v>00193201</v>
      </c>
      <c r="H908">
        <v>902</v>
      </c>
      <c r="I908">
        <v>0</v>
      </c>
      <c r="J908">
        <v>70</v>
      </c>
      <c r="K908">
        <v>0</v>
      </c>
      <c r="L908">
        <v>0</v>
      </c>
      <c r="M908">
        <v>30</v>
      </c>
      <c r="N908">
        <v>0</v>
      </c>
      <c r="O908">
        <v>0</v>
      </c>
      <c r="P908">
        <v>0</v>
      </c>
      <c r="Q908">
        <v>0</v>
      </c>
      <c r="R908">
        <v>0</v>
      </c>
      <c r="T908">
        <v>0</v>
      </c>
      <c r="U908">
        <v>1002</v>
      </c>
    </row>
    <row r="909" spans="1:21" x14ac:dyDescent="0.25">
      <c r="H909" t="s">
        <v>17</v>
      </c>
    </row>
    <row r="910" spans="1:21" x14ac:dyDescent="0.25">
      <c r="A910">
        <v>452</v>
      </c>
      <c r="B910">
        <v>2591</v>
      </c>
      <c r="C910" t="s">
        <v>1390</v>
      </c>
      <c r="D910" t="s">
        <v>110</v>
      </c>
      <c r="E910" t="s">
        <v>49</v>
      </c>
      <c r="F910" t="s">
        <v>1391</v>
      </c>
      <c r="G910" t="str">
        <f>"00104200"</f>
        <v>00104200</v>
      </c>
      <c r="H910">
        <v>902</v>
      </c>
      <c r="I910">
        <v>0</v>
      </c>
      <c r="J910">
        <v>70</v>
      </c>
      <c r="K910">
        <v>0</v>
      </c>
      <c r="L910">
        <v>0</v>
      </c>
      <c r="M910">
        <v>30</v>
      </c>
      <c r="N910">
        <v>0</v>
      </c>
      <c r="O910">
        <v>0</v>
      </c>
      <c r="P910">
        <v>0</v>
      </c>
      <c r="Q910">
        <v>0</v>
      </c>
      <c r="R910">
        <v>0</v>
      </c>
      <c r="T910">
        <v>0</v>
      </c>
      <c r="U910">
        <v>1002</v>
      </c>
    </row>
    <row r="911" spans="1:21" x14ac:dyDescent="0.25">
      <c r="H911" t="s">
        <v>32</v>
      </c>
    </row>
    <row r="912" spans="1:21" x14ac:dyDescent="0.25">
      <c r="A912">
        <v>453</v>
      </c>
      <c r="B912">
        <v>895</v>
      </c>
      <c r="C912" t="s">
        <v>1392</v>
      </c>
      <c r="D912" t="s">
        <v>118</v>
      </c>
      <c r="E912" t="s">
        <v>119</v>
      </c>
      <c r="F912" t="s">
        <v>1393</v>
      </c>
      <c r="G912" t="str">
        <f>"00123061"</f>
        <v>00123061</v>
      </c>
      <c r="H912">
        <v>891</v>
      </c>
      <c r="I912">
        <v>0</v>
      </c>
      <c r="J912">
        <v>50</v>
      </c>
      <c r="K912">
        <v>0</v>
      </c>
      <c r="L912">
        <v>0</v>
      </c>
      <c r="M912">
        <v>30</v>
      </c>
      <c r="N912">
        <v>30</v>
      </c>
      <c r="O912">
        <v>0</v>
      </c>
      <c r="P912">
        <v>0</v>
      </c>
      <c r="Q912">
        <v>0</v>
      </c>
      <c r="R912">
        <v>0</v>
      </c>
      <c r="T912">
        <v>0</v>
      </c>
      <c r="U912">
        <v>1001</v>
      </c>
    </row>
    <row r="913" spans="1:21" x14ac:dyDescent="0.25">
      <c r="H913" t="s">
        <v>17</v>
      </c>
    </row>
    <row r="914" spans="1:21" x14ac:dyDescent="0.25">
      <c r="A914">
        <v>454</v>
      </c>
      <c r="B914">
        <v>2311</v>
      </c>
      <c r="C914" t="s">
        <v>1394</v>
      </c>
      <c r="D914" t="s">
        <v>101</v>
      </c>
      <c r="E914" t="s">
        <v>43</v>
      </c>
      <c r="F914" t="s">
        <v>1395</v>
      </c>
      <c r="G914" t="str">
        <f>"201406009380"</f>
        <v>201406009380</v>
      </c>
      <c r="H914" t="s">
        <v>485</v>
      </c>
      <c r="I914">
        <v>0</v>
      </c>
      <c r="J914">
        <v>30</v>
      </c>
      <c r="K914">
        <v>0</v>
      </c>
      <c r="L914">
        <v>0</v>
      </c>
      <c r="M914">
        <v>30</v>
      </c>
      <c r="N914">
        <v>0</v>
      </c>
      <c r="O914">
        <v>0</v>
      </c>
      <c r="P914">
        <v>0</v>
      </c>
      <c r="Q914">
        <v>0</v>
      </c>
      <c r="R914">
        <v>0</v>
      </c>
      <c r="T914">
        <v>0</v>
      </c>
      <c r="U914" t="s">
        <v>1396</v>
      </c>
    </row>
    <row r="915" spans="1:21" x14ac:dyDescent="0.25">
      <c r="H915">
        <v>702</v>
      </c>
    </row>
    <row r="916" spans="1:21" x14ac:dyDescent="0.25">
      <c r="A916">
        <v>455</v>
      </c>
      <c r="B916">
        <v>3026</v>
      </c>
      <c r="C916" t="s">
        <v>1397</v>
      </c>
      <c r="D916" t="s">
        <v>98</v>
      </c>
      <c r="E916" t="s">
        <v>64</v>
      </c>
      <c r="F916" t="s">
        <v>1398</v>
      </c>
      <c r="G916" t="str">
        <f>"201402008616"</f>
        <v>201402008616</v>
      </c>
      <c r="H916" t="s">
        <v>1077</v>
      </c>
      <c r="I916">
        <v>0</v>
      </c>
      <c r="J916">
        <v>70</v>
      </c>
      <c r="K916">
        <v>30</v>
      </c>
      <c r="L916">
        <v>0</v>
      </c>
      <c r="M916">
        <v>0</v>
      </c>
      <c r="N916">
        <v>0</v>
      </c>
      <c r="O916">
        <v>0</v>
      </c>
      <c r="P916">
        <v>0</v>
      </c>
      <c r="Q916">
        <v>0</v>
      </c>
      <c r="R916">
        <v>0</v>
      </c>
      <c r="T916">
        <v>0</v>
      </c>
      <c r="U916" t="s">
        <v>1399</v>
      </c>
    </row>
    <row r="917" spans="1:21" x14ac:dyDescent="0.25">
      <c r="H917" t="s">
        <v>17</v>
      </c>
    </row>
    <row r="918" spans="1:21" x14ac:dyDescent="0.25">
      <c r="A918">
        <v>456</v>
      </c>
      <c r="B918">
        <v>749</v>
      </c>
      <c r="C918" t="s">
        <v>1400</v>
      </c>
      <c r="D918" t="s">
        <v>168</v>
      </c>
      <c r="E918" t="s">
        <v>285</v>
      </c>
      <c r="F918" t="s">
        <v>1401</v>
      </c>
      <c r="G918" t="str">
        <f>"201511022571"</f>
        <v>201511022571</v>
      </c>
      <c r="H918">
        <v>935</v>
      </c>
      <c r="I918">
        <v>0</v>
      </c>
      <c r="J918">
        <v>30</v>
      </c>
      <c r="K918">
        <v>0</v>
      </c>
      <c r="L918">
        <v>30</v>
      </c>
      <c r="M918">
        <v>0</v>
      </c>
      <c r="N918">
        <v>0</v>
      </c>
      <c r="O918">
        <v>0</v>
      </c>
      <c r="P918">
        <v>0</v>
      </c>
      <c r="Q918">
        <v>0</v>
      </c>
      <c r="R918">
        <v>0</v>
      </c>
      <c r="T918">
        <v>0</v>
      </c>
      <c r="U918">
        <v>995</v>
      </c>
    </row>
    <row r="919" spans="1:21" x14ac:dyDescent="0.25">
      <c r="H919" t="s">
        <v>17</v>
      </c>
    </row>
    <row r="920" spans="1:21" x14ac:dyDescent="0.25">
      <c r="A920">
        <v>457</v>
      </c>
      <c r="B920">
        <v>2641</v>
      </c>
      <c r="C920" t="s">
        <v>1402</v>
      </c>
      <c r="D920" t="s">
        <v>98</v>
      </c>
      <c r="E920" t="s">
        <v>205</v>
      </c>
      <c r="F920" t="s">
        <v>1403</v>
      </c>
      <c r="G920" t="str">
        <f>"201409000055"</f>
        <v>201409000055</v>
      </c>
      <c r="H920">
        <v>913</v>
      </c>
      <c r="I920">
        <v>0</v>
      </c>
      <c r="J920">
        <v>50</v>
      </c>
      <c r="K920">
        <v>0</v>
      </c>
      <c r="L920">
        <v>0</v>
      </c>
      <c r="M920">
        <v>0</v>
      </c>
      <c r="N920">
        <v>30</v>
      </c>
      <c r="O920">
        <v>0</v>
      </c>
      <c r="P920">
        <v>0</v>
      </c>
      <c r="Q920">
        <v>0</v>
      </c>
      <c r="R920">
        <v>0</v>
      </c>
      <c r="T920">
        <v>0</v>
      </c>
      <c r="U920">
        <v>993</v>
      </c>
    </row>
    <row r="921" spans="1:21" x14ac:dyDescent="0.25">
      <c r="H921" t="s">
        <v>32</v>
      </c>
    </row>
    <row r="922" spans="1:21" x14ac:dyDescent="0.25">
      <c r="A922">
        <v>458</v>
      </c>
      <c r="B922">
        <v>1662</v>
      </c>
      <c r="C922" t="s">
        <v>1404</v>
      </c>
      <c r="D922" t="s">
        <v>1405</v>
      </c>
      <c r="E922" t="s">
        <v>35</v>
      </c>
      <c r="F922" t="s">
        <v>1406</v>
      </c>
      <c r="G922" t="str">
        <f>"201402000226"</f>
        <v>201402000226</v>
      </c>
      <c r="H922" t="s">
        <v>1119</v>
      </c>
      <c r="I922">
        <v>0</v>
      </c>
      <c r="J922">
        <v>70</v>
      </c>
      <c r="K922">
        <v>70</v>
      </c>
      <c r="L922">
        <v>0</v>
      </c>
      <c r="M922">
        <v>0</v>
      </c>
      <c r="N922">
        <v>0</v>
      </c>
      <c r="O922">
        <v>0</v>
      </c>
      <c r="P922">
        <v>0</v>
      </c>
      <c r="Q922">
        <v>0</v>
      </c>
      <c r="R922">
        <v>0</v>
      </c>
      <c r="T922">
        <v>0</v>
      </c>
      <c r="U922" t="s">
        <v>1407</v>
      </c>
    </row>
    <row r="923" spans="1:21" x14ac:dyDescent="0.25">
      <c r="H923" t="s">
        <v>17</v>
      </c>
    </row>
    <row r="924" spans="1:21" x14ac:dyDescent="0.25">
      <c r="A924">
        <v>459</v>
      </c>
      <c r="B924">
        <v>434</v>
      </c>
      <c r="C924" t="s">
        <v>1408</v>
      </c>
      <c r="D924" t="s">
        <v>185</v>
      </c>
      <c r="E924" t="s">
        <v>35</v>
      </c>
      <c r="F924" t="s">
        <v>1409</v>
      </c>
      <c r="G924" t="str">
        <f>"201406005693"</f>
        <v>201406005693</v>
      </c>
      <c r="H924">
        <v>891</v>
      </c>
      <c r="I924">
        <v>0</v>
      </c>
      <c r="J924">
        <v>50</v>
      </c>
      <c r="K924">
        <v>50</v>
      </c>
      <c r="L924">
        <v>0</v>
      </c>
      <c r="M924">
        <v>0</v>
      </c>
      <c r="N924">
        <v>0</v>
      </c>
      <c r="O924">
        <v>0</v>
      </c>
      <c r="P924">
        <v>0</v>
      </c>
      <c r="Q924">
        <v>0</v>
      </c>
      <c r="R924">
        <v>0</v>
      </c>
      <c r="T924">
        <v>1</v>
      </c>
      <c r="U924">
        <v>991</v>
      </c>
    </row>
    <row r="925" spans="1:21" x14ac:dyDescent="0.25">
      <c r="H925" t="s">
        <v>32</v>
      </c>
    </row>
    <row r="926" spans="1:21" x14ac:dyDescent="0.25">
      <c r="A926">
        <v>460</v>
      </c>
      <c r="B926">
        <v>1876</v>
      </c>
      <c r="C926" t="s">
        <v>1410</v>
      </c>
      <c r="D926" t="s">
        <v>49</v>
      </c>
      <c r="E926" t="s">
        <v>295</v>
      </c>
      <c r="F926" t="s">
        <v>1411</v>
      </c>
      <c r="G926" t="str">
        <f>"201411001925"</f>
        <v>201411001925</v>
      </c>
      <c r="H926" t="s">
        <v>1412</v>
      </c>
      <c r="I926">
        <v>0</v>
      </c>
      <c r="J926">
        <v>30</v>
      </c>
      <c r="K926">
        <v>0</v>
      </c>
      <c r="L926">
        <v>0</v>
      </c>
      <c r="M926">
        <v>0</v>
      </c>
      <c r="N926">
        <v>30</v>
      </c>
      <c r="O926">
        <v>0</v>
      </c>
      <c r="P926">
        <v>0</v>
      </c>
      <c r="Q926">
        <v>0</v>
      </c>
      <c r="R926">
        <v>0</v>
      </c>
      <c r="T926">
        <v>0</v>
      </c>
      <c r="U926" t="s">
        <v>1413</v>
      </c>
    </row>
    <row r="927" spans="1:21" x14ac:dyDescent="0.25">
      <c r="H927" t="s">
        <v>17</v>
      </c>
    </row>
    <row r="928" spans="1:21" x14ac:dyDescent="0.25">
      <c r="A928">
        <v>461</v>
      </c>
      <c r="B928">
        <v>1043</v>
      </c>
      <c r="C928" t="s">
        <v>1414</v>
      </c>
      <c r="D928" t="s">
        <v>20</v>
      </c>
      <c r="E928" t="s">
        <v>1415</v>
      </c>
      <c r="F928" t="s">
        <v>1416</v>
      </c>
      <c r="G928" t="str">
        <f>"00163276"</f>
        <v>00163276</v>
      </c>
      <c r="H928">
        <v>990</v>
      </c>
      <c r="I928">
        <v>0</v>
      </c>
      <c r="J928">
        <v>0</v>
      </c>
      <c r="K928">
        <v>0</v>
      </c>
      <c r="L928">
        <v>0</v>
      </c>
      <c r="M928">
        <v>0</v>
      </c>
      <c r="N928">
        <v>0</v>
      </c>
      <c r="O928">
        <v>0</v>
      </c>
      <c r="P928">
        <v>0</v>
      </c>
      <c r="Q928">
        <v>0</v>
      </c>
      <c r="R928">
        <v>0</v>
      </c>
      <c r="T928">
        <v>0</v>
      </c>
      <c r="U928">
        <v>990</v>
      </c>
    </row>
    <row r="929" spans="1:21" x14ac:dyDescent="0.25">
      <c r="H929" t="s">
        <v>17</v>
      </c>
    </row>
    <row r="930" spans="1:21" x14ac:dyDescent="0.25">
      <c r="A930">
        <v>462</v>
      </c>
      <c r="B930">
        <v>650</v>
      </c>
      <c r="C930" t="s">
        <v>1417</v>
      </c>
      <c r="D930" t="s">
        <v>1418</v>
      </c>
      <c r="E930" t="s">
        <v>1419</v>
      </c>
      <c r="F930" t="s">
        <v>1420</v>
      </c>
      <c r="G930" t="str">
        <f>"00010863"</f>
        <v>00010863</v>
      </c>
      <c r="H930">
        <v>847</v>
      </c>
      <c r="I930">
        <v>0</v>
      </c>
      <c r="J930">
        <v>70</v>
      </c>
      <c r="K930">
        <v>70</v>
      </c>
      <c r="L930">
        <v>0</v>
      </c>
      <c r="M930">
        <v>0</v>
      </c>
      <c r="N930">
        <v>0</v>
      </c>
      <c r="O930">
        <v>0</v>
      </c>
      <c r="P930">
        <v>0</v>
      </c>
      <c r="Q930">
        <v>0</v>
      </c>
      <c r="R930">
        <v>0</v>
      </c>
      <c r="T930">
        <v>1</v>
      </c>
      <c r="U930">
        <v>987</v>
      </c>
    </row>
    <row r="931" spans="1:21" x14ac:dyDescent="0.25">
      <c r="H931" t="s">
        <v>32</v>
      </c>
    </row>
    <row r="932" spans="1:21" x14ac:dyDescent="0.25">
      <c r="A932">
        <v>463</v>
      </c>
      <c r="B932">
        <v>2336</v>
      </c>
      <c r="C932" t="s">
        <v>1421</v>
      </c>
      <c r="D932" t="s">
        <v>1422</v>
      </c>
      <c r="E932" t="s">
        <v>24</v>
      </c>
      <c r="F932" t="s">
        <v>1423</v>
      </c>
      <c r="G932" t="str">
        <f>"00220607"</f>
        <v>00220607</v>
      </c>
      <c r="H932" t="s">
        <v>1424</v>
      </c>
      <c r="I932">
        <v>0</v>
      </c>
      <c r="J932">
        <v>70</v>
      </c>
      <c r="K932">
        <v>30</v>
      </c>
      <c r="L932">
        <v>0</v>
      </c>
      <c r="M932">
        <v>0</v>
      </c>
      <c r="N932">
        <v>0</v>
      </c>
      <c r="O932">
        <v>0</v>
      </c>
      <c r="P932">
        <v>0</v>
      </c>
      <c r="Q932">
        <v>0</v>
      </c>
      <c r="R932">
        <v>0</v>
      </c>
      <c r="T932">
        <v>0</v>
      </c>
      <c r="U932" t="s">
        <v>1425</v>
      </c>
    </row>
    <row r="933" spans="1:21" x14ac:dyDescent="0.25">
      <c r="H933" t="s">
        <v>17</v>
      </c>
    </row>
    <row r="934" spans="1:21" x14ac:dyDescent="0.25">
      <c r="A934">
        <v>464</v>
      </c>
      <c r="B934">
        <v>1686</v>
      </c>
      <c r="C934" t="s">
        <v>1426</v>
      </c>
      <c r="D934" t="s">
        <v>1427</v>
      </c>
      <c r="E934" t="s">
        <v>35</v>
      </c>
      <c r="F934" t="s">
        <v>1428</v>
      </c>
      <c r="G934" t="str">
        <f>"201402003872"</f>
        <v>201402003872</v>
      </c>
      <c r="H934">
        <v>935</v>
      </c>
      <c r="I934">
        <v>0</v>
      </c>
      <c r="J934">
        <v>50</v>
      </c>
      <c r="K934">
        <v>0</v>
      </c>
      <c r="L934">
        <v>0</v>
      </c>
      <c r="M934">
        <v>0</v>
      </c>
      <c r="N934">
        <v>0</v>
      </c>
      <c r="O934">
        <v>0</v>
      </c>
      <c r="P934">
        <v>0</v>
      </c>
      <c r="Q934">
        <v>0</v>
      </c>
      <c r="R934">
        <v>0</v>
      </c>
      <c r="T934">
        <v>0</v>
      </c>
      <c r="U934">
        <v>985</v>
      </c>
    </row>
    <row r="935" spans="1:21" x14ac:dyDescent="0.25">
      <c r="H935" t="s">
        <v>32</v>
      </c>
    </row>
    <row r="936" spans="1:21" x14ac:dyDescent="0.25">
      <c r="A936">
        <v>465</v>
      </c>
      <c r="B936">
        <v>558</v>
      </c>
      <c r="C936" t="s">
        <v>1429</v>
      </c>
      <c r="D936" t="s">
        <v>98</v>
      </c>
      <c r="E936" t="s">
        <v>49</v>
      </c>
      <c r="F936" t="s">
        <v>1430</v>
      </c>
      <c r="G936" t="str">
        <f>"00144066"</f>
        <v>00144066</v>
      </c>
      <c r="H936">
        <v>924</v>
      </c>
      <c r="I936">
        <v>0</v>
      </c>
      <c r="J936">
        <v>30</v>
      </c>
      <c r="K936">
        <v>30</v>
      </c>
      <c r="L936">
        <v>0</v>
      </c>
      <c r="M936">
        <v>0</v>
      </c>
      <c r="N936">
        <v>0</v>
      </c>
      <c r="O936">
        <v>0</v>
      </c>
      <c r="P936">
        <v>0</v>
      </c>
      <c r="Q936">
        <v>0</v>
      </c>
      <c r="R936">
        <v>0</v>
      </c>
      <c r="T936">
        <v>0</v>
      </c>
      <c r="U936">
        <v>984</v>
      </c>
    </row>
    <row r="937" spans="1:21" x14ac:dyDescent="0.25">
      <c r="H937" t="s">
        <v>32</v>
      </c>
    </row>
    <row r="938" spans="1:21" x14ac:dyDescent="0.25">
      <c r="A938">
        <v>466</v>
      </c>
      <c r="B938">
        <v>87</v>
      </c>
      <c r="C938" t="s">
        <v>1431</v>
      </c>
      <c r="D938" t="s">
        <v>53</v>
      </c>
      <c r="E938" t="s">
        <v>1432</v>
      </c>
      <c r="F938" t="s">
        <v>1433</v>
      </c>
      <c r="G938" t="str">
        <f>"00117352"</f>
        <v>00117352</v>
      </c>
      <c r="H938">
        <v>924</v>
      </c>
      <c r="I938">
        <v>0</v>
      </c>
      <c r="J938">
        <v>30</v>
      </c>
      <c r="K938">
        <v>0</v>
      </c>
      <c r="L938">
        <v>0</v>
      </c>
      <c r="M938">
        <v>30</v>
      </c>
      <c r="N938">
        <v>0</v>
      </c>
      <c r="O938">
        <v>0</v>
      </c>
      <c r="P938">
        <v>0</v>
      </c>
      <c r="Q938">
        <v>0</v>
      </c>
      <c r="R938">
        <v>0</v>
      </c>
      <c r="T938">
        <v>0</v>
      </c>
      <c r="U938">
        <v>984</v>
      </c>
    </row>
    <row r="939" spans="1:21" x14ac:dyDescent="0.25">
      <c r="H939" t="s">
        <v>17</v>
      </c>
    </row>
    <row r="940" spans="1:21" x14ac:dyDescent="0.25">
      <c r="A940">
        <v>467</v>
      </c>
      <c r="B940">
        <v>1766</v>
      </c>
      <c r="C940" t="s">
        <v>1434</v>
      </c>
      <c r="D940" t="s">
        <v>98</v>
      </c>
      <c r="E940" t="s">
        <v>194</v>
      </c>
      <c r="F940" t="s">
        <v>1435</v>
      </c>
      <c r="G940" t="str">
        <f>"00230383"</f>
        <v>00230383</v>
      </c>
      <c r="H940">
        <v>924</v>
      </c>
      <c r="I940">
        <v>0</v>
      </c>
      <c r="J940">
        <v>30</v>
      </c>
      <c r="K940">
        <v>0</v>
      </c>
      <c r="L940">
        <v>0</v>
      </c>
      <c r="M940">
        <v>30</v>
      </c>
      <c r="N940">
        <v>0</v>
      </c>
      <c r="O940">
        <v>0</v>
      </c>
      <c r="P940">
        <v>0</v>
      </c>
      <c r="Q940">
        <v>0</v>
      </c>
      <c r="R940">
        <v>0</v>
      </c>
      <c r="T940">
        <v>0</v>
      </c>
      <c r="U940">
        <v>984</v>
      </c>
    </row>
    <row r="941" spans="1:21" x14ac:dyDescent="0.25">
      <c r="H941" t="s">
        <v>17</v>
      </c>
    </row>
    <row r="942" spans="1:21" x14ac:dyDescent="0.25">
      <c r="A942">
        <v>468</v>
      </c>
      <c r="B942">
        <v>2742</v>
      </c>
      <c r="C942" t="s">
        <v>1436</v>
      </c>
      <c r="D942" t="s">
        <v>605</v>
      </c>
      <c r="E942" t="s">
        <v>40</v>
      </c>
      <c r="F942" t="s">
        <v>1437</v>
      </c>
      <c r="G942" t="str">
        <f>"201406003804"</f>
        <v>201406003804</v>
      </c>
      <c r="H942">
        <v>693</v>
      </c>
      <c r="I942">
        <v>150</v>
      </c>
      <c r="J942">
        <v>70</v>
      </c>
      <c r="K942">
        <v>70</v>
      </c>
      <c r="L942">
        <v>0</v>
      </c>
      <c r="M942">
        <v>0</v>
      </c>
      <c r="N942">
        <v>0</v>
      </c>
      <c r="O942">
        <v>0</v>
      </c>
      <c r="P942">
        <v>0</v>
      </c>
      <c r="Q942">
        <v>0</v>
      </c>
      <c r="R942">
        <v>0</v>
      </c>
      <c r="T942">
        <v>0</v>
      </c>
      <c r="U942">
        <v>983</v>
      </c>
    </row>
    <row r="943" spans="1:21" x14ac:dyDescent="0.25">
      <c r="H943">
        <v>702</v>
      </c>
    </row>
    <row r="944" spans="1:21" x14ac:dyDescent="0.25">
      <c r="A944">
        <v>469</v>
      </c>
      <c r="B944">
        <v>918</v>
      </c>
      <c r="C944" t="s">
        <v>1438</v>
      </c>
      <c r="D944" t="s">
        <v>216</v>
      </c>
      <c r="E944" t="s">
        <v>35</v>
      </c>
      <c r="F944" t="s">
        <v>1439</v>
      </c>
      <c r="G944" t="str">
        <f>"201406017201"</f>
        <v>201406017201</v>
      </c>
      <c r="H944" t="s">
        <v>1440</v>
      </c>
      <c r="I944">
        <v>150</v>
      </c>
      <c r="J944">
        <v>70</v>
      </c>
      <c r="K944">
        <v>0</v>
      </c>
      <c r="L944">
        <v>0</v>
      </c>
      <c r="M944">
        <v>0</v>
      </c>
      <c r="N944">
        <v>30</v>
      </c>
      <c r="O944">
        <v>0</v>
      </c>
      <c r="P944">
        <v>0</v>
      </c>
      <c r="Q944">
        <v>0</v>
      </c>
      <c r="R944">
        <v>0</v>
      </c>
      <c r="T944">
        <v>3</v>
      </c>
      <c r="U944" t="s">
        <v>1441</v>
      </c>
    </row>
    <row r="945" spans="1:21" x14ac:dyDescent="0.25">
      <c r="H945" t="s">
        <v>17</v>
      </c>
    </row>
    <row r="946" spans="1:21" x14ac:dyDescent="0.25">
      <c r="A946">
        <v>470</v>
      </c>
      <c r="B946">
        <v>1619</v>
      </c>
      <c r="C946" t="s">
        <v>1442</v>
      </c>
      <c r="D946" t="s">
        <v>1443</v>
      </c>
      <c r="E946" t="s">
        <v>43</v>
      </c>
      <c r="F946" t="s">
        <v>1444</v>
      </c>
      <c r="G946" t="str">
        <f>"201406003915"</f>
        <v>201406003915</v>
      </c>
      <c r="H946">
        <v>902</v>
      </c>
      <c r="I946">
        <v>0</v>
      </c>
      <c r="J946">
        <v>50</v>
      </c>
      <c r="K946">
        <v>0</v>
      </c>
      <c r="L946">
        <v>30</v>
      </c>
      <c r="M946">
        <v>0</v>
      </c>
      <c r="N946">
        <v>0</v>
      </c>
      <c r="O946">
        <v>0</v>
      </c>
      <c r="P946">
        <v>0</v>
      </c>
      <c r="Q946">
        <v>0</v>
      </c>
      <c r="R946">
        <v>0</v>
      </c>
      <c r="T946">
        <v>0</v>
      </c>
      <c r="U946">
        <v>982</v>
      </c>
    </row>
    <row r="947" spans="1:21" x14ac:dyDescent="0.25">
      <c r="H947" t="s">
        <v>17</v>
      </c>
    </row>
    <row r="948" spans="1:21" x14ac:dyDescent="0.25">
      <c r="A948">
        <v>471</v>
      </c>
      <c r="B948">
        <v>1273</v>
      </c>
      <c r="C948" t="s">
        <v>1445</v>
      </c>
      <c r="D948" t="s">
        <v>1446</v>
      </c>
      <c r="E948" t="s">
        <v>49</v>
      </c>
      <c r="F948" t="s">
        <v>1447</v>
      </c>
      <c r="G948" t="str">
        <f>"00216161"</f>
        <v>00216161</v>
      </c>
      <c r="H948" t="s">
        <v>1178</v>
      </c>
      <c r="I948">
        <v>0</v>
      </c>
      <c r="J948">
        <v>70</v>
      </c>
      <c r="K948">
        <v>30</v>
      </c>
      <c r="L948">
        <v>0</v>
      </c>
      <c r="M948">
        <v>0</v>
      </c>
      <c r="N948">
        <v>0</v>
      </c>
      <c r="O948">
        <v>0</v>
      </c>
      <c r="P948">
        <v>0</v>
      </c>
      <c r="Q948">
        <v>0</v>
      </c>
      <c r="R948">
        <v>0</v>
      </c>
      <c r="T948">
        <v>0</v>
      </c>
      <c r="U948" t="s">
        <v>1448</v>
      </c>
    </row>
    <row r="949" spans="1:21" x14ac:dyDescent="0.25">
      <c r="H949" t="s">
        <v>17</v>
      </c>
    </row>
    <row r="950" spans="1:21" x14ac:dyDescent="0.25">
      <c r="A950">
        <v>472</v>
      </c>
      <c r="B950">
        <v>2654</v>
      </c>
      <c r="C950" t="s">
        <v>1449</v>
      </c>
      <c r="D950" t="s">
        <v>303</v>
      </c>
      <c r="E950" t="s">
        <v>35</v>
      </c>
      <c r="F950" t="s">
        <v>1450</v>
      </c>
      <c r="G950" t="str">
        <f>"201409006177"</f>
        <v>201409006177</v>
      </c>
      <c r="H950" t="s">
        <v>1451</v>
      </c>
      <c r="I950">
        <v>0</v>
      </c>
      <c r="J950">
        <v>70</v>
      </c>
      <c r="K950">
        <v>0</v>
      </c>
      <c r="L950">
        <v>50</v>
      </c>
      <c r="M950">
        <v>0</v>
      </c>
      <c r="N950">
        <v>0</v>
      </c>
      <c r="O950">
        <v>0</v>
      </c>
      <c r="P950">
        <v>0</v>
      </c>
      <c r="Q950">
        <v>0</v>
      </c>
      <c r="R950">
        <v>0</v>
      </c>
      <c r="T950">
        <v>0</v>
      </c>
      <c r="U950" t="s">
        <v>1452</v>
      </c>
    </row>
    <row r="951" spans="1:21" x14ac:dyDescent="0.25">
      <c r="H951" t="s">
        <v>17</v>
      </c>
    </row>
    <row r="952" spans="1:21" x14ac:dyDescent="0.25">
      <c r="A952">
        <v>473</v>
      </c>
      <c r="B952">
        <v>3020</v>
      </c>
      <c r="C952" t="s">
        <v>1453</v>
      </c>
      <c r="D952" t="s">
        <v>110</v>
      </c>
      <c r="E952" t="s">
        <v>276</v>
      </c>
      <c r="F952" t="s">
        <v>1454</v>
      </c>
      <c r="G952" t="str">
        <f>"00022857"</f>
        <v>00022857</v>
      </c>
      <c r="H952" t="s">
        <v>1455</v>
      </c>
      <c r="I952">
        <v>0</v>
      </c>
      <c r="J952">
        <v>30</v>
      </c>
      <c r="K952">
        <v>0</v>
      </c>
      <c r="L952">
        <v>50</v>
      </c>
      <c r="M952">
        <v>0</v>
      </c>
      <c r="N952">
        <v>0</v>
      </c>
      <c r="O952">
        <v>0</v>
      </c>
      <c r="P952">
        <v>0</v>
      </c>
      <c r="Q952">
        <v>0</v>
      </c>
      <c r="R952">
        <v>0</v>
      </c>
      <c r="T952">
        <v>2</v>
      </c>
      <c r="U952" t="s">
        <v>1456</v>
      </c>
    </row>
    <row r="953" spans="1:21" x14ac:dyDescent="0.25">
      <c r="H953">
        <v>702</v>
      </c>
    </row>
    <row r="954" spans="1:21" x14ac:dyDescent="0.25">
      <c r="A954">
        <v>474</v>
      </c>
      <c r="B954">
        <v>1142</v>
      </c>
      <c r="C954" t="s">
        <v>1457</v>
      </c>
      <c r="D954" t="s">
        <v>492</v>
      </c>
      <c r="E954" t="s">
        <v>168</v>
      </c>
      <c r="F954" t="s">
        <v>1458</v>
      </c>
      <c r="G954" t="str">
        <f>"00225795"</f>
        <v>00225795</v>
      </c>
      <c r="H954">
        <v>891</v>
      </c>
      <c r="I954">
        <v>0</v>
      </c>
      <c r="J954">
        <v>30</v>
      </c>
      <c r="K954">
        <v>50</v>
      </c>
      <c r="L954">
        <v>0</v>
      </c>
      <c r="M954">
        <v>0</v>
      </c>
      <c r="N954">
        <v>0</v>
      </c>
      <c r="O954">
        <v>0</v>
      </c>
      <c r="P954">
        <v>0</v>
      </c>
      <c r="Q954">
        <v>0</v>
      </c>
      <c r="R954">
        <v>0</v>
      </c>
      <c r="T954">
        <v>0</v>
      </c>
      <c r="U954">
        <v>971</v>
      </c>
    </row>
    <row r="955" spans="1:21" x14ac:dyDescent="0.25">
      <c r="H955" t="s">
        <v>32</v>
      </c>
    </row>
    <row r="956" spans="1:21" x14ac:dyDescent="0.25">
      <c r="A956">
        <v>475</v>
      </c>
      <c r="B956">
        <v>347</v>
      </c>
      <c r="C956" t="s">
        <v>1459</v>
      </c>
      <c r="D956" t="s">
        <v>124</v>
      </c>
      <c r="E956" t="s">
        <v>855</v>
      </c>
      <c r="F956">
        <v>385982</v>
      </c>
      <c r="G956" t="str">
        <f>"00009309"</f>
        <v>00009309</v>
      </c>
      <c r="H956">
        <v>891</v>
      </c>
      <c r="I956">
        <v>0</v>
      </c>
      <c r="J956">
        <v>50</v>
      </c>
      <c r="K956">
        <v>0</v>
      </c>
      <c r="L956">
        <v>30</v>
      </c>
      <c r="M956">
        <v>0</v>
      </c>
      <c r="N956">
        <v>0</v>
      </c>
      <c r="O956">
        <v>0</v>
      </c>
      <c r="P956">
        <v>0</v>
      </c>
      <c r="Q956">
        <v>0</v>
      </c>
      <c r="R956">
        <v>0</v>
      </c>
      <c r="T956">
        <v>0</v>
      </c>
      <c r="U956">
        <v>971</v>
      </c>
    </row>
    <row r="957" spans="1:21" x14ac:dyDescent="0.25">
      <c r="H957" t="s">
        <v>1460</v>
      </c>
    </row>
    <row r="958" spans="1:21" x14ac:dyDescent="0.25">
      <c r="A958">
        <v>476</v>
      </c>
      <c r="B958">
        <v>2379</v>
      </c>
      <c r="C958" t="s">
        <v>1461</v>
      </c>
      <c r="D958" t="s">
        <v>492</v>
      </c>
      <c r="E958" t="s">
        <v>49</v>
      </c>
      <c r="F958" t="s">
        <v>1462</v>
      </c>
      <c r="G958" t="str">
        <f>"00019561"</f>
        <v>00019561</v>
      </c>
      <c r="H958">
        <v>880</v>
      </c>
      <c r="I958">
        <v>0</v>
      </c>
      <c r="J958">
        <v>30</v>
      </c>
      <c r="K958">
        <v>0</v>
      </c>
      <c r="L958">
        <v>0</v>
      </c>
      <c r="M958">
        <v>30</v>
      </c>
      <c r="N958">
        <v>30</v>
      </c>
      <c r="O958">
        <v>0</v>
      </c>
      <c r="P958">
        <v>0</v>
      </c>
      <c r="Q958">
        <v>0</v>
      </c>
      <c r="R958">
        <v>0</v>
      </c>
      <c r="T958">
        <v>0</v>
      </c>
      <c r="U958">
        <v>970</v>
      </c>
    </row>
    <row r="959" spans="1:21" x14ac:dyDescent="0.25">
      <c r="H959">
        <v>702</v>
      </c>
    </row>
    <row r="960" spans="1:21" x14ac:dyDescent="0.25">
      <c r="A960">
        <v>477</v>
      </c>
      <c r="B960">
        <v>2961</v>
      </c>
      <c r="C960" t="s">
        <v>1463</v>
      </c>
      <c r="D960" t="s">
        <v>98</v>
      </c>
      <c r="E960" t="s">
        <v>81</v>
      </c>
      <c r="F960" t="s">
        <v>1464</v>
      </c>
      <c r="G960" t="str">
        <f>"00143448"</f>
        <v>00143448</v>
      </c>
      <c r="H960">
        <v>869</v>
      </c>
      <c r="I960">
        <v>0</v>
      </c>
      <c r="J960">
        <v>70</v>
      </c>
      <c r="K960">
        <v>0</v>
      </c>
      <c r="L960">
        <v>0</v>
      </c>
      <c r="M960">
        <v>0</v>
      </c>
      <c r="N960">
        <v>30</v>
      </c>
      <c r="O960">
        <v>0</v>
      </c>
      <c r="P960">
        <v>0</v>
      </c>
      <c r="Q960">
        <v>0</v>
      </c>
      <c r="R960">
        <v>0</v>
      </c>
      <c r="T960">
        <v>0</v>
      </c>
      <c r="U960">
        <v>969</v>
      </c>
    </row>
    <row r="961" spans="1:21" x14ac:dyDescent="0.25">
      <c r="H961">
        <v>702</v>
      </c>
    </row>
    <row r="962" spans="1:21" x14ac:dyDescent="0.25">
      <c r="A962">
        <v>478</v>
      </c>
      <c r="B962">
        <v>3110</v>
      </c>
      <c r="C962" t="s">
        <v>1465</v>
      </c>
      <c r="D962" t="s">
        <v>172</v>
      </c>
      <c r="E962" t="s">
        <v>49</v>
      </c>
      <c r="F962" t="s">
        <v>1466</v>
      </c>
      <c r="G962" t="str">
        <f>"200802009922"</f>
        <v>200802009922</v>
      </c>
      <c r="H962">
        <v>869</v>
      </c>
      <c r="I962">
        <v>0</v>
      </c>
      <c r="J962">
        <v>70</v>
      </c>
      <c r="K962">
        <v>0</v>
      </c>
      <c r="L962">
        <v>0</v>
      </c>
      <c r="M962">
        <v>30</v>
      </c>
      <c r="N962">
        <v>0</v>
      </c>
      <c r="O962">
        <v>0</v>
      </c>
      <c r="P962">
        <v>0</v>
      </c>
      <c r="Q962">
        <v>0</v>
      </c>
      <c r="R962">
        <v>0</v>
      </c>
      <c r="T962">
        <v>0</v>
      </c>
      <c r="U962">
        <v>969</v>
      </c>
    </row>
    <row r="963" spans="1:21" x14ac:dyDescent="0.25">
      <c r="H963" t="s">
        <v>1460</v>
      </c>
    </row>
    <row r="964" spans="1:21" x14ac:dyDescent="0.25">
      <c r="A964">
        <v>479</v>
      </c>
      <c r="B964">
        <v>874</v>
      </c>
      <c r="C964" t="s">
        <v>1467</v>
      </c>
      <c r="D964" t="s">
        <v>436</v>
      </c>
      <c r="E964" t="s">
        <v>64</v>
      </c>
      <c r="F964" t="s">
        <v>1468</v>
      </c>
      <c r="G964" t="str">
        <f>"201412002660"</f>
        <v>201412002660</v>
      </c>
      <c r="H964">
        <v>869</v>
      </c>
      <c r="I964">
        <v>0</v>
      </c>
      <c r="J964">
        <v>70</v>
      </c>
      <c r="K964">
        <v>0</v>
      </c>
      <c r="L964">
        <v>0</v>
      </c>
      <c r="M964">
        <v>0</v>
      </c>
      <c r="N964">
        <v>30</v>
      </c>
      <c r="O964">
        <v>0</v>
      </c>
      <c r="P964">
        <v>0</v>
      </c>
      <c r="Q964">
        <v>0</v>
      </c>
      <c r="R964">
        <v>0</v>
      </c>
      <c r="T964">
        <v>0</v>
      </c>
      <c r="U964">
        <v>969</v>
      </c>
    </row>
    <row r="965" spans="1:21" x14ac:dyDescent="0.25">
      <c r="H965" t="s">
        <v>17</v>
      </c>
    </row>
    <row r="966" spans="1:21" x14ac:dyDescent="0.25">
      <c r="A966">
        <v>480</v>
      </c>
      <c r="B966">
        <v>1119</v>
      </c>
      <c r="C966" t="s">
        <v>1469</v>
      </c>
      <c r="D966" t="s">
        <v>492</v>
      </c>
      <c r="E966" t="s">
        <v>49</v>
      </c>
      <c r="F966" t="s">
        <v>1470</v>
      </c>
      <c r="G966" t="str">
        <f>"00225306"</f>
        <v>00225306</v>
      </c>
      <c r="H966" t="s">
        <v>1350</v>
      </c>
      <c r="I966">
        <v>0</v>
      </c>
      <c r="J966">
        <v>30</v>
      </c>
      <c r="K966">
        <v>0</v>
      </c>
      <c r="L966">
        <v>0</v>
      </c>
      <c r="M966">
        <v>30</v>
      </c>
      <c r="N966">
        <v>0</v>
      </c>
      <c r="O966">
        <v>0</v>
      </c>
      <c r="P966">
        <v>0</v>
      </c>
      <c r="Q966">
        <v>0</v>
      </c>
      <c r="R966">
        <v>0</v>
      </c>
      <c r="T966">
        <v>0</v>
      </c>
      <c r="U966" t="s">
        <v>1471</v>
      </c>
    </row>
    <row r="967" spans="1:21" x14ac:dyDescent="0.25">
      <c r="H967" t="s">
        <v>17</v>
      </c>
    </row>
    <row r="968" spans="1:21" x14ac:dyDescent="0.25">
      <c r="A968">
        <v>481</v>
      </c>
      <c r="B968">
        <v>1820</v>
      </c>
      <c r="C968" t="s">
        <v>1472</v>
      </c>
      <c r="D968" t="s">
        <v>337</v>
      </c>
      <c r="E968" t="s">
        <v>70</v>
      </c>
      <c r="F968" t="s">
        <v>1473</v>
      </c>
      <c r="G968" t="str">
        <f>"00132633"</f>
        <v>00132633</v>
      </c>
      <c r="H968" t="s">
        <v>1350</v>
      </c>
      <c r="I968">
        <v>0</v>
      </c>
      <c r="J968">
        <v>30</v>
      </c>
      <c r="K968">
        <v>0</v>
      </c>
      <c r="L968">
        <v>0</v>
      </c>
      <c r="M968">
        <v>30</v>
      </c>
      <c r="N968">
        <v>0</v>
      </c>
      <c r="O968">
        <v>0</v>
      </c>
      <c r="P968">
        <v>0</v>
      </c>
      <c r="Q968">
        <v>0</v>
      </c>
      <c r="R968">
        <v>0</v>
      </c>
      <c r="T968">
        <v>1</v>
      </c>
      <c r="U968" t="s">
        <v>1471</v>
      </c>
    </row>
    <row r="969" spans="1:21" x14ac:dyDescent="0.25">
      <c r="H969" t="s">
        <v>17</v>
      </c>
    </row>
    <row r="970" spans="1:21" x14ac:dyDescent="0.25">
      <c r="A970">
        <v>482</v>
      </c>
      <c r="B970">
        <v>900</v>
      </c>
      <c r="C970" t="s">
        <v>1474</v>
      </c>
      <c r="D970" t="s">
        <v>15</v>
      </c>
      <c r="E970" t="s">
        <v>209</v>
      </c>
      <c r="F970" t="s">
        <v>1475</v>
      </c>
      <c r="G970" t="str">
        <f>"00158806"</f>
        <v>00158806</v>
      </c>
      <c r="H970" t="s">
        <v>1476</v>
      </c>
      <c r="I970">
        <v>150</v>
      </c>
      <c r="J970">
        <v>30</v>
      </c>
      <c r="K970">
        <v>0</v>
      </c>
      <c r="L970">
        <v>0</v>
      </c>
      <c r="M970">
        <v>0</v>
      </c>
      <c r="N970">
        <v>30</v>
      </c>
      <c r="O970">
        <v>0</v>
      </c>
      <c r="P970">
        <v>0</v>
      </c>
      <c r="Q970">
        <v>0</v>
      </c>
      <c r="R970">
        <v>0</v>
      </c>
      <c r="T970">
        <v>0</v>
      </c>
      <c r="U970" t="s">
        <v>1477</v>
      </c>
    </row>
    <row r="971" spans="1:21" x14ac:dyDescent="0.25">
      <c r="H971">
        <v>702</v>
      </c>
    </row>
    <row r="972" spans="1:21" x14ac:dyDescent="0.25">
      <c r="A972">
        <v>483</v>
      </c>
      <c r="B972">
        <v>3145</v>
      </c>
      <c r="C972" t="s">
        <v>1478</v>
      </c>
      <c r="D972" t="s">
        <v>110</v>
      </c>
      <c r="E972" t="s">
        <v>15</v>
      </c>
      <c r="F972" t="s">
        <v>1479</v>
      </c>
      <c r="G972" t="str">
        <f>"00229380"</f>
        <v>00229380</v>
      </c>
      <c r="H972">
        <v>836</v>
      </c>
      <c r="I972">
        <v>0</v>
      </c>
      <c r="J972">
        <v>70</v>
      </c>
      <c r="K972">
        <v>0</v>
      </c>
      <c r="L972">
        <v>30</v>
      </c>
      <c r="M972">
        <v>30</v>
      </c>
      <c r="N972">
        <v>0</v>
      </c>
      <c r="O972">
        <v>0</v>
      </c>
      <c r="P972">
        <v>0</v>
      </c>
      <c r="Q972">
        <v>0</v>
      </c>
      <c r="R972">
        <v>0</v>
      </c>
      <c r="T972">
        <v>0</v>
      </c>
      <c r="U972">
        <v>966</v>
      </c>
    </row>
    <row r="973" spans="1:21" x14ac:dyDescent="0.25">
      <c r="H973">
        <v>702</v>
      </c>
    </row>
    <row r="974" spans="1:21" x14ac:dyDescent="0.25">
      <c r="A974">
        <v>484</v>
      </c>
      <c r="B974">
        <v>1979</v>
      </c>
      <c r="C974" t="s">
        <v>1480</v>
      </c>
      <c r="D974" t="s">
        <v>386</v>
      </c>
      <c r="E974" t="s">
        <v>1481</v>
      </c>
      <c r="F974" t="s">
        <v>1482</v>
      </c>
      <c r="G974" t="str">
        <f>"201511015829"</f>
        <v>201511015829</v>
      </c>
      <c r="H974">
        <v>935</v>
      </c>
      <c r="I974">
        <v>0</v>
      </c>
      <c r="J974">
        <v>30</v>
      </c>
      <c r="K974">
        <v>0</v>
      </c>
      <c r="L974">
        <v>0</v>
      </c>
      <c r="M974">
        <v>0</v>
      </c>
      <c r="N974">
        <v>0</v>
      </c>
      <c r="O974">
        <v>0</v>
      </c>
      <c r="P974">
        <v>0</v>
      </c>
      <c r="Q974">
        <v>0</v>
      </c>
      <c r="R974">
        <v>0</v>
      </c>
      <c r="T974">
        <v>0</v>
      </c>
      <c r="U974">
        <v>965</v>
      </c>
    </row>
    <row r="975" spans="1:21" x14ac:dyDescent="0.25">
      <c r="H975" t="s">
        <v>32</v>
      </c>
    </row>
    <row r="976" spans="1:21" x14ac:dyDescent="0.25">
      <c r="A976">
        <v>485</v>
      </c>
      <c r="B976">
        <v>273</v>
      </c>
      <c r="C976" t="s">
        <v>1483</v>
      </c>
      <c r="D976" t="s">
        <v>70</v>
      </c>
      <c r="E976" t="s">
        <v>15</v>
      </c>
      <c r="F976" t="s">
        <v>1484</v>
      </c>
      <c r="G976" t="str">
        <f>"201504001578"</f>
        <v>201504001578</v>
      </c>
      <c r="H976" t="s">
        <v>829</v>
      </c>
      <c r="I976">
        <v>0</v>
      </c>
      <c r="J976">
        <v>70</v>
      </c>
      <c r="K976">
        <v>30</v>
      </c>
      <c r="L976">
        <v>0</v>
      </c>
      <c r="M976">
        <v>0</v>
      </c>
      <c r="N976">
        <v>0</v>
      </c>
      <c r="O976">
        <v>0</v>
      </c>
      <c r="P976">
        <v>0</v>
      </c>
      <c r="Q976">
        <v>0</v>
      </c>
      <c r="R976">
        <v>0</v>
      </c>
      <c r="T976">
        <v>0</v>
      </c>
      <c r="U976" t="s">
        <v>1485</v>
      </c>
    </row>
    <row r="977" spans="1:21" x14ac:dyDescent="0.25">
      <c r="H977" t="s">
        <v>17</v>
      </c>
    </row>
    <row r="978" spans="1:21" x14ac:dyDescent="0.25">
      <c r="A978">
        <v>486</v>
      </c>
      <c r="B978">
        <v>249</v>
      </c>
      <c r="C978" t="s">
        <v>1486</v>
      </c>
      <c r="D978" t="s">
        <v>98</v>
      </c>
      <c r="E978" t="s">
        <v>49</v>
      </c>
      <c r="F978" t="s">
        <v>1487</v>
      </c>
      <c r="G978" t="str">
        <f>"200802000684"</f>
        <v>200802000684</v>
      </c>
      <c r="H978">
        <v>902</v>
      </c>
      <c r="I978">
        <v>0</v>
      </c>
      <c r="J978">
        <v>30</v>
      </c>
      <c r="K978">
        <v>0</v>
      </c>
      <c r="L978">
        <v>30</v>
      </c>
      <c r="M978">
        <v>0</v>
      </c>
      <c r="N978">
        <v>0</v>
      </c>
      <c r="O978">
        <v>0</v>
      </c>
      <c r="P978">
        <v>0</v>
      </c>
      <c r="Q978">
        <v>0</v>
      </c>
      <c r="R978">
        <v>0</v>
      </c>
      <c r="T978">
        <v>0</v>
      </c>
      <c r="U978">
        <v>962</v>
      </c>
    </row>
    <row r="979" spans="1:21" x14ac:dyDescent="0.25">
      <c r="H979" t="s">
        <v>17</v>
      </c>
    </row>
    <row r="980" spans="1:21" x14ac:dyDescent="0.25">
      <c r="A980">
        <v>487</v>
      </c>
      <c r="B980">
        <v>165</v>
      </c>
      <c r="C980" t="s">
        <v>1488</v>
      </c>
      <c r="D980" t="s">
        <v>337</v>
      </c>
      <c r="E980" t="s">
        <v>14</v>
      </c>
      <c r="F980" t="s">
        <v>1489</v>
      </c>
      <c r="G980" t="str">
        <f>"201202000136"</f>
        <v>201202000136</v>
      </c>
      <c r="H980">
        <v>781</v>
      </c>
      <c r="I980">
        <v>150</v>
      </c>
      <c r="J980">
        <v>30</v>
      </c>
      <c r="K980">
        <v>0</v>
      </c>
      <c r="L980">
        <v>0</v>
      </c>
      <c r="M980">
        <v>0</v>
      </c>
      <c r="N980">
        <v>0</v>
      </c>
      <c r="O980">
        <v>0</v>
      </c>
      <c r="P980">
        <v>0</v>
      </c>
      <c r="Q980">
        <v>0</v>
      </c>
      <c r="R980">
        <v>0</v>
      </c>
      <c r="T980">
        <v>0</v>
      </c>
      <c r="U980">
        <v>961</v>
      </c>
    </row>
    <row r="981" spans="1:21" x14ac:dyDescent="0.25">
      <c r="H981">
        <v>702</v>
      </c>
    </row>
    <row r="982" spans="1:21" x14ac:dyDescent="0.25">
      <c r="A982">
        <v>488</v>
      </c>
      <c r="B982">
        <v>1951</v>
      </c>
      <c r="C982" t="s">
        <v>1490</v>
      </c>
      <c r="D982" t="s">
        <v>205</v>
      </c>
      <c r="E982" t="s">
        <v>15</v>
      </c>
      <c r="F982" t="s">
        <v>1491</v>
      </c>
      <c r="G982" t="str">
        <f>"00006015"</f>
        <v>00006015</v>
      </c>
      <c r="H982">
        <v>880</v>
      </c>
      <c r="I982">
        <v>0</v>
      </c>
      <c r="J982">
        <v>50</v>
      </c>
      <c r="K982">
        <v>30</v>
      </c>
      <c r="L982">
        <v>0</v>
      </c>
      <c r="M982">
        <v>0</v>
      </c>
      <c r="N982">
        <v>0</v>
      </c>
      <c r="O982">
        <v>0</v>
      </c>
      <c r="P982">
        <v>0</v>
      </c>
      <c r="Q982">
        <v>0</v>
      </c>
      <c r="R982">
        <v>0</v>
      </c>
      <c r="T982">
        <v>0</v>
      </c>
      <c r="U982">
        <v>960</v>
      </c>
    </row>
    <row r="983" spans="1:21" x14ac:dyDescent="0.25">
      <c r="H983" t="s">
        <v>32</v>
      </c>
    </row>
    <row r="984" spans="1:21" x14ac:dyDescent="0.25">
      <c r="A984">
        <v>489</v>
      </c>
      <c r="B984">
        <v>1467</v>
      </c>
      <c r="C984" t="s">
        <v>1492</v>
      </c>
      <c r="D984" t="s">
        <v>216</v>
      </c>
      <c r="E984" t="s">
        <v>1493</v>
      </c>
      <c r="F984" t="s">
        <v>1494</v>
      </c>
      <c r="G984" t="str">
        <f>"00226895"</f>
        <v>00226895</v>
      </c>
      <c r="H984">
        <v>880</v>
      </c>
      <c r="I984">
        <v>0</v>
      </c>
      <c r="J984">
        <v>50</v>
      </c>
      <c r="K984">
        <v>30</v>
      </c>
      <c r="L984">
        <v>0</v>
      </c>
      <c r="M984">
        <v>0</v>
      </c>
      <c r="N984">
        <v>0</v>
      </c>
      <c r="O984">
        <v>0</v>
      </c>
      <c r="P984">
        <v>0</v>
      </c>
      <c r="Q984">
        <v>0</v>
      </c>
      <c r="R984">
        <v>0</v>
      </c>
      <c r="T984">
        <v>0</v>
      </c>
      <c r="U984">
        <v>960</v>
      </c>
    </row>
    <row r="985" spans="1:21" x14ac:dyDescent="0.25">
      <c r="H985" t="s">
        <v>17</v>
      </c>
    </row>
    <row r="986" spans="1:21" x14ac:dyDescent="0.25">
      <c r="A986">
        <v>490</v>
      </c>
      <c r="B986">
        <v>2678</v>
      </c>
      <c r="C986" t="s">
        <v>1495</v>
      </c>
      <c r="D986" t="s">
        <v>331</v>
      </c>
      <c r="E986" t="s">
        <v>64</v>
      </c>
      <c r="F986" t="s">
        <v>1496</v>
      </c>
      <c r="G986" t="str">
        <f>"201412004811"</f>
        <v>201412004811</v>
      </c>
      <c r="H986">
        <v>880</v>
      </c>
      <c r="I986">
        <v>0</v>
      </c>
      <c r="J986">
        <v>30</v>
      </c>
      <c r="K986">
        <v>0</v>
      </c>
      <c r="L986">
        <v>0</v>
      </c>
      <c r="M986">
        <v>50</v>
      </c>
      <c r="N986">
        <v>0</v>
      </c>
      <c r="O986">
        <v>0</v>
      </c>
      <c r="P986">
        <v>0</v>
      </c>
      <c r="Q986">
        <v>0</v>
      </c>
      <c r="R986">
        <v>0</v>
      </c>
      <c r="T986">
        <v>0</v>
      </c>
      <c r="U986">
        <v>960</v>
      </c>
    </row>
    <row r="987" spans="1:21" x14ac:dyDescent="0.25">
      <c r="H987" t="s">
        <v>17</v>
      </c>
    </row>
    <row r="988" spans="1:21" x14ac:dyDescent="0.25">
      <c r="A988">
        <v>491</v>
      </c>
      <c r="B988">
        <v>1692</v>
      </c>
      <c r="C988" t="s">
        <v>1497</v>
      </c>
      <c r="D988" t="s">
        <v>1498</v>
      </c>
      <c r="E988" t="s">
        <v>194</v>
      </c>
      <c r="F988" t="s">
        <v>1499</v>
      </c>
      <c r="G988" t="str">
        <f>"00223644"</f>
        <v>00223644</v>
      </c>
      <c r="H988" t="s">
        <v>1052</v>
      </c>
      <c r="I988">
        <v>0</v>
      </c>
      <c r="J988">
        <v>70</v>
      </c>
      <c r="K988">
        <v>70</v>
      </c>
      <c r="L988">
        <v>0</v>
      </c>
      <c r="M988">
        <v>0</v>
      </c>
      <c r="N988">
        <v>0</v>
      </c>
      <c r="O988">
        <v>0</v>
      </c>
      <c r="P988">
        <v>0</v>
      </c>
      <c r="Q988">
        <v>0</v>
      </c>
      <c r="R988">
        <v>0</v>
      </c>
      <c r="T988">
        <v>0</v>
      </c>
      <c r="U988" t="s">
        <v>1500</v>
      </c>
    </row>
    <row r="989" spans="1:21" x14ac:dyDescent="0.25">
      <c r="H989">
        <v>702</v>
      </c>
    </row>
    <row r="990" spans="1:21" x14ac:dyDescent="0.25">
      <c r="A990">
        <v>492</v>
      </c>
      <c r="B990">
        <v>3108</v>
      </c>
      <c r="C990" t="s">
        <v>1501</v>
      </c>
      <c r="D990" t="s">
        <v>725</v>
      </c>
      <c r="E990" t="s">
        <v>64</v>
      </c>
      <c r="F990" t="s">
        <v>1502</v>
      </c>
      <c r="G990" t="str">
        <f>"201412004706"</f>
        <v>201412004706</v>
      </c>
      <c r="H990">
        <v>858</v>
      </c>
      <c r="I990">
        <v>0</v>
      </c>
      <c r="J990">
        <v>70</v>
      </c>
      <c r="K990">
        <v>0</v>
      </c>
      <c r="L990">
        <v>0</v>
      </c>
      <c r="M990">
        <v>30</v>
      </c>
      <c r="N990">
        <v>0</v>
      </c>
      <c r="O990">
        <v>0</v>
      </c>
      <c r="P990">
        <v>0</v>
      </c>
      <c r="Q990">
        <v>0</v>
      </c>
      <c r="R990">
        <v>0</v>
      </c>
      <c r="T990">
        <v>1</v>
      </c>
      <c r="U990">
        <v>958</v>
      </c>
    </row>
    <row r="991" spans="1:21" x14ac:dyDescent="0.25">
      <c r="H991" t="s">
        <v>32</v>
      </c>
    </row>
    <row r="992" spans="1:21" x14ac:dyDescent="0.25">
      <c r="A992">
        <v>493</v>
      </c>
      <c r="B992">
        <v>4</v>
      </c>
      <c r="C992" t="s">
        <v>1503</v>
      </c>
      <c r="D992" t="s">
        <v>624</v>
      </c>
      <c r="E992" t="s">
        <v>49</v>
      </c>
      <c r="F992" t="s">
        <v>1504</v>
      </c>
      <c r="G992" t="str">
        <f>"00157588"</f>
        <v>00157588</v>
      </c>
      <c r="H992" t="s">
        <v>1505</v>
      </c>
      <c r="I992">
        <v>0</v>
      </c>
      <c r="J992">
        <v>70</v>
      </c>
      <c r="K992">
        <v>0</v>
      </c>
      <c r="L992">
        <v>0</v>
      </c>
      <c r="M992">
        <v>0</v>
      </c>
      <c r="N992">
        <v>30</v>
      </c>
      <c r="O992">
        <v>0</v>
      </c>
      <c r="P992">
        <v>0</v>
      </c>
      <c r="Q992">
        <v>0</v>
      </c>
      <c r="R992">
        <v>0</v>
      </c>
      <c r="T992">
        <v>0</v>
      </c>
      <c r="U992" t="s">
        <v>1506</v>
      </c>
    </row>
    <row r="993" spans="1:21" x14ac:dyDescent="0.25">
      <c r="H993" t="s">
        <v>17</v>
      </c>
    </row>
    <row r="994" spans="1:21" x14ac:dyDescent="0.25">
      <c r="A994">
        <v>494</v>
      </c>
      <c r="B994">
        <v>3121</v>
      </c>
      <c r="C994" t="s">
        <v>1507</v>
      </c>
      <c r="D994" t="s">
        <v>303</v>
      </c>
      <c r="E994" t="s">
        <v>15</v>
      </c>
      <c r="F994" t="s">
        <v>1508</v>
      </c>
      <c r="G994" t="str">
        <f>"201402004261"</f>
        <v>201402004261</v>
      </c>
      <c r="H994" t="s">
        <v>1178</v>
      </c>
      <c r="I994">
        <v>0</v>
      </c>
      <c r="J994">
        <v>30</v>
      </c>
      <c r="K994">
        <v>50</v>
      </c>
      <c r="L994">
        <v>0</v>
      </c>
      <c r="M994">
        <v>0</v>
      </c>
      <c r="N994">
        <v>0</v>
      </c>
      <c r="O994">
        <v>0</v>
      </c>
      <c r="P994">
        <v>0</v>
      </c>
      <c r="Q994">
        <v>0</v>
      </c>
      <c r="R994">
        <v>0</v>
      </c>
      <c r="T994">
        <v>0</v>
      </c>
      <c r="U994" t="s">
        <v>1509</v>
      </c>
    </row>
    <row r="995" spans="1:21" x14ac:dyDescent="0.25">
      <c r="H995" t="s">
        <v>17</v>
      </c>
    </row>
    <row r="996" spans="1:21" x14ac:dyDescent="0.25">
      <c r="A996">
        <v>495</v>
      </c>
      <c r="B996">
        <v>2318</v>
      </c>
      <c r="C996" t="s">
        <v>1510</v>
      </c>
      <c r="D996" t="s">
        <v>98</v>
      </c>
      <c r="E996" t="s">
        <v>194</v>
      </c>
      <c r="F996" t="s">
        <v>1511</v>
      </c>
      <c r="G996" t="str">
        <f>"201506000038"</f>
        <v>201506000038</v>
      </c>
      <c r="H996" t="s">
        <v>1119</v>
      </c>
      <c r="I996">
        <v>0</v>
      </c>
      <c r="J996">
        <v>70</v>
      </c>
      <c r="K996">
        <v>0</v>
      </c>
      <c r="L996">
        <v>0</v>
      </c>
      <c r="M996">
        <v>30</v>
      </c>
      <c r="N996">
        <v>0</v>
      </c>
      <c r="O996">
        <v>0</v>
      </c>
      <c r="P996">
        <v>0</v>
      </c>
      <c r="Q996">
        <v>0</v>
      </c>
      <c r="R996">
        <v>0</v>
      </c>
      <c r="T996">
        <v>0</v>
      </c>
      <c r="U996" t="s">
        <v>1512</v>
      </c>
    </row>
    <row r="997" spans="1:21" x14ac:dyDescent="0.25">
      <c r="H997" t="s">
        <v>17</v>
      </c>
    </row>
    <row r="998" spans="1:21" x14ac:dyDescent="0.25">
      <c r="A998">
        <v>496</v>
      </c>
      <c r="B998">
        <v>2423</v>
      </c>
      <c r="C998" t="s">
        <v>1513</v>
      </c>
      <c r="D998" t="s">
        <v>725</v>
      </c>
      <c r="E998" t="s">
        <v>115</v>
      </c>
      <c r="F998" t="s">
        <v>1514</v>
      </c>
      <c r="G998" t="str">
        <f>"00042587"</f>
        <v>00042587</v>
      </c>
      <c r="H998" t="s">
        <v>1119</v>
      </c>
      <c r="I998">
        <v>0</v>
      </c>
      <c r="J998">
        <v>70</v>
      </c>
      <c r="K998">
        <v>30</v>
      </c>
      <c r="L998">
        <v>0</v>
      </c>
      <c r="M998">
        <v>0</v>
      </c>
      <c r="N998">
        <v>0</v>
      </c>
      <c r="O998">
        <v>0</v>
      </c>
      <c r="P998">
        <v>0</v>
      </c>
      <c r="Q998">
        <v>0</v>
      </c>
      <c r="R998">
        <v>0</v>
      </c>
      <c r="T998">
        <v>0</v>
      </c>
      <c r="U998" t="s">
        <v>1512</v>
      </c>
    </row>
    <row r="999" spans="1:21" x14ac:dyDescent="0.25">
      <c r="H999" t="s">
        <v>17</v>
      </c>
    </row>
    <row r="1000" spans="1:21" x14ac:dyDescent="0.25">
      <c r="A1000">
        <v>497</v>
      </c>
      <c r="B1000">
        <v>1188</v>
      </c>
      <c r="C1000" t="s">
        <v>1515</v>
      </c>
      <c r="D1000" t="s">
        <v>53</v>
      </c>
      <c r="E1000" t="s">
        <v>194</v>
      </c>
      <c r="F1000" t="s">
        <v>1516</v>
      </c>
      <c r="G1000" t="str">
        <f>"200801010476"</f>
        <v>200801010476</v>
      </c>
      <c r="H1000">
        <v>781</v>
      </c>
      <c r="I1000">
        <v>0</v>
      </c>
      <c r="J1000">
        <v>70</v>
      </c>
      <c r="K1000">
        <v>70</v>
      </c>
      <c r="L1000">
        <v>0</v>
      </c>
      <c r="M1000">
        <v>30</v>
      </c>
      <c r="N1000">
        <v>0</v>
      </c>
      <c r="O1000">
        <v>0</v>
      </c>
      <c r="P1000">
        <v>0</v>
      </c>
      <c r="Q1000">
        <v>0</v>
      </c>
      <c r="R1000">
        <v>0</v>
      </c>
      <c r="T1000">
        <v>0</v>
      </c>
      <c r="U1000">
        <v>951</v>
      </c>
    </row>
    <row r="1001" spans="1:21" x14ac:dyDescent="0.25">
      <c r="H1001" t="s">
        <v>17</v>
      </c>
    </row>
    <row r="1002" spans="1:21" x14ac:dyDescent="0.25">
      <c r="A1002">
        <v>498</v>
      </c>
      <c r="B1002">
        <v>871</v>
      </c>
      <c r="C1002" t="s">
        <v>1517</v>
      </c>
      <c r="D1002" t="s">
        <v>98</v>
      </c>
      <c r="E1002" t="s">
        <v>115</v>
      </c>
      <c r="F1002" t="s">
        <v>1518</v>
      </c>
      <c r="G1002" t="str">
        <f>"201201000110"</f>
        <v>201201000110</v>
      </c>
      <c r="H1002">
        <v>880</v>
      </c>
      <c r="I1002">
        <v>0</v>
      </c>
      <c r="J1002">
        <v>70</v>
      </c>
      <c r="K1002">
        <v>0</v>
      </c>
      <c r="L1002">
        <v>0</v>
      </c>
      <c r="M1002">
        <v>0</v>
      </c>
      <c r="N1002">
        <v>0</v>
      </c>
      <c r="O1002">
        <v>0</v>
      </c>
      <c r="P1002">
        <v>0</v>
      </c>
      <c r="Q1002">
        <v>0</v>
      </c>
      <c r="R1002">
        <v>0</v>
      </c>
      <c r="T1002">
        <v>0</v>
      </c>
      <c r="U1002">
        <v>950</v>
      </c>
    </row>
    <row r="1003" spans="1:21" x14ac:dyDescent="0.25">
      <c r="H1003" t="s">
        <v>32</v>
      </c>
    </row>
    <row r="1004" spans="1:21" x14ac:dyDescent="0.25">
      <c r="A1004">
        <v>499</v>
      </c>
      <c r="B1004">
        <v>3058</v>
      </c>
      <c r="C1004" t="s">
        <v>1519</v>
      </c>
      <c r="D1004" t="s">
        <v>118</v>
      </c>
      <c r="E1004" t="s">
        <v>15</v>
      </c>
      <c r="F1004" t="s">
        <v>1520</v>
      </c>
      <c r="G1004" t="str">
        <f>"00081229"</f>
        <v>00081229</v>
      </c>
      <c r="H1004">
        <v>825</v>
      </c>
      <c r="I1004">
        <v>0</v>
      </c>
      <c r="J1004">
        <v>70</v>
      </c>
      <c r="K1004">
        <v>0</v>
      </c>
      <c r="L1004">
        <v>0</v>
      </c>
      <c r="M1004">
        <v>50</v>
      </c>
      <c r="N1004">
        <v>0</v>
      </c>
      <c r="O1004">
        <v>0</v>
      </c>
      <c r="P1004">
        <v>0</v>
      </c>
      <c r="Q1004">
        <v>0</v>
      </c>
      <c r="R1004">
        <v>0</v>
      </c>
      <c r="T1004">
        <v>0</v>
      </c>
      <c r="U1004">
        <v>945</v>
      </c>
    </row>
    <row r="1005" spans="1:21" x14ac:dyDescent="0.25">
      <c r="H1005" t="s">
        <v>32</v>
      </c>
    </row>
    <row r="1006" spans="1:21" x14ac:dyDescent="0.25">
      <c r="A1006">
        <v>500</v>
      </c>
      <c r="B1006">
        <v>2192</v>
      </c>
      <c r="C1006" t="s">
        <v>1521</v>
      </c>
      <c r="D1006" t="s">
        <v>35</v>
      </c>
      <c r="E1006" t="s">
        <v>64</v>
      </c>
      <c r="F1006" t="s">
        <v>1522</v>
      </c>
      <c r="G1006" t="str">
        <f>"201512002455"</f>
        <v>201512002455</v>
      </c>
      <c r="H1006">
        <v>715</v>
      </c>
      <c r="I1006">
        <v>150</v>
      </c>
      <c r="J1006">
        <v>50</v>
      </c>
      <c r="K1006">
        <v>0</v>
      </c>
      <c r="L1006">
        <v>30</v>
      </c>
      <c r="M1006">
        <v>0</v>
      </c>
      <c r="N1006">
        <v>0</v>
      </c>
      <c r="O1006">
        <v>0</v>
      </c>
      <c r="P1006">
        <v>0</v>
      </c>
      <c r="Q1006">
        <v>0</v>
      </c>
      <c r="R1006">
        <v>0</v>
      </c>
      <c r="T1006">
        <v>2</v>
      </c>
      <c r="U1006">
        <v>945</v>
      </c>
    </row>
    <row r="1007" spans="1:21" x14ac:dyDescent="0.25">
      <c r="H1007" t="s">
        <v>32</v>
      </c>
    </row>
    <row r="1008" spans="1:21" x14ac:dyDescent="0.25">
      <c r="A1008">
        <v>501</v>
      </c>
      <c r="B1008">
        <v>832</v>
      </c>
      <c r="C1008" t="s">
        <v>1523</v>
      </c>
      <c r="D1008" t="s">
        <v>162</v>
      </c>
      <c r="E1008" t="s">
        <v>1524</v>
      </c>
      <c r="F1008" t="s">
        <v>1525</v>
      </c>
      <c r="G1008" t="str">
        <f>"201507000839"</f>
        <v>201507000839</v>
      </c>
      <c r="H1008" t="s">
        <v>1526</v>
      </c>
      <c r="I1008">
        <v>0</v>
      </c>
      <c r="J1008">
        <v>70</v>
      </c>
      <c r="K1008">
        <v>30</v>
      </c>
      <c r="L1008">
        <v>0</v>
      </c>
      <c r="M1008">
        <v>0</v>
      </c>
      <c r="N1008">
        <v>0</v>
      </c>
      <c r="O1008">
        <v>0</v>
      </c>
      <c r="P1008">
        <v>0</v>
      </c>
      <c r="Q1008">
        <v>0</v>
      </c>
      <c r="R1008">
        <v>0</v>
      </c>
      <c r="T1008">
        <v>0</v>
      </c>
      <c r="U1008" t="s">
        <v>1527</v>
      </c>
    </row>
    <row r="1009" spans="1:21" x14ac:dyDescent="0.25">
      <c r="H1009" t="s">
        <v>17</v>
      </c>
    </row>
    <row r="1010" spans="1:21" x14ac:dyDescent="0.25">
      <c r="A1010">
        <v>502</v>
      </c>
      <c r="B1010">
        <v>1528</v>
      </c>
      <c r="C1010" t="s">
        <v>1528</v>
      </c>
      <c r="D1010" t="s">
        <v>86</v>
      </c>
      <c r="E1010" t="s">
        <v>1529</v>
      </c>
      <c r="F1010" t="s">
        <v>1530</v>
      </c>
      <c r="G1010" t="str">
        <f>"00230248"</f>
        <v>00230248</v>
      </c>
      <c r="H1010" t="s">
        <v>1092</v>
      </c>
      <c r="I1010">
        <v>0</v>
      </c>
      <c r="J1010">
        <v>30</v>
      </c>
      <c r="K1010">
        <v>0</v>
      </c>
      <c r="L1010">
        <v>0</v>
      </c>
      <c r="M1010">
        <v>30</v>
      </c>
      <c r="N1010">
        <v>0</v>
      </c>
      <c r="O1010">
        <v>0</v>
      </c>
      <c r="P1010">
        <v>0</v>
      </c>
      <c r="Q1010">
        <v>0</v>
      </c>
      <c r="R1010">
        <v>0</v>
      </c>
      <c r="T1010">
        <v>2</v>
      </c>
      <c r="U1010" t="s">
        <v>1531</v>
      </c>
    </row>
    <row r="1011" spans="1:21" x14ac:dyDescent="0.25">
      <c r="H1011" t="s">
        <v>17</v>
      </c>
    </row>
    <row r="1012" spans="1:21" x14ac:dyDescent="0.25">
      <c r="A1012">
        <v>503</v>
      </c>
      <c r="B1012">
        <v>2593</v>
      </c>
      <c r="C1012" t="s">
        <v>1532</v>
      </c>
      <c r="D1012" t="s">
        <v>1533</v>
      </c>
      <c r="E1012" t="s">
        <v>64</v>
      </c>
      <c r="F1012" t="s">
        <v>1534</v>
      </c>
      <c r="G1012" t="str">
        <f>"00131698"</f>
        <v>00131698</v>
      </c>
      <c r="H1012" t="s">
        <v>1346</v>
      </c>
      <c r="I1012">
        <v>0</v>
      </c>
      <c r="J1012">
        <v>70</v>
      </c>
      <c r="K1012">
        <v>0</v>
      </c>
      <c r="L1012">
        <v>30</v>
      </c>
      <c r="M1012">
        <v>0</v>
      </c>
      <c r="N1012">
        <v>0</v>
      </c>
      <c r="O1012">
        <v>0</v>
      </c>
      <c r="P1012">
        <v>0</v>
      </c>
      <c r="Q1012">
        <v>0</v>
      </c>
      <c r="R1012">
        <v>0</v>
      </c>
      <c r="T1012">
        <v>0</v>
      </c>
      <c r="U1012" t="s">
        <v>1535</v>
      </c>
    </row>
    <row r="1013" spans="1:21" x14ac:dyDescent="0.25">
      <c r="H1013" t="s">
        <v>17</v>
      </c>
    </row>
    <row r="1014" spans="1:21" x14ac:dyDescent="0.25">
      <c r="A1014">
        <v>504</v>
      </c>
      <c r="B1014">
        <v>2736</v>
      </c>
      <c r="C1014" t="s">
        <v>1536</v>
      </c>
      <c r="D1014" t="s">
        <v>86</v>
      </c>
      <c r="E1014" t="s">
        <v>35</v>
      </c>
      <c r="F1014" t="s">
        <v>1537</v>
      </c>
      <c r="G1014" t="str">
        <f>"201406013164"</f>
        <v>201406013164</v>
      </c>
      <c r="H1014">
        <v>880</v>
      </c>
      <c r="I1014">
        <v>0</v>
      </c>
      <c r="J1014">
        <v>30</v>
      </c>
      <c r="K1014">
        <v>0</v>
      </c>
      <c r="L1014">
        <v>0</v>
      </c>
      <c r="M1014">
        <v>30</v>
      </c>
      <c r="N1014">
        <v>0</v>
      </c>
      <c r="O1014">
        <v>0</v>
      </c>
      <c r="P1014">
        <v>0</v>
      </c>
      <c r="Q1014">
        <v>0</v>
      </c>
      <c r="R1014">
        <v>0</v>
      </c>
      <c r="T1014">
        <v>0</v>
      </c>
      <c r="U1014">
        <v>940</v>
      </c>
    </row>
    <row r="1015" spans="1:21" x14ac:dyDescent="0.25">
      <c r="H1015" t="s">
        <v>17</v>
      </c>
    </row>
    <row r="1016" spans="1:21" x14ac:dyDescent="0.25">
      <c r="A1016">
        <v>505</v>
      </c>
      <c r="B1016">
        <v>194</v>
      </c>
      <c r="C1016" t="s">
        <v>1538</v>
      </c>
      <c r="D1016" t="s">
        <v>457</v>
      </c>
      <c r="E1016" t="s">
        <v>154</v>
      </c>
      <c r="F1016" t="s">
        <v>1539</v>
      </c>
      <c r="G1016" t="str">
        <f>"00161663"</f>
        <v>00161663</v>
      </c>
      <c r="H1016">
        <v>880</v>
      </c>
      <c r="I1016">
        <v>0</v>
      </c>
      <c r="J1016">
        <v>30</v>
      </c>
      <c r="K1016">
        <v>0</v>
      </c>
      <c r="L1016">
        <v>0</v>
      </c>
      <c r="M1016">
        <v>30</v>
      </c>
      <c r="N1016">
        <v>0</v>
      </c>
      <c r="O1016">
        <v>0</v>
      </c>
      <c r="P1016">
        <v>0</v>
      </c>
      <c r="Q1016">
        <v>0</v>
      </c>
      <c r="R1016">
        <v>0</v>
      </c>
      <c r="T1016">
        <v>0</v>
      </c>
      <c r="U1016">
        <v>940</v>
      </c>
    </row>
    <row r="1017" spans="1:21" x14ac:dyDescent="0.25">
      <c r="H1017" t="s">
        <v>17</v>
      </c>
    </row>
    <row r="1018" spans="1:21" x14ac:dyDescent="0.25">
      <c r="A1018">
        <v>506</v>
      </c>
      <c r="B1018">
        <v>890</v>
      </c>
      <c r="C1018" t="s">
        <v>1540</v>
      </c>
      <c r="D1018" t="s">
        <v>59</v>
      </c>
      <c r="E1018" t="s">
        <v>40</v>
      </c>
      <c r="F1018" t="s">
        <v>1541</v>
      </c>
      <c r="G1018" t="str">
        <f>"00118209"</f>
        <v>00118209</v>
      </c>
      <c r="H1018">
        <v>880</v>
      </c>
      <c r="I1018">
        <v>0</v>
      </c>
      <c r="J1018">
        <v>30</v>
      </c>
      <c r="K1018">
        <v>30</v>
      </c>
      <c r="L1018">
        <v>0</v>
      </c>
      <c r="M1018">
        <v>0</v>
      </c>
      <c r="N1018">
        <v>0</v>
      </c>
      <c r="O1018">
        <v>0</v>
      </c>
      <c r="P1018">
        <v>0</v>
      </c>
      <c r="Q1018">
        <v>0</v>
      </c>
      <c r="R1018">
        <v>0</v>
      </c>
      <c r="T1018">
        <v>1</v>
      </c>
      <c r="U1018">
        <v>940</v>
      </c>
    </row>
    <row r="1019" spans="1:21" x14ac:dyDescent="0.25">
      <c r="H1019">
        <v>702</v>
      </c>
    </row>
    <row r="1020" spans="1:21" x14ac:dyDescent="0.25">
      <c r="A1020">
        <v>507</v>
      </c>
      <c r="B1020">
        <v>943</v>
      </c>
      <c r="C1020" t="s">
        <v>737</v>
      </c>
      <c r="D1020" t="s">
        <v>98</v>
      </c>
      <c r="E1020" t="s">
        <v>49</v>
      </c>
      <c r="F1020" t="s">
        <v>1542</v>
      </c>
      <c r="G1020" t="str">
        <f>"00229029"</f>
        <v>00229029</v>
      </c>
      <c r="H1020" t="s">
        <v>1543</v>
      </c>
      <c r="I1020">
        <v>0</v>
      </c>
      <c r="J1020">
        <v>30</v>
      </c>
      <c r="K1020">
        <v>0</v>
      </c>
      <c r="L1020">
        <v>50</v>
      </c>
      <c r="M1020">
        <v>0</v>
      </c>
      <c r="N1020">
        <v>0</v>
      </c>
      <c r="O1020">
        <v>0</v>
      </c>
      <c r="P1020">
        <v>0</v>
      </c>
      <c r="Q1020">
        <v>0</v>
      </c>
      <c r="R1020">
        <v>0</v>
      </c>
      <c r="T1020">
        <v>0</v>
      </c>
      <c r="U1020" t="s">
        <v>1544</v>
      </c>
    </row>
    <row r="1021" spans="1:21" x14ac:dyDescent="0.25">
      <c r="H1021" t="s">
        <v>17</v>
      </c>
    </row>
    <row r="1022" spans="1:21" x14ac:dyDescent="0.25">
      <c r="A1022">
        <v>508</v>
      </c>
      <c r="B1022">
        <v>2620</v>
      </c>
      <c r="C1022" t="s">
        <v>1545</v>
      </c>
      <c r="D1022" t="s">
        <v>436</v>
      </c>
      <c r="E1022" t="s">
        <v>313</v>
      </c>
      <c r="F1022" t="s">
        <v>1546</v>
      </c>
      <c r="G1022" t="str">
        <f>"201406000120"</f>
        <v>201406000120</v>
      </c>
      <c r="H1022" t="s">
        <v>1178</v>
      </c>
      <c r="I1022">
        <v>0</v>
      </c>
      <c r="J1022">
        <v>30</v>
      </c>
      <c r="K1022">
        <v>30</v>
      </c>
      <c r="L1022">
        <v>0</v>
      </c>
      <c r="M1022">
        <v>0</v>
      </c>
      <c r="N1022">
        <v>0</v>
      </c>
      <c r="O1022">
        <v>0</v>
      </c>
      <c r="P1022">
        <v>0</v>
      </c>
      <c r="Q1022">
        <v>0</v>
      </c>
      <c r="R1022">
        <v>0</v>
      </c>
      <c r="T1022">
        <v>1</v>
      </c>
      <c r="U1022" t="s">
        <v>1547</v>
      </c>
    </row>
    <row r="1023" spans="1:21" x14ac:dyDescent="0.25">
      <c r="H1023">
        <v>702</v>
      </c>
    </row>
    <row r="1024" spans="1:21" x14ac:dyDescent="0.25">
      <c r="A1024">
        <v>509</v>
      </c>
      <c r="B1024">
        <v>2853</v>
      </c>
      <c r="C1024" t="s">
        <v>1548</v>
      </c>
      <c r="D1024" t="s">
        <v>118</v>
      </c>
      <c r="E1024" t="s">
        <v>15</v>
      </c>
      <c r="F1024" t="s">
        <v>1549</v>
      </c>
      <c r="G1024" t="str">
        <f>"200801000099"</f>
        <v>200801000099</v>
      </c>
      <c r="H1024" t="s">
        <v>1178</v>
      </c>
      <c r="I1024">
        <v>0</v>
      </c>
      <c r="J1024">
        <v>30</v>
      </c>
      <c r="K1024">
        <v>0</v>
      </c>
      <c r="L1024">
        <v>0</v>
      </c>
      <c r="M1024">
        <v>30</v>
      </c>
      <c r="N1024">
        <v>0</v>
      </c>
      <c r="O1024">
        <v>0</v>
      </c>
      <c r="P1024">
        <v>0</v>
      </c>
      <c r="Q1024">
        <v>0</v>
      </c>
      <c r="R1024">
        <v>0</v>
      </c>
      <c r="T1024">
        <v>2</v>
      </c>
      <c r="U1024" t="s">
        <v>1547</v>
      </c>
    </row>
    <row r="1025" spans="1:21" x14ac:dyDescent="0.25">
      <c r="H1025" t="s">
        <v>17</v>
      </c>
    </row>
    <row r="1026" spans="1:21" x14ac:dyDescent="0.25">
      <c r="A1026">
        <v>510</v>
      </c>
      <c r="B1026">
        <v>14</v>
      </c>
      <c r="C1026" t="s">
        <v>1550</v>
      </c>
      <c r="D1026" t="s">
        <v>43</v>
      </c>
      <c r="E1026" t="s">
        <v>276</v>
      </c>
      <c r="F1026" t="s">
        <v>1551</v>
      </c>
      <c r="G1026" t="str">
        <f>"00116758"</f>
        <v>00116758</v>
      </c>
      <c r="H1026" t="s">
        <v>1178</v>
      </c>
      <c r="I1026">
        <v>0</v>
      </c>
      <c r="J1026">
        <v>30</v>
      </c>
      <c r="K1026">
        <v>30</v>
      </c>
      <c r="L1026">
        <v>0</v>
      </c>
      <c r="M1026">
        <v>0</v>
      </c>
      <c r="N1026">
        <v>0</v>
      </c>
      <c r="O1026">
        <v>0</v>
      </c>
      <c r="P1026">
        <v>0</v>
      </c>
      <c r="Q1026">
        <v>0</v>
      </c>
      <c r="R1026">
        <v>0</v>
      </c>
      <c r="T1026">
        <v>0</v>
      </c>
      <c r="U1026" t="s">
        <v>1547</v>
      </c>
    </row>
    <row r="1027" spans="1:21" x14ac:dyDescent="0.25">
      <c r="H1027" t="s">
        <v>17</v>
      </c>
    </row>
    <row r="1028" spans="1:21" x14ac:dyDescent="0.25">
      <c r="A1028">
        <v>511</v>
      </c>
      <c r="B1028">
        <v>601</v>
      </c>
      <c r="C1028" t="s">
        <v>1552</v>
      </c>
      <c r="D1028" t="s">
        <v>331</v>
      </c>
      <c r="E1028" t="s">
        <v>194</v>
      </c>
      <c r="F1028" t="s">
        <v>1553</v>
      </c>
      <c r="G1028" t="str">
        <f>"00117557"</f>
        <v>00117557</v>
      </c>
      <c r="H1028" t="s">
        <v>1198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0</v>
      </c>
      <c r="O1028">
        <v>0</v>
      </c>
      <c r="P1028">
        <v>0</v>
      </c>
      <c r="Q1028">
        <v>0</v>
      </c>
      <c r="R1028">
        <v>0</v>
      </c>
      <c r="T1028">
        <v>0</v>
      </c>
      <c r="U1028" t="s">
        <v>1198</v>
      </c>
    </row>
    <row r="1029" spans="1:21" x14ac:dyDescent="0.25">
      <c r="H1029" t="s">
        <v>17</v>
      </c>
    </row>
    <row r="1030" spans="1:21" x14ac:dyDescent="0.25">
      <c r="A1030">
        <v>512</v>
      </c>
      <c r="B1030">
        <v>1586</v>
      </c>
      <c r="C1030" t="s">
        <v>1554</v>
      </c>
      <c r="D1030" t="s">
        <v>1142</v>
      </c>
      <c r="E1030" t="s">
        <v>855</v>
      </c>
      <c r="F1030" t="s">
        <v>1555</v>
      </c>
      <c r="G1030" t="str">
        <f>"00163701"</f>
        <v>00163701</v>
      </c>
      <c r="H1030">
        <v>869</v>
      </c>
      <c r="I1030">
        <v>0</v>
      </c>
      <c r="J1030">
        <v>30</v>
      </c>
      <c r="K1030">
        <v>30</v>
      </c>
      <c r="L1030">
        <v>0</v>
      </c>
      <c r="M1030">
        <v>0</v>
      </c>
      <c r="N1030">
        <v>0</v>
      </c>
      <c r="O1030">
        <v>0</v>
      </c>
      <c r="P1030">
        <v>0</v>
      </c>
      <c r="Q1030">
        <v>0</v>
      </c>
      <c r="R1030">
        <v>0</v>
      </c>
      <c r="T1030">
        <v>0</v>
      </c>
      <c r="U1030">
        <v>929</v>
      </c>
    </row>
    <row r="1031" spans="1:21" x14ac:dyDescent="0.25">
      <c r="H1031" t="s">
        <v>17</v>
      </c>
    </row>
    <row r="1032" spans="1:21" x14ac:dyDescent="0.25">
      <c r="A1032">
        <v>513</v>
      </c>
      <c r="B1032">
        <v>697</v>
      </c>
      <c r="C1032" t="s">
        <v>1556</v>
      </c>
      <c r="D1032" t="s">
        <v>436</v>
      </c>
      <c r="E1032" t="s">
        <v>205</v>
      </c>
      <c r="F1032" t="s">
        <v>1557</v>
      </c>
      <c r="G1032" t="str">
        <f>"00229371"</f>
        <v>00229371</v>
      </c>
      <c r="H1032">
        <v>825</v>
      </c>
      <c r="I1032">
        <v>0</v>
      </c>
      <c r="J1032">
        <v>30</v>
      </c>
      <c r="K1032">
        <v>70</v>
      </c>
      <c r="L1032">
        <v>0</v>
      </c>
      <c r="M1032">
        <v>0</v>
      </c>
      <c r="N1032">
        <v>0</v>
      </c>
      <c r="O1032">
        <v>0</v>
      </c>
      <c r="P1032">
        <v>0</v>
      </c>
      <c r="Q1032">
        <v>0</v>
      </c>
      <c r="R1032">
        <v>0</v>
      </c>
      <c r="T1032">
        <v>0</v>
      </c>
      <c r="U1032">
        <v>925</v>
      </c>
    </row>
    <row r="1033" spans="1:21" x14ac:dyDescent="0.25">
      <c r="H1033" t="s">
        <v>17</v>
      </c>
    </row>
    <row r="1034" spans="1:21" x14ac:dyDescent="0.25">
      <c r="A1034">
        <v>514</v>
      </c>
      <c r="B1034">
        <v>2564</v>
      </c>
      <c r="C1034" t="s">
        <v>1558</v>
      </c>
      <c r="D1034" t="s">
        <v>386</v>
      </c>
      <c r="E1034" t="s">
        <v>43</v>
      </c>
      <c r="F1034" t="s">
        <v>1559</v>
      </c>
      <c r="G1034" t="str">
        <f>"201402003025"</f>
        <v>201402003025</v>
      </c>
      <c r="H1034">
        <v>825</v>
      </c>
      <c r="I1034">
        <v>0</v>
      </c>
      <c r="J1034">
        <v>70</v>
      </c>
      <c r="K1034">
        <v>30</v>
      </c>
      <c r="L1034">
        <v>0</v>
      </c>
      <c r="M1034">
        <v>0</v>
      </c>
      <c r="N1034">
        <v>0</v>
      </c>
      <c r="O1034">
        <v>0</v>
      </c>
      <c r="P1034">
        <v>0</v>
      </c>
      <c r="Q1034">
        <v>0</v>
      </c>
      <c r="R1034">
        <v>0</v>
      </c>
      <c r="T1034">
        <v>0</v>
      </c>
      <c r="U1034">
        <v>925</v>
      </c>
    </row>
    <row r="1035" spans="1:21" x14ac:dyDescent="0.25">
      <c r="H1035" t="s">
        <v>32</v>
      </c>
    </row>
    <row r="1036" spans="1:21" x14ac:dyDescent="0.25">
      <c r="A1036">
        <v>515</v>
      </c>
      <c r="B1036">
        <v>708</v>
      </c>
      <c r="C1036" t="s">
        <v>1560</v>
      </c>
      <c r="D1036" t="s">
        <v>1561</v>
      </c>
      <c r="E1036" t="s">
        <v>408</v>
      </c>
      <c r="F1036" t="s">
        <v>1562</v>
      </c>
      <c r="G1036" t="str">
        <f>"00103646"</f>
        <v>00103646</v>
      </c>
      <c r="H1036">
        <v>825</v>
      </c>
      <c r="I1036">
        <v>0</v>
      </c>
      <c r="J1036">
        <v>70</v>
      </c>
      <c r="K1036">
        <v>0</v>
      </c>
      <c r="L1036">
        <v>0</v>
      </c>
      <c r="M1036">
        <v>0</v>
      </c>
      <c r="N1036">
        <v>30</v>
      </c>
      <c r="O1036">
        <v>0</v>
      </c>
      <c r="P1036">
        <v>0</v>
      </c>
      <c r="Q1036">
        <v>0</v>
      </c>
      <c r="R1036">
        <v>0</v>
      </c>
      <c r="T1036">
        <v>1</v>
      </c>
      <c r="U1036">
        <v>925</v>
      </c>
    </row>
    <row r="1037" spans="1:21" x14ac:dyDescent="0.25">
      <c r="H1037" t="s">
        <v>32</v>
      </c>
    </row>
    <row r="1038" spans="1:21" x14ac:dyDescent="0.25">
      <c r="A1038">
        <v>516</v>
      </c>
      <c r="B1038">
        <v>1435</v>
      </c>
      <c r="C1038" t="s">
        <v>1563</v>
      </c>
      <c r="D1038" t="s">
        <v>457</v>
      </c>
      <c r="E1038" t="s">
        <v>15</v>
      </c>
      <c r="F1038" t="s">
        <v>1564</v>
      </c>
      <c r="G1038" t="str">
        <f>"00224025"</f>
        <v>00224025</v>
      </c>
      <c r="H1038">
        <v>825</v>
      </c>
      <c r="I1038">
        <v>0</v>
      </c>
      <c r="J1038">
        <v>30</v>
      </c>
      <c r="K1038">
        <v>0</v>
      </c>
      <c r="L1038">
        <v>70</v>
      </c>
      <c r="M1038">
        <v>0</v>
      </c>
      <c r="N1038">
        <v>0</v>
      </c>
      <c r="O1038">
        <v>0</v>
      </c>
      <c r="P1038">
        <v>0</v>
      </c>
      <c r="Q1038">
        <v>0</v>
      </c>
      <c r="R1038">
        <v>0</v>
      </c>
      <c r="T1038">
        <v>0</v>
      </c>
      <c r="U1038">
        <v>925</v>
      </c>
    </row>
    <row r="1039" spans="1:21" x14ac:dyDescent="0.25">
      <c r="H1039" t="s">
        <v>17</v>
      </c>
    </row>
    <row r="1040" spans="1:21" x14ac:dyDescent="0.25">
      <c r="A1040">
        <v>517</v>
      </c>
      <c r="B1040">
        <v>1296</v>
      </c>
      <c r="C1040" t="s">
        <v>1565</v>
      </c>
      <c r="D1040" t="s">
        <v>1566</v>
      </c>
      <c r="E1040" t="s">
        <v>49</v>
      </c>
      <c r="F1040" t="s">
        <v>1567</v>
      </c>
      <c r="G1040" t="str">
        <f>"00068930"</f>
        <v>00068930</v>
      </c>
      <c r="H1040" t="s">
        <v>829</v>
      </c>
      <c r="I1040">
        <v>0</v>
      </c>
      <c r="J1040">
        <v>30</v>
      </c>
      <c r="K1040">
        <v>30</v>
      </c>
      <c r="L1040">
        <v>0</v>
      </c>
      <c r="M1040">
        <v>0</v>
      </c>
      <c r="N1040">
        <v>0</v>
      </c>
      <c r="O1040">
        <v>0</v>
      </c>
      <c r="P1040">
        <v>0</v>
      </c>
      <c r="Q1040">
        <v>0</v>
      </c>
      <c r="R1040">
        <v>0</v>
      </c>
      <c r="T1040">
        <v>0</v>
      </c>
      <c r="U1040" t="s">
        <v>1568</v>
      </c>
    </row>
    <row r="1041" spans="1:21" x14ac:dyDescent="0.25">
      <c r="H1041">
        <v>702</v>
      </c>
    </row>
    <row r="1042" spans="1:21" x14ac:dyDescent="0.25">
      <c r="A1042">
        <v>518</v>
      </c>
      <c r="B1042">
        <v>2753</v>
      </c>
      <c r="C1042" t="s">
        <v>1569</v>
      </c>
      <c r="D1042" t="s">
        <v>777</v>
      </c>
      <c r="E1042" t="s">
        <v>15</v>
      </c>
      <c r="F1042" t="s">
        <v>1570</v>
      </c>
      <c r="G1042" t="str">
        <f>"200811000043"</f>
        <v>200811000043</v>
      </c>
      <c r="H1042">
        <v>693</v>
      </c>
      <c r="I1042">
        <v>150</v>
      </c>
      <c r="J1042">
        <v>50</v>
      </c>
      <c r="K1042">
        <v>0</v>
      </c>
      <c r="L1042">
        <v>30</v>
      </c>
      <c r="M1042">
        <v>0</v>
      </c>
      <c r="N1042">
        <v>0</v>
      </c>
      <c r="O1042">
        <v>0</v>
      </c>
      <c r="P1042">
        <v>0</v>
      </c>
      <c r="Q1042">
        <v>0</v>
      </c>
      <c r="R1042">
        <v>0</v>
      </c>
      <c r="T1042">
        <v>2</v>
      </c>
      <c r="U1042">
        <v>923</v>
      </c>
    </row>
    <row r="1043" spans="1:21" x14ac:dyDescent="0.25">
      <c r="H1043" t="s">
        <v>32</v>
      </c>
    </row>
    <row r="1044" spans="1:21" x14ac:dyDescent="0.25">
      <c r="A1044">
        <v>519</v>
      </c>
      <c r="B1044">
        <v>1280</v>
      </c>
      <c r="C1044" t="s">
        <v>1571</v>
      </c>
      <c r="D1044" t="s">
        <v>204</v>
      </c>
      <c r="E1044" t="s">
        <v>49</v>
      </c>
      <c r="F1044" t="s">
        <v>1572</v>
      </c>
      <c r="G1044" t="str">
        <f>"00141329"</f>
        <v>00141329</v>
      </c>
      <c r="H1044" t="s">
        <v>1573</v>
      </c>
      <c r="I1044">
        <v>150</v>
      </c>
      <c r="J1044">
        <v>30</v>
      </c>
      <c r="K1044">
        <v>0</v>
      </c>
      <c r="L1044">
        <v>0</v>
      </c>
      <c r="M1044">
        <v>0</v>
      </c>
      <c r="N1044">
        <v>0</v>
      </c>
      <c r="O1044">
        <v>0</v>
      </c>
      <c r="P1044">
        <v>0</v>
      </c>
      <c r="Q1044">
        <v>0</v>
      </c>
      <c r="R1044">
        <v>0</v>
      </c>
      <c r="T1044">
        <v>0</v>
      </c>
      <c r="U1044" t="s">
        <v>1574</v>
      </c>
    </row>
    <row r="1045" spans="1:21" x14ac:dyDescent="0.25">
      <c r="H1045">
        <v>702</v>
      </c>
    </row>
    <row r="1046" spans="1:21" x14ac:dyDescent="0.25">
      <c r="A1046">
        <v>520</v>
      </c>
      <c r="B1046">
        <v>806</v>
      </c>
      <c r="C1046" t="s">
        <v>1575</v>
      </c>
      <c r="D1046" t="s">
        <v>423</v>
      </c>
      <c r="E1046" t="s">
        <v>408</v>
      </c>
      <c r="F1046" t="s">
        <v>1576</v>
      </c>
      <c r="G1046" t="str">
        <f>"00229026"</f>
        <v>00229026</v>
      </c>
      <c r="H1046">
        <v>770</v>
      </c>
      <c r="I1046">
        <v>150</v>
      </c>
      <c r="J1046">
        <v>0</v>
      </c>
      <c r="K1046">
        <v>0</v>
      </c>
      <c r="L1046">
        <v>0</v>
      </c>
      <c r="M1046">
        <v>0</v>
      </c>
      <c r="N1046">
        <v>0</v>
      </c>
      <c r="O1046">
        <v>0</v>
      </c>
      <c r="P1046">
        <v>0</v>
      </c>
      <c r="Q1046">
        <v>0</v>
      </c>
      <c r="R1046">
        <v>0</v>
      </c>
      <c r="T1046">
        <v>0</v>
      </c>
      <c r="U1046">
        <v>920</v>
      </c>
    </row>
    <row r="1047" spans="1:21" x14ac:dyDescent="0.25">
      <c r="H1047">
        <v>702</v>
      </c>
    </row>
    <row r="1048" spans="1:21" x14ac:dyDescent="0.25">
      <c r="A1048">
        <v>521</v>
      </c>
      <c r="B1048">
        <v>1954</v>
      </c>
      <c r="C1048" t="s">
        <v>1577</v>
      </c>
      <c r="D1048" t="s">
        <v>1561</v>
      </c>
      <c r="E1048" t="s">
        <v>855</v>
      </c>
      <c r="F1048" t="s">
        <v>1578</v>
      </c>
      <c r="G1048" t="str">
        <f>"201511030057"</f>
        <v>201511030057</v>
      </c>
      <c r="H1048" t="s">
        <v>1119</v>
      </c>
      <c r="I1048">
        <v>0</v>
      </c>
      <c r="J1048">
        <v>30</v>
      </c>
      <c r="K1048">
        <v>0</v>
      </c>
      <c r="L1048">
        <v>30</v>
      </c>
      <c r="M1048">
        <v>0</v>
      </c>
      <c r="N1048">
        <v>0</v>
      </c>
      <c r="O1048">
        <v>0</v>
      </c>
      <c r="P1048">
        <v>0</v>
      </c>
      <c r="Q1048">
        <v>0</v>
      </c>
      <c r="R1048">
        <v>0</v>
      </c>
      <c r="T1048">
        <v>0</v>
      </c>
      <c r="U1048" t="s">
        <v>1579</v>
      </c>
    </row>
    <row r="1049" spans="1:21" x14ac:dyDescent="0.25">
      <c r="H1049" t="s">
        <v>1580</v>
      </c>
    </row>
    <row r="1050" spans="1:21" x14ac:dyDescent="0.25">
      <c r="A1050">
        <v>522</v>
      </c>
      <c r="B1050">
        <v>73</v>
      </c>
      <c r="C1050" t="s">
        <v>1581</v>
      </c>
      <c r="D1050" t="s">
        <v>1561</v>
      </c>
      <c r="E1050" t="s">
        <v>423</v>
      </c>
      <c r="F1050" t="s">
        <v>1582</v>
      </c>
      <c r="G1050" t="str">
        <f>"201511009023"</f>
        <v>201511009023</v>
      </c>
      <c r="H1050">
        <v>682</v>
      </c>
      <c r="I1050">
        <v>150</v>
      </c>
      <c r="J1050">
        <v>30</v>
      </c>
      <c r="K1050">
        <v>0</v>
      </c>
      <c r="L1050">
        <v>50</v>
      </c>
      <c r="M1050">
        <v>0</v>
      </c>
      <c r="N1050">
        <v>0</v>
      </c>
      <c r="O1050">
        <v>0</v>
      </c>
      <c r="P1050">
        <v>0</v>
      </c>
      <c r="Q1050">
        <v>0</v>
      </c>
      <c r="R1050">
        <v>0</v>
      </c>
      <c r="T1050">
        <v>0</v>
      </c>
      <c r="U1050">
        <v>912</v>
      </c>
    </row>
    <row r="1051" spans="1:21" x14ac:dyDescent="0.25">
      <c r="H1051" t="s">
        <v>17</v>
      </c>
    </row>
    <row r="1052" spans="1:21" x14ac:dyDescent="0.25">
      <c r="A1052">
        <v>523</v>
      </c>
      <c r="B1052">
        <v>1201</v>
      </c>
      <c r="C1052" t="s">
        <v>1583</v>
      </c>
      <c r="D1052" t="s">
        <v>1584</v>
      </c>
      <c r="E1052" t="s">
        <v>64</v>
      </c>
      <c r="F1052" t="s">
        <v>1585</v>
      </c>
      <c r="G1052" t="str">
        <f>"00014809"</f>
        <v>00014809</v>
      </c>
      <c r="H1052">
        <v>847</v>
      </c>
      <c r="I1052">
        <v>0</v>
      </c>
      <c r="J1052">
        <v>30</v>
      </c>
      <c r="K1052">
        <v>30</v>
      </c>
      <c r="L1052">
        <v>0</v>
      </c>
      <c r="M1052">
        <v>0</v>
      </c>
      <c r="N1052">
        <v>0</v>
      </c>
      <c r="O1052">
        <v>0</v>
      </c>
      <c r="P1052">
        <v>0</v>
      </c>
      <c r="Q1052">
        <v>0</v>
      </c>
      <c r="R1052">
        <v>0</v>
      </c>
      <c r="T1052">
        <v>0</v>
      </c>
      <c r="U1052">
        <v>907</v>
      </c>
    </row>
    <row r="1053" spans="1:21" x14ac:dyDescent="0.25">
      <c r="H1053" t="s">
        <v>17</v>
      </c>
    </row>
    <row r="1054" spans="1:21" x14ac:dyDescent="0.25">
      <c r="A1054">
        <v>524</v>
      </c>
      <c r="B1054">
        <v>1677</v>
      </c>
      <c r="C1054" t="s">
        <v>1586</v>
      </c>
      <c r="D1054" t="s">
        <v>386</v>
      </c>
      <c r="E1054" t="s">
        <v>70</v>
      </c>
      <c r="F1054" t="s">
        <v>1587</v>
      </c>
      <c r="G1054" t="str">
        <f>"00223967"</f>
        <v>00223967</v>
      </c>
      <c r="H1054" t="s">
        <v>1588</v>
      </c>
      <c r="I1054">
        <v>0</v>
      </c>
      <c r="J1054">
        <v>70</v>
      </c>
      <c r="K1054">
        <v>30</v>
      </c>
      <c r="L1054">
        <v>30</v>
      </c>
      <c r="M1054">
        <v>0</v>
      </c>
      <c r="N1054">
        <v>0</v>
      </c>
      <c r="O1054">
        <v>0</v>
      </c>
      <c r="P1054">
        <v>0</v>
      </c>
      <c r="Q1054">
        <v>0</v>
      </c>
      <c r="R1054">
        <v>0</v>
      </c>
      <c r="T1054">
        <v>0</v>
      </c>
      <c r="U1054" t="s">
        <v>1589</v>
      </c>
    </row>
    <row r="1055" spans="1:21" x14ac:dyDescent="0.25">
      <c r="H1055" t="s">
        <v>17</v>
      </c>
    </row>
    <row r="1056" spans="1:21" x14ac:dyDescent="0.25">
      <c r="A1056">
        <v>525</v>
      </c>
      <c r="B1056">
        <v>1565</v>
      </c>
      <c r="C1056" t="s">
        <v>1590</v>
      </c>
      <c r="D1056" t="s">
        <v>405</v>
      </c>
      <c r="E1056" t="s">
        <v>313</v>
      </c>
      <c r="F1056" t="s">
        <v>1591</v>
      </c>
      <c r="G1056" t="str">
        <f>"201406018966"</f>
        <v>201406018966</v>
      </c>
      <c r="H1056">
        <v>825</v>
      </c>
      <c r="I1056">
        <v>0</v>
      </c>
      <c r="J1056">
        <v>30</v>
      </c>
      <c r="K1056">
        <v>0</v>
      </c>
      <c r="L1056">
        <v>50</v>
      </c>
      <c r="M1056">
        <v>0</v>
      </c>
      <c r="N1056">
        <v>0</v>
      </c>
      <c r="O1056">
        <v>0</v>
      </c>
      <c r="P1056">
        <v>0</v>
      </c>
      <c r="Q1056">
        <v>0</v>
      </c>
      <c r="R1056">
        <v>0</v>
      </c>
      <c r="T1056">
        <v>0</v>
      </c>
      <c r="U1056">
        <v>905</v>
      </c>
    </row>
    <row r="1057" spans="1:21" x14ac:dyDescent="0.25">
      <c r="H1057" t="s">
        <v>17</v>
      </c>
    </row>
    <row r="1058" spans="1:21" x14ac:dyDescent="0.25">
      <c r="A1058">
        <v>526</v>
      </c>
      <c r="B1058">
        <v>191</v>
      </c>
      <c r="C1058" t="s">
        <v>598</v>
      </c>
      <c r="D1058" t="s">
        <v>98</v>
      </c>
      <c r="E1058" t="s">
        <v>35</v>
      </c>
      <c r="F1058" t="s">
        <v>1592</v>
      </c>
      <c r="G1058" t="str">
        <f>"00010331"</f>
        <v>00010331</v>
      </c>
      <c r="H1058" t="s">
        <v>1593</v>
      </c>
      <c r="I1058">
        <v>0</v>
      </c>
      <c r="J1058">
        <v>70</v>
      </c>
      <c r="K1058">
        <v>70</v>
      </c>
      <c r="L1058">
        <v>0</v>
      </c>
      <c r="M1058">
        <v>0</v>
      </c>
      <c r="N1058">
        <v>0</v>
      </c>
      <c r="O1058">
        <v>0</v>
      </c>
      <c r="P1058">
        <v>0</v>
      </c>
      <c r="Q1058">
        <v>0</v>
      </c>
      <c r="R1058">
        <v>0</v>
      </c>
      <c r="T1058">
        <v>0</v>
      </c>
      <c r="U1058" t="s">
        <v>1594</v>
      </c>
    </row>
    <row r="1059" spans="1:21" x14ac:dyDescent="0.25">
      <c r="H1059">
        <v>702</v>
      </c>
    </row>
    <row r="1060" spans="1:21" x14ac:dyDescent="0.25">
      <c r="A1060">
        <v>527</v>
      </c>
      <c r="B1060">
        <v>3171</v>
      </c>
      <c r="C1060" t="s">
        <v>1595</v>
      </c>
      <c r="D1060" t="s">
        <v>64</v>
      </c>
      <c r="E1060" t="s">
        <v>35</v>
      </c>
      <c r="F1060" t="s">
        <v>1596</v>
      </c>
      <c r="G1060" t="str">
        <f>"201402000912"</f>
        <v>201402000912</v>
      </c>
      <c r="H1060">
        <v>704</v>
      </c>
      <c r="I1060">
        <v>150</v>
      </c>
      <c r="J1060">
        <v>50</v>
      </c>
      <c r="K1060">
        <v>0</v>
      </c>
      <c r="L1060">
        <v>0</v>
      </c>
      <c r="M1060">
        <v>0</v>
      </c>
      <c r="N1060">
        <v>0</v>
      </c>
      <c r="O1060">
        <v>0</v>
      </c>
      <c r="P1060">
        <v>0</v>
      </c>
      <c r="Q1060">
        <v>0</v>
      </c>
      <c r="R1060">
        <v>0</v>
      </c>
      <c r="T1060">
        <v>0</v>
      </c>
      <c r="U1060">
        <v>904</v>
      </c>
    </row>
    <row r="1061" spans="1:21" x14ac:dyDescent="0.25">
      <c r="H1061" t="s">
        <v>32</v>
      </c>
    </row>
    <row r="1062" spans="1:21" x14ac:dyDescent="0.25">
      <c r="A1062">
        <v>528</v>
      </c>
      <c r="B1062">
        <v>3063</v>
      </c>
      <c r="C1062" t="s">
        <v>1597</v>
      </c>
      <c r="D1062" t="s">
        <v>193</v>
      </c>
      <c r="E1062" t="s">
        <v>64</v>
      </c>
      <c r="F1062" t="s">
        <v>1598</v>
      </c>
      <c r="G1062" t="str">
        <f>"201402009315"</f>
        <v>201402009315</v>
      </c>
      <c r="H1062" t="s">
        <v>1346</v>
      </c>
      <c r="I1062">
        <v>0</v>
      </c>
      <c r="J1062">
        <v>30</v>
      </c>
      <c r="K1062">
        <v>0</v>
      </c>
      <c r="L1062">
        <v>0</v>
      </c>
      <c r="M1062">
        <v>30</v>
      </c>
      <c r="N1062">
        <v>0</v>
      </c>
      <c r="O1062">
        <v>0</v>
      </c>
      <c r="P1062">
        <v>0</v>
      </c>
      <c r="Q1062">
        <v>0</v>
      </c>
      <c r="R1062">
        <v>0</v>
      </c>
      <c r="T1062">
        <v>0</v>
      </c>
      <c r="U1062" t="s">
        <v>1599</v>
      </c>
    </row>
    <row r="1063" spans="1:21" x14ac:dyDescent="0.25">
      <c r="H1063" t="s">
        <v>17</v>
      </c>
    </row>
    <row r="1064" spans="1:21" x14ac:dyDescent="0.25">
      <c r="A1064">
        <v>529</v>
      </c>
      <c r="B1064">
        <v>1783</v>
      </c>
      <c r="C1064" t="s">
        <v>1600</v>
      </c>
      <c r="D1064" t="s">
        <v>1601</v>
      </c>
      <c r="E1064" t="s">
        <v>49</v>
      </c>
      <c r="F1064" t="s">
        <v>1602</v>
      </c>
      <c r="G1064" t="str">
        <f>"200802004735"</f>
        <v>200802004735</v>
      </c>
      <c r="H1064" t="s">
        <v>1603</v>
      </c>
      <c r="I1064">
        <v>0</v>
      </c>
      <c r="J1064">
        <v>70</v>
      </c>
      <c r="K1064">
        <v>0</v>
      </c>
      <c r="L1064">
        <v>0</v>
      </c>
      <c r="M1064">
        <v>0</v>
      </c>
      <c r="N1064">
        <v>30</v>
      </c>
      <c r="O1064">
        <v>0</v>
      </c>
      <c r="P1064">
        <v>0</v>
      </c>
      <c r="Q1064">
        <v>0</v>
      </c>
      <c r="R1064">
        <v>0</v>
      </c>
      <c r="T1064">
        <v>0</v>
      </c>
      <c r="U1064" t="s">
        <v>1604</v>
      </c>
    </row>
    <row r="1065" spans="1:21" x14ac:dyDescent="0.25">
      <c r="H1065" t="s">
        <v>17</v>
      </c>
    </row>
    <row r="1066" spans="1:21" x14ac:dyDescent="0.25">
      <c r="A1066">
        <v>530</v>
      </c>
      <c r="B1066">
        <v>1075</v>
      </c>
      <c r="C1066" t="s">
        <v>1605</v>
      </c>
      <c r="D1066" t="s">
        <v>255</v>
      </c>
      <c r="E1066" t="s">
        <v>163</v>
      </c>
      <c r="F1066" t="s">
        <v>1606</v>
      </c>
      <c r="G1066" t="str">
        <f>"200802005757"</f>
        <v>200802005757</v>
      </c>
      <c r="H1066" t="s">
        <v>1052</v>
      </c>
      <c r="I1066">
        <v>0</v>
      </c>
      <c r="J1066">
        <v>50</v>
      </c>
      <c r="K1066">
        <v>0</v>
      </c>
      <c r="L1066">
        <v>0</v>
      </c>
      <c r="M1066">
        <v>30</v>
      </c>
      <c r="N1066">
        <v>0</v>
      </c>
      <c r="O1066">
        <v>0</v>
      </c>
      <c r="P1066">
        <v>0</v>
      </c>
      <c r="Q1066">
        <v>0</v>
      </c>
      <c r="R1066">
        <v>0</v>
      </c>
      <c r="T1066">
        <v>0</v>
      </c>
      <c r="U1066" t="s">
        <v>1607</v>
      </c>
    </row>
    <row r="1067" spans="1:21" x14ac:dyDescent="0.25">
      <c r="H1067" t="s">
        <v>17</v>
      </c>
    </row>
    <row r="1068" spans="1:21" x14ac:dyDescent="0.25">
      <c r="A1068">
        <v>531</v>
      </c>
      <c r="B1068">
        <v>2809</v>
      </c>
      <c r="C1068" t="s">
        <v>1608</v>
      </c>
      <c r="D1068" t="s">
        <v>1170</v>
      </c>
      <c r="E1068" t="s">
        <v>458</v>
      </c>
      <c r="F1068" t="s">
        <v>1609</v>
      </c>
      <c r="G1068" t="str">
        <f>"00007463"</f>
        <v>00007463</v>
      </c>
      <c r="H1068" t="s">
        <v>1052</v>
      </c>
      <c r="I1068">
        <v>0</v>
      </c>
      <c r="J1068">
        <v>50</v>
      </c>
      <c r="K1068">
        <v>0</v>
      </c>
      <c r="L1068">
        <v>30</v>
      </c>
      <c r="M1068">
        <v>0</v>
      </c>
      <c r="N1068">
        <v>0</v>
      </c>
      <c r="O1068">
        <v>0</v>
      </c>
      <c r="P1068">
        <v>0</v>
      </c>
      <c r="Q1068">
        <v>0</v>
      </c>
      <c r="R1068">
        <v>0</v>
      </c>
      <c r="T1068">
        <v>0</v>
      </c>
      <c r="U1068" t="s">
        <v>1607</v>
      </c>
    </row>
    <row r="1069" spans="1:21" x14ac:dyDescent="0.25">
      <c r="H1069" t="s">
        <v>17</v>
      </c>
    </row>
    <row r="1070" spans="1:21" x14ac:dyDescent="0.25">
      <c r="A1070">
        <v>532</v>
      </c>
      <c r="B1070">
        <v>1058</v>
      </c>
      <c r="C1070" t="s">
        <v>598</v>
      </c>
      <c r="D1070" t="s">
        <v>69</v>
      </c>
      <c r="E1070" t="s">
        <v>35</v>
      </c>
      <c r="F1070" t="s">
        <v>1610</v>
      </c>
      <c r="G1070" t="str">
        <f>"00123049"</f>
        <v>00123049</v>
      </c>
      <c r="H1070" t="s">
        <v>1358</v>
      </c>
      <c r="I1070">
        <v>0</v>
      </c>
      <c r="J1070">
        <v>70</v>
      </c>
      <c r="K1070">
        <v>0</v>
      </c>
      <c r="L1070">
        <v>30</v>
      </c>
      <c r="M1070">
        <v>0</v>
      </c>
      <c r="N1070">
        <v>0</v>
      </c>
      <c r="O1070">
        <v>0</v>
      </c>
      <c r="P1070">
        <v>0</v>
      </c>
      <c r="Q1070">
        <v>0</v>
      </c>
      <c r="R1070">
        <v>0</v>
      </c>
      <c r="T1070">
        <v>0</v>
      </c>
      <c r="U1070" t="s">
        <v>1611</v>
      </c>
    </row>
    <row r="1071" spans="1:21" x14ac:dyDescent="0.25">
      <c r="H1071">
        <v>702</v>
      </c>
    </row>
    <row r="1072" spans="1:21" x14ac:dyDescent="0.25">
      <c r="A1072">
        <v>533</v>
      </c>
      <c r="B1072">
        <v>643</v>
      </c>
      <c r="C1072" t="s">
        <v>1145</v>
      </c>
      <c r="D1072" t="s">
        <v>1612</v>
      </c>
      <c r="E1072" t="s">
        <v>205</v>
      </c>
      <c r="F1072" t="s">
        <v>1613</v>
      </c>
      <c r="G1072" t="str">
        <f>"00228744"</f>
        <v>00228744</v>
      </c>
      <c r="H1072" t="s">
        <v>1077</v>
      </c>
      <c r="I1072">
        <v>0</v>
      </c>
      <c r="J1072">
        <v>0</v>
      </c>
      <c r="K1072">
        <v>0</v>
      </c>
      <c r="L1072">
        <v>0</v>
      </c>
      <c r="M1072">
        <v>0</v>
      </c>
      <c r="N1072">
        <v>0</v>
      </c>
      <c r="O1072">
        <v>0</v>
      </c>
      <c r="P1072">
        <v>0</v>
      </c>
      <c r="Q1072">
        <v>0</v>
      </c>
      <c r="R1072">
        <v>0</v>
      </c>
      <c r="T1072">
        <v>0</v>
      </c>
      <c r="U1072" t="s">
        <v>1077</v>
      </c>
    </row>
    <row r="1073" spans="1:21" x14ac:dyDescent="0.25">
      <c r="H1073" t="s">
        <v>17</v>
      </c>
    </row>
    <row r="1074" spans="1:21" x14ac:dyDescent="0.25">
      <c r="A1074">
        <v>534</v>
      </c>
      <c r="B1074">
        <v>2597</v>
      </c>
      <c r="C1074" t="s">
        <v>1614</v>
      </c>
      <c r="D1074" t="s">
        <v>225</v>
      </c>
      <c r="E1074" t="s">
        <v>20</v>
      </c>
      <c r="F1074" t="s">
        <v>1615</v>
      </c>
      <c r="G1074" t="str">
        <f>"200801006542"</f>
        <v>200801006542</v>
      </c>
      <c r="H1074">
        <v>836</v>
      </c>
      <c r="I1074">
        <v>0</v>
      </c>
      <c r="J1074">
        <v>30</v>
      </c>
      <c r="K1074">
        <v>0</v>
      </c>
      <c r="L1074">
        <v>0</v>
      </c>
      <c r="M1074">
        <v>30</v>
      </c>
      <c r="N1074">
        <v>0</v>
      </c>
      <c r="O1074">
        <v>0</v>
      </c>
      <c r="P1074">
        <v>0</v>
      </c>
      <c r="Q1074">
        <v>0</v>
      </c>
      <c r="R1074">
        <v>0</v>
      </c>
      <c r="T1074">
        <v>0</v>
      </c>
      <c r="U1074">
        <v>896</v>
      </c>
    </row>
    <row r="1075" spans="1:21" x14ac:dyDescent="0.25">
      <c r="H1075">
        <v>702</v>
      </c>
    </row>
    <row r="1076" spans="1:21" x14ac:dyDescent="0.25">
      <c r="A1076">
        <v>535</v>
      </c>
      <c r="B1076">
        <v>1744</v>
      </c>
      <c r="C1076" t="s">
        <v>1616</v>
      </c>
      <c r="D1076" t="s">
        <v>64</v>
      </c>
      <c r="E1076" t="s">
        <v>24</v>
      </c>
      <c r="F1076" t="s">
        <v>1617</v>
      </c>
      <c r="G1076" t="str">
        <f>"00222719"</f>
        <v>00222719</v>
      </c>
      <c r="H1076">
        <v>825</v>
      </c>
      <c r="I1076">
        <v>0</v>
      </c>
      <c r="J1076">
        <v>70</v>
      </c>
      <c r="K1076">
        <v>0</v>
      </c>
      <c r="L1076">
        <v>0</v>
      </c>
      <c r="M1076">
        <v>0</v>
      </c>
      <c r="N1076">
        <v>0</v>
      </c>
      <c r="O1076">
        <v>0</v>
      </c>
      <c r="P1076">
        <v>0</v>
      </c>
      <c r="Q1076">
        <v>0</v>
      </c>
      <c r="R1076">
        <v>0</v>
      </c>
      <c r="T1076">
        <v>0</v>
      </c>
      <c r="U1076">
        <v>895</v>
      </c>
    </row>
    <row r="1077" spans="1:21" x14ac:dyDescent="0.25">
      <c r="H1077" t="s">
        <v>32</v>
      </c>
    </row>
    <row r="1078" spans="1:21" x14ac:dyDescent="0.25">
      <c r="A1078">
        <v>536</v>
      </c>
      <c r="B1078">
        <v>495</v>
      </c>
      <c r="C1078" t="s">
        <v>1618</v>
      </c>
      <c r="D1078" t="s">
        <v>1619</v>
      </c>
      <c r="E1078" t="s">
        <v>64</v>
      </c>
      <c r="F1078" t="s">
        <v>1620</v>
      </c>
      <c r="G1078" t="str">
        <f>"201406010789"</f>
        <v>201406010789</v>
      </c>
      <c r="H1078" t="s">
        <v>1621</v>
      </c>
      <c r="I1078">
        <v>0</v>
      </c>
      <c r="J1078">
        <v>30</v>
      </c>
      <c r="K1078">
        <v>0</v>
      </c>
      <c r="L1078">
        <v>0</v>
      </c>
      <c r="M1078">
        <v>70</v>
      </c>
      <c r="N1078">
        <v>0</v>
      </c>
      <c r="O1078">
        <v>0</v>
      </c>
      <c r="P1078">
        <v>0</v>
      </c>
      <c r="Q1078">
        <v>0</v>
      </c>
      <c r="R1078">
        <v>0</v>
      </c>
      <c r="T1078">
        <v>0</v>
      </c>
      <c r="U1078" t="s">
        <v>1622</v>
      </c>
    </row>
    <row r="1079" spans="1:21" x14ac:dyDescent="0.25">
      <c r="H1079" t="s">
        <v>17</v>
      </c>
    </row>
    <row r="1080" spans="1:21" x14ac:dyDescent="0.25">
      <c r="A1080">
        <v>537</v>
      </c>
      <c r="B1080">
        <v>1202</v>
      </c>
      <c r="C1080" t="s">
        <v>1623</v>
      </c>
      <c r="D1080" t="s">
        <v>101</v>
      </c>
      <c r="E1080" t="s">
        <v>605</v>
      </c>
      <c r="F1080" t="s">
        <v>1624</v>
      </c>
      <c r="G1080" t="str">
        <f>"200712005597"</f>
        <v>200712005597</v>
      </c>
      <c r="H1080">
        <v>792</v>
      </c>
      <c r="I1080">
        <v>0</v>
      </c>
      <c r="J1080">
        <v>70</v>
      </c>
      <c r="K1080">
        <v>0</v>
      </c>
      <c r="L1080">
        <v>0</v>
      </c>
      <c r="M1080">
        <v>0</v>
      </c>
      <c r="N1080">
        <v>30</v>
      </c>
      <c r="O1080">
        <v>0</v>
      </c>
      <c r="P1080">
        <v>0</v>
      </c>
      <c r="Q1080">
        <v>0</v>
      </c>
      <c r="R1080">
        <v>0</v>
      </c>
      <c r="T1080">
        <v>2</v>
      </c>
      <c r="U1080">
        <v>892</v>
      </c>
    </row>
    <row r="1081" spans="1:21" x14ac:dyDescent="0.25">
      <c r="H1081" t="s">
        <v>17</v>
      </c>
    </row>
    <row r="1082" spans="1:21" x14ac:dyDescent="0.25">
      <c r="A1082">
        <v>538</v>
      </c>
      <c r="B1082">
        <v>1869</v>
      </c>
      <c r="C1082" t="s">
        <v>1625</v>
      </c>
      <c r="D1082" t="s">
        <v>1626</v>
      </c>
      <c r="E1082" t="s">
        <v>255</v>
      </c>
      <c r="F1082" t="s">
        <v>1627</v>
      </c>
      <c r="G1082" t="str">
        <f>"201004000167"</f>
        <v>201004000167</v>
      </c>
      <c r="H1082">
        <v>825</v>
      </c>
      <c r="I1082">
        <v>0</v>
      </c>
      <c r="J1082">
        <v>30</v>
      </c>
      <c r="K1082">
        <v>0</v>
      </c>
      <c r="L1082">
        <v>0</v>
      </c>
      <c r="M1082">
        <v>30</v>
      </c>
      <c r="N1082">
        <v>0</v>
      </c>
      <c r="O1082">
        <v>0</v>
      </c>
      <c r="P1082">
        <v>0</v>
      </c>
      <c r="Q1082">
        <v>0</v>
      </c>
      <c r="R1082">
        <v>0</v>
      </c>
      <c r="T1082">
        <v>0</v>
      </c>
      <c r="U1082">
        <v>885</v>
      </c>
    </row>
    <row r="1083" spans="1:21" x14ac:dyDescent="0.25">
      <c r="H1083" t="s">
        <v>17</v>
      </c>
    </row>
    <row r="1084" spans="1:21" x14ac:dyDescent="0.25">
      <c r="A1084">
        <v>539</v>
      </c>
      <c r="B1084">
        <v>1177</v>
      </c>
      <c r="C1084" t="s">
        <v>1628</v>
      </c>
      <c r="D1084" t="s">
        <v>386</v>
      </c>
      <c r="E1084" t="s">
        <v>205</v>
      </c>
      <c r="F1084" t="s">
        <v>1629</v>
      </c>
      <c r="G1084" t="str">
        <f>"201604002975"</f>
        <v>201604002975</v>
      </c>
      <c r="H1084">
        <v>825</v>
      </c>
      <c r="I1084">
        <v>0</v>
      </c>
      <c r="J1084">
        <v>30</v>
      </c>
      <c r="K1084">
        <v>0</v>
      </c>
      <c r="L1084">
        <v>0</v>
      </c>
      <c r="M1084">
        <v>0</v>
      </c>
      <c r="N1084">
        <v>30</v>
      </c>
      <c r="O1084">
        <v>0</v>
      </c>
      <c r="P1084">
        <v>0</v>
      </c>
      <c r="Q1084">
        <v>0</v>
      </c>
      <c r="R1084">
        <v>0</v>
      </c>
      <c r="T1084">
        <v>0</v>
      </c>
      <c r="U1084">
        <v>885</v>
      </c>
    </row>
    <row r="1085" spans="1:21" x14ac:dyDescent="0.25">
      <c r="H1085">
        <v>702</v>
      </c>
    </row>
    <row r="1086" spans="1:21" x14ac:dyDescent="0.25">
      <c r="A1086">
        <v>540</v>
      </c>
      <c r="B1086">
        <v>1909</v>
      </c>
      <c r="C1086" t="s">
        <v>1630</v>
      </c>
      <c r="D1086" t="s">
        <v>1631</v>
      </c>
      <c r="E1086" t="s">
        <v>1632</v>
      </c>
      <c r="F1086" t="s">
        <v>1633</v>
      </c>
      <c r="G1086" t="str">
        <f>"201411002076"</f>
        <v>201411002076</v>
      </c>
      <c r="H1086">
        <v>781</v>
      </c>
      <c r="I1086">
        <v>0</v>
      </c>
      <c r="J1086">
        <v>70</v>
      </c>
      <c r="K1086">
        <v>30</v>
      </c>
      <c r="L1086">
        <v>0</v>
      </c>
      <c r="M1086">
        <v>0</v>
      </c>
      <c r="N1086">
        <v>0</v>
      </c>
      <c r="O1086">
        <v>0</v>
      </c>
      <c r="P1086">
        <v>0</v>
      </c>
      <c r="Q1086">
        <v>0</v>
      </c>
      <c r="R1086">
        <v>0</v>
      </c>
      <c r="T1086">
        <v>0</v>
      </c>
      <c r="U1086">
        <v>881</v>
      </c>
    </row>
    <row r="1087" spans="1:21" x14ac:dyDescent="0.25">
      <c r="H1087" t="s">
        <v>17</v>
      </c>
    </row>
    <row r="1088" spans="1:21" x14ac:dyDescent="0.25">
      <c r="A1088">
        <v>541</v>
      </c>
      <c r="B1088">
        <v>1867</v>
      </c>
      <c r="C1088" t="s">
        <v>1634</v>
      </c>
      <c r="D1088" t="s">
        <v>98</v>
      </c>
      <c r="E1088" t="s">
        <v>64</v>
      </c>
      <c r="F1088" t="s">
        <v>1635</v>
      </c>
      <c r="G1088" t="str">
        <f>"201402001819"</f>
        <v>201402001819</v>
      </c>
      <c r="H1088" t="s">
        <v>1573</v>
      </c>
      <c r="I1088">
        <v>0</v>
      </c>
      <c r="J1088">
        <v>70</v>
      </c>
      <c r="K1088">
        <v>30</v>
      </c>
      <c r="L1088">
        <v>0</v>
      </c>
      <c r="M1088">
        <v>0</v>
      </c>
      <c r="N1088">
        <v>30</v>
      </c>
      <c r="O1088">
        <v>0</v>
      </c>
      <c r="P1088">
        <v>0</v>
      </c>
      <c r="Q1088">
        <v>0</v>
      </c>
      <c r="R1088">
        <v>0</v>
      </c>
      <c r="T1088">
        <v>0</v>
      </c>
      <c r="U1088" t="s">
        <v>1636</v>
      </c>
    </row>
    <row r="1089" spans="1:21" x14ac:dyDescent="0.25">
      <c r="H1089" t="s">
        <v>32</v>
      </c>
    </row>
    <row r="1090" spans="1:21" x14ac:dyDescent="0.25">
      <c r="A1090">
        <v>542</v>
      </c>
      <c r="B1090">
        <v>60</v>
      </c>
      <c r="C1090" t="s">
        <v>1637</v>
      </c>
      <c r="D1090" t="s">
        <v>1638</v>
      </c>
      <c r="E1090" t="s">
        <v>276</v>
      </c>
      <c r="F1090" t="s">
        <v>1639</v>
      </c>
      <c r="G1090" t="str">
        <f>"00224758"</f>
        <v>00224758</v>
      </c>
      <c r="H1090" t="s">
        <v>1346</v>
      </c>
      <c r="I1090">
        <v>0</v>
      </c>
      <c r="J1090">
        <v>30</v>
      </c>
      <c r="K1090">
        <v>0</v>
      </c>
      <c r="L1090">
        <v>0</v>
      </c>
      <c r="M1090">
        <v>0</v>
      </c>
      <c r="N1090">
        <v>0</v>
      </c>
      <c r="O1090">
        <v>0</v>
      </c>
      <c r="P1090">
        <v>0</v>
      </c>
      <c r="Q1090">
        <v>0</v>
      </c>
      <c r="R1090">
        <v>0</v>
      </c>
      <c r="T1090">
        <v>2</v>
      </c>
      <c r="U1090" t="s">
        <v>1640</v>
      </c>
    </row>
    <row r="1091" spans="1:21" x14ac:dyDescent="0.25">
      <c r="H1091" t="s">
        <v>17</v>
      </c>
    </row>
    <row r="1092" spans="1:21" x14ac:dyDescent="0.25">
      <c r="A1092">
        <v>543</v>
      </c>
      <c r="B1092">
        <v>1984</v>
      </c>
      <c r="C1092" t="s">
        <v>1641</v>
      </c>
      <c r="D1092" t="s">
        <v>53</v>
      </c>
      <c r="E1092" t="s">
        <v>194</v>
      </c>
      <c r="F1092" t="s">
        <v>1642</v>
      </c>
      <c r="G1092" t="str">
        <f>"201511018277"</f>
        <v>201511018277</v>
      </c>
      <c r="H1092">
        <v>770</v>
      </c>
      <c r="I1092">
        <v>0</v>
      </c>
      <c r="J1092">
        <v>30</v>
      </c>
      <c r="K1092">
        <v>0</v>
      </c>
      <c r="L1092">
        <v>70</v>
      </c>
      <c r="M1092">
        <v>0</v>
      </c>
      <c r="N1092">
        <v>0</v>
      </c>
      <c r="O1092">
        <v>0</v>
      </c>
      <c r="P1092">
        <v>0</v>
      </c>
      <c r="Q1092">
        <v>0</v>
      </c>
      <c r="R1092">
        <v>0</v>
      </c>
      <c r="T1092">
        <v>0</v>
      </c>
      <c r="U1092">
        <v>870</v>
      </c>
    </row>
    <row r="1093" spans="1:21" x14ac:dyDescent="0.25">
      <c r="H1093" t="s">
        <v>17</v>
      </c>
    </row>
    <row r="1094" spans="1:21" x14ac:dyDescent="0.25">
      <c r="A1094">
        <v>544</v>
      </c>
      <c r="B1094">
        <v>766</v>
      </c>
      <c r="C1094" t="s">
        <v>1643</v>
      </c>
      <c r="D1094" t="s">
        <v>337</v>
      </c>
      <c r="E1094" t="s">
        <v>1644</v>
      </c>
      <c r="F1094" t="s">
        <v>1645</v>
      </c>
      <c r="G1094" t="str">
        <f>"200811000778"</f>
        <v>200811000778</v>
      </c>
      <c r="H1094">
        <v>660</v>
      </c>
      <c r="I1094">
        <v>150</v>
      </c>
      <c r="J1094">
        <v>30</v>
      </c>
      <c r="K1094">
        <v>30</v>
      </c>
      <c r="L1094">
        <v>0</v>
      </c>
      <c r="M1094">
        <v>0</v>
      </c>
      <c r="N1094">
        <v>0</v>
      </c>
      <c r="O1094">
        <v>0</v>
      </c>
      <c r="P1094">
        <v>0</v>
      </c>
      <c r="Q1094">
        <v>0</v>
      </c>
      <c r="R1094">
        <v>0</v>
      </c>
      <c r="T1094">
        <v>0</v>
      </c>
      <c r="U1094">
        <v>870</v>
      </c>
    </row>
    <row r="1095" spans="1:21" x14ac:dyDescent="0.25">
      <c r="H1095" t="s">
        <v>32</v>
      </c>
    </row>
    <row r="1096" spans="1:21" x14ac:dyDescent="0.25">
      <c r="A1096">
        <v>545</v>
      </c>
      <c r="B1096">
        <v>2960</v>
      </c>
      <c r="C1096" t="s">
        <v>1646</v>
      </c>
      <c r="D1096" t="s">
        <v>436</v>
      </c>
      <c r="E1096" t="s">
        <v>210</v>
      </c>
      <c r="F1096" t="s">
        <v>1647</v>
      </c>
      <c r="G1096" t="str">
        <f>"201406017649"</f>
        <v>201406017649</v>
      </c>
      <c r="H1096">
        <v>583</v>
      </c>
      <c r="I1096">
        <v>150</v>
      </c>
      <c r="J1096">
        <v>70</v>
      </c>
      <c r="K1096">
        <v>0</v>
      </c>
      <c r="L1096">
        <v>30</v>
      </c>
      <c r="M1096">
        <v>0</v>
      </c>
      <c r="N1096">
        <v>30</v>
      </c>
      <c r="O1096">
        <v>0</v>
      </c>
      <c r="P1096">
        <v>0</v>
      </c>
      <c r="Q1096">
        <v>0</v>
      </c>
      <c r="R1096">
        <v>0</v>
      </c>
      <c r="T1096">
        <v>0</v>
      </c>
      <c r="U1096">
        <v>863</v>
      </c>
    </row>
    <row r="1097" spans="1:21" x14ac:dyDescent="0.25">
      <c r="H1097" t="s">
        <v>17</v>
      </c>
    </row>
    <row r="1098" spans="1:21" x14ac:dyDescent="0.25">
      <c r="A1098">
        <v>546</v>
      </c>
      <c r="B1098">
        <v>2045</v>
      </c>
      <c r="C1098" t="s">
        <v>1648</v>
      </c>
      <c r="D1098" t="s">
        <v>110</v>
      </c>
      <c r="E1098" t="s">
        <v>106</v>
      </c>
      <c r="F1098" t="s">
        <v>1649</v>
      </c>
      <c r="G1098" t="str">
        <f>"00099787"</f>
        <v>00099787</v>
      </c>
      <c r="H1098">
        <v>605</v>
      </c>
      <c r="I1098">
        <v>150</v>
      </c>
      <c r="J1098">
        <v>70</v>
      </c>
      <c r="K1098">
        <v>30</v>
      </c>
      <c r="L1098">
        <v>0</v>
      </c>
      <c r="M1098">
        <v>0</v>
      </c>
      <c r="N1098">
        <v>0</v>
      </c>
      <c r="O1098">
        <v>0</v>
      </c>
      <c r="P1098">
        <v>0</v>
      </c>
      <c r="Q1098">
        <v>0</v>
      </c>
      <c r="R1098">
        <v>0</v>
      </c>
      <c r="T1098">
        <v>1</v>
      </c>
      <c r="U1098">
        <v>855</v>
      </c>
    </row>
    <row r="1099" spans="1:21" x14ac:dyDescent="0.25">
      <c r="H1099" t="s">
        <v>1650</v>
      </c>
    </row>
    <row r="1100" spans="1:21" x14ac:dyDescent="0.25">
      <c r="A1100">
        <v>547</v>
      </c>
      <c r="B1100">
        <v>560</v>
      </c>
      <c r="C1100" t="s">
        <v>1651</v>
      </c>
      <c r="D1100" t="s">
        <v>216</v>
      </c>
      <c r="E1100" t="s">
        <v>35</v>
      </c>
      <c r="F1100" t="s">
        <v>1652</v>
      </c>
      <c r="G1100" t="str">
        <f>"00222352"</f>
        <v>00222352</v>
      </c>
      <c r="H1100" t="s">
        <v>1653</v>
      </c>
      <c r="I1100">
        <v>0</v>
      </c>
      <c r="J1100">
        <v>70</v>
      </c>
      <c r="K1100">
        <v>0</v>
      </c>
      <c r="L1100">
        <v>70</v>
      </c>
      <c r="M1100">
        <v>0</v>
      </c>
      <c r="N1100">
        <v>0</v>
      </c>
      <c r="O1100">
        <v>0</v>
      </c>
      <c r="P1100">
        <v>0</v>
      </c>
      <c r="Q1100">
        <v>0</v>
      </c>
      <c r="R1100">
        <v>0</v>
      </c>
      <c r="T1100">
        <v>0</v>
      </c>
      <c r="U1100" t="s">
        <v>1654</v>
      </c>
    </row>
    <row r="1101" spans="1:21" x14ac:dyDescent="0.25">
      <c r="H1101">
        <v>702</v>
      </c>
    </row>
    <row r="1102" spans="1:21" x14ac:dyDescent="0.25">
      <c r="A1102">
        <v>548</v>
      </c>
      <c r="B1102">
        <v>169</v>
      </c>
      <c r="C1102" t="s">
        <v>52</v>
      </c>
      <c r="D1102" t="s">
        <v>496</v>
      </c>
      <c r="E1102" t="s">
        <v>20</v>
      </c>
      <c r="F1102" t="s">
        <v>1655</v>
      </c>
      <c r="G1102" t="str">
        <f>"200712005313"</f>
        <v>200712005313</v>
      </c>
      <c r="H1102">
        <v>770</v>
      </c>
      <c r="I1102">
        <v>0</v>
      </c>
      <c r="J1102">
        <v>30</v>
      </c>
      <c r="K1102">
        <v>0</v>
      </c>
      <c r="L1102">
        <v>0</v>
      </c>
      <c r="M1102">
        <v>30</v>
      </c>
      <c r="N1102">
        <v>0</v>
      </c>
      <c r="O1102">
        <v>0</v>
      </c>
      <c r="P1102">
        <v>0</v>
      </c>
      <c r="Q1102">
        <v>0</v>
      </c>
      <c r="R1102">
        <v>0</v>
      </c>
      <c r="T1102">
        <v>0</v>
      </c>
      <c r="U1102">
        <v>830</v>
      </c>
    </row>
    <row r="1103" spans="1:21" x14ac:dyDescent="0.25">
      <c r="H1103" t="s">
        <v>17</v>
      </c>
    </row>
    <row r="1104" spans="1:21" x14ac:dyDescent="0.25">
      <c r="A1104">
        <v>549</v>
      </c>
      <c r="B1104">
        <v>952</v>
      </c>
      <c r="C1104" t="s">
        <v>1656</v>
      </c>
      <c r="D1104" t="s">
        <v>98</v>
      </c>
      <c r="E1104" t="s">
        <v>49</v>
      </c>
      <c r="F1104" t="s">
        <v>1657</v>
      </c>
      <c r="G1104" t="str">
        <f>"00210602"</f>
        <v>00210602</v>
      </c>
      <c r="H1104">
        <v>770</v>
      </c>
      <c r="I1104">
        <v>0</v>
      </c>
      <c r="J1104">
        <v>30</v>
      </c>
      <c r="K1104">
        <v>30</v>
      </c>
      <c r="L1104">
        <v>0</v>
      </c>
      <c r="M1104">
        <v>0</v>
      </c>
      <c r="N1104">
        <v>0</v>
      </c>
      <c r="O1104">
        <v>0</v>
      </c>
      <c r="P1104">
        <v>0</v>
      </c>
      <c r="Q1104">
        <v>0</v>
      </c>
      <c r="R1104">
        <v>0</v>
      </c>
      <c r="T1104">
        <v>0</v>
      </c>
      <c r="U1104">
        <v>830</v>
      </c>
    </row>
    <row r="1105" spans="1:21" x14ac:dyDescent="0.25">
      <c r="H1105" t="s">
        <v>17</v>
      </c>
    </row>
    <row r="1106" spans="1:21" x14ac:dyDescent="0.25">
      <c r="A1106">
        <v>550</v>
      </c>
      <c r="B1106">
        <v>1741</v>
      </c>
      <c r="C1106" t="s">
        <v>388</v>
      </c>
      <c r="D1106" t="s">
        <v>162</v>
      </c>
      <c r="E1106" t="s">
        <v>64</v>
      </c>
      <c r="F1106" t="s">
        <v>1658</v>
      </c>
      <c r="G1106" t="str">
        <f>"00011043"</f>
        <v>00011043</v>
      </c>
      <c r="H1106">
        <v>726</v>
      </c>
      <c r="I1106">
        <v>0</v>
      </c>
      <c r="J1106">
        <v>70</v>
      </c>
      <c r="K1106">
        <v>0</v>
      </c>
      <c r="L1106">
        <v>30</v>
      </c>
      <c r="M1106">
        <v>0</v>
      </c>
      <c r="N1106">
        <v>0</v>
      </c>
      <c r="O1106">
        <v>0</v>
      </c>
      <c r="P1106">
        <v>0</v>
      </c>
      <c r="Q1106">
        <v>0</v>
      </c>
      <c r="R1106">
        <v>0</v>
      </c>
      <c r="T1106">
        <v>0</v>
      </c>
      <c r="U1106">
        <v>826</v>
      </c>
    </row>
    <row r="1107" spans="1:21" x14ac:dyDescent="0.25">
      <c r="H1107" t="s">
        <v>17</v>
      </c>
    </row>
    <row r="1108" spans="1:21" x14ac:dyDescent="0.25">
      <c r="A1108">
        <v>551</v>
      </c>
      <c r="B1108">
        <v>2993</v>
      </c>
      <c r="C1108" t="s">
        <v>1659</v>
      </c>
      <c r="D1108" t="s">
        <v>86</v>
      </c>
      <c r="E1108" t="s">
        <v>1533</v>
      </c>
      <c r="F1108" t="s">
        <v>1660</v>
      </c>
      <c r="G1108" t="str">
        <f>"201504001929"</f>
        <v>201504001929</v>
      </c>
      <c r="H1108" t="s">
        <v>1661</v>
      </c>
      <c r="I1108">
        <v>0</v>
      </c>
      <c r="J1108">
        <v>30</v>
      </c>
      <c r="K1108">
        <v>0</v>
      </c>
      <c r="L1108">
        <v>30</v>
      </c>
      <c r="M1108">
        <v>0</v>
      </c>
      <c r="N1108">
        <v>0</v>
      </c>
      <c r="O1108">
        <v>0</v>
      </c>
      <c r="P1108">
        <v>0</v>
      </c>
      <c r="Q1108">
        <v>0</v>
      </c>
      <c r="R1108">
        <v>0</v>
      </c>
      <c r="T1108">
        <v>0</v>
      </c>
      <c r="U1108" t="s">
        <v>1662</v>
      </c>
    </row>
    <row r="1109" spans="1:21" x14ac:dyDescent="0.25">
      <c r="H1109" t="s">
        <v>17</v>
      </c>
    </row>
    <row r="1110" spans="1:21" x14ac:dyDescent="0.25">
      <c r="A1110">
        <v>552</v>
      </c>
      <c r="B1110">
        <v>1636</v>
      </c>
      <c r="C1110" t="s">
        <v>1663</v>
      </c>
      <c r="D1110" t="s">
        <v>1664</v>
      </c>
      <c r="E1110" t="s">
        <v>24</v>
      </c>
      <c r="F1110" t="s">
        <v>1665</v>
      </c>
      <c r="G1110" t="str">
        <f>"201511000058"</f>
        <v>201511000058</v>
      </c>
      <c r="H1110">
        <v>660</v>
      </c>
      <c r="I1110">
        <v>0</v>
      </c>
      <c r="J1110">
        <v>70</v>
      </c>
      <c r="K1110">
        <v>50</v>
      </c>
      <c r="L1110">
        <v>0</v>
      </c>
      <c r="M1110">
        <v>30</v>
      </c>
      <c r="N1110">
        <v>0</v>
      </c>
      <c r="O1110">
        <v>0</v>
      </c>
      <c r="P1110">
        <v>0</v>
      </c>
      <c r="Q1110">
        <v>0</v>
      </c>
      <c r="R1110">
        <v>0</v>
      </c>
      <c r="T1110">
        <v>0</v>
      </c>
      <c r="U1110">
        <v>810</v>
      </c>
    </row>
    <row r="1111" spans="1:21" x14ac:dyDescent="0.25">
      <c r="H1111" t="s">
        <v>17</v>
      </c>
    </row>
    <row r="1112" spans="1:21" x14ac:dyDescent="0.25">
      <c r="A1112">
        <v>553</v>
      </c>
      <c r="B1112">
        <v>1417</v>
      </c>
      <c r="C1112" t="s">
        <v>1666</v>
      </c>
      <c r="D1112" t="s">
        <v>172</v>
      </c>
      <c r="E1112" t="s">
        <v>43</v>
      </c>
      <c r="F1112" t="s">
        <v>1667</v>
      </c>
      <c r="G1112" t="str">
        <f>"00224588"</f>
        <v>00224588</v>
      </c>
      <c r="H1112" t="s">
        <v>1573</v>
      </c>
      <c r="I1112">
        <v>0</v>
      </c>
      <c r="J1112">
        <v>30</v>
      </c>
      <c r="K1112">
        <v>30</v>
      </c>
      <c r="L1112">
        <v>0</v>
      </c>
      <c r="M1112">
        <v>0</v>
      </c>
      <c r="N1112">
        <v>0</v>
      </c>
      <c r="O1112">
        <v>0</v>
      </c>
      <c r="P1112">
        <v>0</v>
      </c>
      <c r="Q1112">
        <v>0</v>
      </c>
      <c r="R1112">
        <v>0</v>
      </c>
      <c r="T1112">
        <v>0</v>
      </c>
      <c r="U1112" t="s">
        <v>1668</v>
      </c>
    </row>
    <row r="1113" spans="1:21" x14ac:dyDescent="0.25">
      <c r="H1113" t="s">
        <v>32</v>
      </c>
    </row>
    <row r="1114" spans="1:21" x14ac:dyDescent="0.25">
      <c r="A1114">
        <v>554</v>
      </c>
      <c r="B1114">
        <v>1868</v>
      </c>
      <c r="C1114" t="s">
        <v>1669</v>
      </c>
      <c r="D1114" t="s">
        <v>303</v>
      </c>
      <c r="E1114" t="s">
        <v>205</v>
      </c>
      <c r="F1114" t="s">
        <v>1670</v>
      </c>
      <c r="G1114" t="str">
        <f>"00226725"</f>
        <v>00226725</v>
      </c>
      <c r="H1114">
        <v>715</v>
      </c>
      <c r="I1114">
        <v>0</v>
      </c>
      <c r="J1114">
        <v>30</v>
      </c>
      <c r="K1114">
        <v>0</v>
      </c>
      <c r="L1114">
        <v>0</v>
      </c>
      <c r="M1114">
        <v>50</v>
      </c>
      <c r="N1114">
        <v>0</v>
      </c>
      <c r="O1114">
        <v>0</v>
      </c>
      <c r="P1114">
        <v>0</v>
      </c>
      <c r="Q1114">
        <v>0</v>
      </c>
      <c r="R1114">
        <v>0</v>
      </c>
      <c r="T1114">
        <v>0</v>
      </c>
      <c r="U1114">
        <v>795</v>
      </c>
    </row>
    <row r="1115" spans="1:21" x14ac:dyDescent="0.25">
      <c r="H1115">
        <v>702</v>
      </c>
    </row>
    <row r="1116" spans="1:21" x14ac:dyDescent="0.25">
      <c r="A1116">
        <v>555</v>
      </c>
      <c r="B1116">
        <v>1788</v>
      </c>
      <c r="C1116" t="s">
        <v>1671</v>
      </c>
      <c r="D1116" t="s">
        <v>86</v>
      </c>
      <c r="E1116" t="s">
        <v>106</v>
      </c>
      <c r="F1116" t="s">
        <v>1672</v>
      </c>
      <c r="G1116" t="str">
        <f>"201504001081"</f>
        <v>201504001081</v>
      </c>
      <c r="H1116" t="s">
        <v>1593</v>
      </c>
      <c r="I1116">
        <v>0</v>
      </c>
      <c r="J1116">
        <v>30</v>
      </c>
      <c r="K1116">
        <v>0</v>
      </c>
      <c r="L1116">
        <v>0</v>
      </c>
      <c r="M1116">
        <v>0</v>
      </c>
      <c r="N1116">
        <v>0</v>
      </c>
      <c r="O1116">
        <v>0</v>
      </c>
      <c r="P1116">
        <v>0</v>
      </c>
      <c r="Q1116">
        <v>0</v>
      </c>
      <c r="R1116">
        <v>0</v>
      </c>
      <c r="T1116">
        <v>0</v>
      </c>
      <c r="U1116" t="s">
        <v>1673</v>
      </c>
    </row>
    <row r="1117" spans="1:21" x14ac:dyDescent="0.25">
      <c r="H1117" t="s">
        <v>17</v>
      </c>
    </row>
    <row r="1118" spans="1:21" x14ac:dyDescent="0.25">
      <c r="A1118">
        <v>556</v>
      </c>
      <c r="B1118">
        <v>2025</v>
      </c>
      <c r="C1118" t="s">
        <v>1674</v>
      </c>
      <c r="D1118" t="s">
        <v>185</v>
      </c>
      <c r="E1118" t="s">
        <v>1361</v>
      </c>
      <c r="F1118" t="s">
        <v>1675</v>
      </c>
      <c r="G1118" t="str">
        <f>"00030196"</f>
        <v>00030196</v>
      </c>
      <c r="H1118" t="s">
        <v>1676</v>
      </c>
      <c r="I1118">
        <v>0</v>
      </c>
      <c r="J1118">
        <v>50</v>
      </c>
      <c r="K1118">
        <v>0</v>
      </c>
      <c r="L1118">
        <v>0</v>
      </c>
      <c r="M1118">
        <v>50</v>
      </c>
      <c r="N1118">
        <v>0</v>
      </c>
      <c r="O1118">
        <v>0</v>
      </c>
      <c r="P1118">
        <v>0</v>
      </c>
      <c r="Q1118">
        <v>0</v>
      </c>
      <c r="R1118">
        <v>0</v>
      </c>
      <c r="T1118">
        <v>0</v>
      </c>
      <c r="U1118" t="s">
        <v>1677</v>
      </c>
    </row>
    <row r="1119" spans="1:21" x14ac:dyDescent="0.25">
      <c r="H1119">
        <v>702</v>
      </c>
    </row>
    <row r="1120" spans="1:21" x14ac:dyDescent="0.25">
      <c r="A1120">
        <v>557</v>
      </c>
      <c r="B1120">
        <v>1683</v>
      </c>
      <c r="C1120" t="s">
        <v>1678</v>
      </c>
      <c r="D1120" t="s">
        <v>777</v>
      </c>
      <c r="E1120" t="s">
        <v>43</v>
      </c>
      <c r="F1120" t="s">
        <v>1679</v>
      </c>
      <c r="G1120" t="str">
        <f>"200801011818"</f>
        <v>200801011818</v>
      </c>
      <c r="H1120" t="s">
        <v>1680</v>
      </c>
      <c r="I1120">
        <v>0</v>
      </c>
      <c r="J1120">
        <v>70</v>
      </c>
      <c r="K1120">
        <v>0</v>
      </c>
      <c r="L1120">
        <v>70</v>
      </c>
      <c r="M1120">
        <v>0</v>
      </c>
      <c r="N1120">
        <v>0</v>
      </c>
      <c r="O1120">
        <v>0</v>
      </c>
      <c r="P1120">
        <v>0</v>
      </c>
      <c r="Q1120">
        <v>0</v>
      </c>
      <c r="R1120">
        <v>0</v>
      </c>
      <c r="T1120">
        <v>2</v>
      </c>
      <c r="U1120" t="s">
        <v>1681</v>
      </c>
    </row>
    <row r="1121" spans="1:21" x14ac:dyDescent="0.25">
      <c r="H1121" t="s">
        <v>17</v>
      </c>
    </row>
    <row r="1122" spans="1:21" x14ac:dyDescent="0.25">
      <c r="A1122">
        <v>558</v>
      </c>
      <c r="B1122">
        <v>2595</v>
      </c>
      <c r="C1122" t="s">
        <v>1682</v>
      </c>
      <c r="D1122" t="s">
        <v>844</v>
      </c>
      <c r="E1122" t="s">
        <v>64</v>
      </c>
      <c r="F1122" t="s">
        <v>1683</v>
      </c>
      <c r="G1122" t="str">
        <f>"00137323"</f>
        <v>00137323</v>
      </c>
      <c r="H1122">
        <v>726</v>
      </c>
      <c r="I1122">
        <v>0</v>
      </c>
      <c r="J1122">
        <v>30</v>
      </c>
      <c r="K1122">
        <v>0</v>
      </c>
      <c r="L1122">
        <v>0</v>
      </c>
      <c r="M1122">
        <v>30</v>
      </c>
      <c r="N1122">
        <v>0</v>
      </c>
      <c r="O1122">
        <v>0</v>
      </c>
      <c r="P1122">
        <v>0</v>
      </c>
      <c r="Q1122">
        <v>0</v>
      </c>
      <c r="R1122">
        <v>0</v>
      </c>
      <c r="T1122">
        <v>0</v>
      </c>
      <c r="U1122">
        <v>786</v>
      </c>
    </row>
    <row r="1123" spans="1:21" x14ac:dyDescent="0.25">
      <c r="H1123" t="s">
        <v>17</v>
      </c>
    </row>
    <row r="1124" spans="1:21" x14ac:dyDescent="0.25">
      <c r="A1124">
        <v>559</v>
      </c>
      <c r="B1124">
        <v>2648</v>
      </c>
      <c r="C1124" t="s">
        <v>1684</v>
      </c>
      <c r="D1124" t="s">
        <v>90</v>
      </c>
      <c r="E1124" t="s">
        <v>64</v>
      </c>
      <c r="F1124" t="s">
        <v>1685</v>
      </c>
      <c r="G1124" t="str">
        <f>"00017299"</f>
        <v>00017299</v>
      </c>
      <c r="H1124">
        <v>770</v>
      </c>
      <c r="I1124">
        <v>0</v>
      </c>
      <c r="J1124">
        <v>0</v>
      </c>
      <c r="K1124">
        <v>0</v>
      </c>
      <c r="L1124">
        <v>0</v>
      </c>
      <c r="M1124">
        <v>0</v>
      </c>
      <c r="N1124">
        <v>0</v>
      </c>
      <c r="O1124">
        <v>0</v>
      </c>
      <c r="P1124">
        <v>0</v>
      </c>
      <c r="Q1124">
        <v>0</v>
      </c>
      <c r="R1124">
        <v>0</v>
      </c>
      <c r="T1124">
        <v>0</v>
      </c>
      <c r="U1124">
        <v>770</v>
      </c>
    </row>
    <row r="1125" spans="1:21" x14ac:dyDescent="0.25">
      <c r="H1125" t="s">
        <v>17</v>
      </c>
    </row>
    <row r="1126" spans="1:21" x14ac:dyDescent="0.25">
      <c r="A1126">
        <v>560</v>
      </c>
      <c r="B1126">
        <v>3165</v>
      </c>
      <c r="C1126" t="s">
        <v>1686</v>
      </c>
      <c r="D1126" t="s">
        <v>1687</v>
      </c>
      <c r="E1126" t="s">
        <v>1688</v>
      </c>
      <c r="F1126" t="s">
        <v>1689</v>
      </c>
      <c r="G1126" t="str">
        <f>"201412003556"</f>
        <v>201412003556</v>
      </c>
      <c r="H1126">
        <v>660</v>
      </c>
      <c r="I1126">
        <v>0</v>
      </c>
      <c r="J1126">
        <v>30</v>
      </c>
      <c r="K1126">
        <v>70</v>
      </c>
      <c r="L1126">
        <v>0</v>
      </c>
      <c r="M1126">
        <v>0</v>
      </c>
      <c r="N1126">
        <v>0</v>
      </c>
      <c r="O1126">
        <v>0</v>
      </c>
      <c r="P1126">
        <v>0</v>
      </c>
      <c r="Q1126">
        <v>0</v>
      </c>
      <c r="R1126">
        <v>0</v>
      </c>
      <c r="T1126">
        <v>1</v>
      </c>
      <c r="U1126">
        <v>760</v>
      </c>
    </row>
    <row r="1127" spans="1:21" x14ac:dyDescent="0.25">
      <c r="H1127" t="s">
        <v>32</v>
      </c>
    </row>
    <row r="1128" spans="1:21" x14ac:dyDescent="0.25">
      <c r="A1128">
        <v>561</v>
      </c>
      <c r="B1128">
        <v>50</v>
      </c>
      <c r="C1128" t="s">
        <v>1690</v>
      </c>
      <c r="D1128" t="s">
        <v>1691</v>
      </c>
      <c r="E1128" t="s">
        <v>194</v>
      </c>
      <c r="F1128" t="s">
        <v>1692</v>
      </c>
      <c r="G1128" t="str">
        <f>"201512003736"</f>
        <v>201512003736</v>
      </c>
      <c r="H1128">
        <v>660</v>
      </c>
      <c r="I1128">
        <v>0</v>
      </c>
      <c r="J1128">
        <v>30</v>
      </c>
      <c r="K1128">
        <v>0</v>
      </c>
      <c r="L1128">
        <v>0</v>
      </c>
      <c r="M1128">
        <v>70</v>
      </c>
      <c r="N1128">
        <v>0</v>
      </c>
      <c r="O1128">
        <v>0</v>
      </c>
      <c r="P1128">
        <v>0</v>
      </c>
      <c r="Q1128">
        <v>0</v>
      </c>
      <c r="R1128">
        <v>0</v>
      </c>
      <c r="T1128">
        <v>0</v>
      </c>
      <c r="U1128">
        <v>760</v>
      </c>
    </row>
    <row r="1129" spans="1:21" x14ac:dyDescent="0.25">
      <c r="H1129" t="s">
        <v>17</v>
      </c>
    </row>
    <row r="1130" spans="1:21" x14ac:dyDescent="0.25">
      <c r="A1130">
        <v>562</v>
      </c>
      <c r="B1130">
        <v>2464</v>
      </c>
      <c r="C1130" t="s">
        <v>1693</v>
      </c>
      <c r="D1130" t="s">
        <v>193</v>
      </c>
      <c r="E1130" t="s">
        <v>1694</v>
      </c>
      <c r="F1130" t="s">
        <v>1695</v>
      </c>
      <c r="G1130" t="str">
        <f>"00063693"</f>
        <v>00063693</v>
      </c>
      <c r="H1130">
        <v>660</v>
      </c>
      <c r="I1130">
        <v>0</v>
      </c>
      <c r="J1130">
        <v>70</v>
      </c>
      <c r="K1130">
        <v>0</v>
      </c>
      <c r="L1130">
        <v>0</v>
      </c>
      <c r="M1130">
        <v>30</v>
      </c>
      <c r="N1130">
        <v>0</v>
      </c>
      <c r="O1130">
        <v>0</v>
      </c>
      <c r="P1130">
        <v>0</v>
      </c>
      <c r="Q1130">
        <v>0</v>
      </c>
      <c r="R1130">
        <v>0</v>
      </c>
      <c r="T1130">
        <v>0</v>
      </c>
      <c r="U1130">
        <v>760</v>
      </c>
    </row>
    <row r="1131" spans="1:21" x14ac:dyDescent="0.25">
      <c r="H1131" t="s">
        <v>17</v>
      </c>
    </row>
    <row r="1132" spans="1:21" x14ac:dyDescent="0.25">
      <c r="A1132">
        <v>563</v>
      </c>
      <c r="B1132">
        <v>2931</v>
      </c>
      <c r="C1132" t="s">
        <v>1696</v>
      </c>
      <c r="D1132" t="s">
        <v>1697</v>
      </c>
      <c r="E1132" t="s">
        <v>209</v>
      </c>
      <c r="F1132" t="s">
        <v>1698</v>
      </c>
      <c r="G1132" t="str">
        <f>"201412001023"</f>
        <v>201412001023</v>
      </c>
      <c r="H1132">
        <v>715</v>
      </c>
      <c r="I1132">
        <v>0</v>
      </c>
      <c r="J1132">
        <v>30</v>
      </c>
      <c r="K1132">
        <v>0</v>
      </c>
      <c r="L1132">
        <v>0</v>
      </c>
      <c r="M1132">
        <v>0</v>
      </c>
      <c r="N1132">
        <v>0</v>
      </c>
      <c r="O1132">
        <v>0</v>
      </c>
      <c r="P1132">
        <v>0</v>
      </c>
      <c r="Q1132">
        <v>0</v>
      </c>
      <c r="R1132">
        <v>0</v>
      </c>
      <c r="T1132">
        <v>0</v>
      </c>
      <c r="U1132">
        <v>745</v>
      </c>
    </row>
    <row r="1133" spans="1:21" x14ac:dyDescent="0.25">
      <c r="H1133">
        <v>702</v>
      </c>
    </row>
    <row r="1134" spans="1:21" x14ac:dyDescent="0.25">
      <c r="A1134">
        <v>564</v>
      </c>
      <c r="B1134">
        <v>2225</v>
      </c>
      <c r="C1134" t="s">
        <v>1699</v>
      </c>
      <c r="D1134" t="s">
        <v>14</v>
      </c>
      <c r="E1134" t="s">
        <v>332</v>
      </c>
      <c r="F1134" t="s">
        <v>1700</v>
      </c>
      <c r="G1134" t="str">
        <f>"201410003098"</f>
        <v>201410003098</v>
      </c>
      <c r="H1134">
        <v>660</v>
      </c>
      <c r="I1134">
        <v>0</v>
      </c>
      <c r="J1134">
        <v>30</v>
      </c>
      <c r="K1134">
        <v>0</v>
      </c>
      <c r="L1134">
        <v>30</v>
      </c>
      <c r="M1134">
        <v>0</v>
      </c>
      <c r="N1134">
        <v>0</v>
      </c>
      <c r="O1134">
        <v>0</v>
      </c>
      <c r="P1134">
        <v>0</v>
      </c>
      <c r="Q1134">
        <v>0</v>
      </c>
      <c r="R1134">
        <v>0</v>
      </c>
      <c r="T1134">
        <v>0</v>
      </c>
      <c r="U1134">
        <v>720</v>
      </c>
    </row>
    <row r="1135" spans="1:21" x14ac:dyDescent="0.25">
      <c r="H1135" t="s">
        <v>17</v>
      </c>
    </row>
    <row r="1136" spans="1:21" x14ac:dyDescent="0.25">
      <c r="A1136">
        <v>565</v>
      </c>
      <c r="B1136">
        <v>514</v>
      </c>
      <c r="C1136" t="s">
        <v>1701</v>
      </c>
      <c r="D1136" t="s">
        <v>98</v>
      </c>
      <c r="E1136" t="s">
        <v>15</v>
      </c>
      <c r="F1136" t="s">
        <v>1702</v>
      </c>
      <c r="G1136" t="str">
        <f>"00224101"</f>
        <v>00224101</v>
      </c>
      <c r="H1136">
        <v>440</v>
      </c>
      <c r="I1136">
        <v>150</v>
      </c>
      <c r="J1136">
        <v>70</v>
      </c>
      <c r="K1136">
        <v>50</v>
      </c>
      <c r="L1136">
        <v>0</v>
      </c>
      <c r="M1136">
        <v>0</v>
      </c>
      <c r="N1136">
        <v>0</v>
      </c>
      <c r="O1136">
        <v>0</v>
      </c>
      <c r="P1136">
        <v>0</v>
      </c>
      <c r="Q1136">
        <v>0</v>
      </c>
      <c r="R1136">
        <v>0</v>
      </c>
      <c r="T1136">
        <v>0</v>
      </c>
      <c r="U1136">
        <v>710</v>
      </c>
    </row>
    <row r="1137" spans="1:21" x14ac:dyDescent="0.25">
      <c r="H1137">
        <v>702</v>
      </c>
    </row>
    <row r="1138" spans="1:21" x14ac:dyDescent="0.25">
      <c r="A1138">
        <v>566</v>
      </c>
      <c r="B1138">
        <v>2396</v>
      </c>
      <c r="C1138" t="s">
        <v>1703</v>
      </c>
      <c r="D1138" t="s">
        <v>204</v>
      </c>
      <c r="E1138" t="s">
        <v>64</v>
      </c>
      <c r="F1138" t="s">
        <v>1704</v>
      </c>
      <c r="G1138" t="str">
        <f>"201406008337"</f>
        <v>201406008337</v>
      </c>
      <c r="H1138" t="s">
        <v>1705</v>
      </c>
      <c r="I1138">
        <v>0</v>
      </c>
      <c r="J1138">
        <v>70</v>
      </c>
      <c r="K1138">
        <v>0</v>
      </c>
      <c r="L1138">
        <v>0</v>
      </c>
      <c r="M1138">
        <v>30</v>
      </c>
      <c r="N1138">
        <v>0</v>
      </c>
      <c r="O1138">
        <v>0</v>
      </c>
      <c r="P1138">
        <v>0</v>
      </c>
      <c r="Q1138">
        <v>0</v>
      </c>
      <c r="R1138">
        <v>0</v>
      </c>
      <c r="T1138">
        <v>0</v>
      </c>
      <c r="U1138" t="s">
        <v>1706</v>
      </c>
    </row>
    <row r="1139" spans="1:21" x14ac:dyDescent="0.25">
      <c r="H1139">
        <v>702</v>
      </c>
    </row>
    <row r="1140" spans="1:21" x14ac:dyDescent="0.25">
      <c r="A1140">
        <v>567</v>
      </c>
      <c r="B1140">
        <v>2177</v>
      </c>
      <c r="C1140" t="s">
        <v>1707</v>
      </c>
      <c r="D1140" t="s">
        <v>49</v>
      </c>
      <c r="E1140" t="s">
        <v>64</v>
      </c>
      <c r="F1140" t="s">
        <v>1708</v>
      </c>
      <c r="G1140" t="str">
        <f>"201406004260"</f>
        <v>201406004260</v>
      </c>
      <c r="H1140" t="s">
        <v>1709</v>
      </c>
      <c r="I1140">
        <v>0</v>
      </c>
      <c r="J1140">
        <v>30</v>
      </c>
      <c r="K1140">
        <v>30</v>
      </c>
      <c r="L1140">
        <v>0</v>
      </c>
      <c r="M1140">
        <v>0</v>
      </c>
      <c r="N1140">
        <v>0</v>
      </c>
      <c r="O1140">
        <v>0</v>
      </c>
      <c r="P1140">
        <v>0</v>
      </c>
      <c r="Q1140">
        <v>0</v>
      </c>
      <c r="R1140">
        <v>0</v>
      </c>
      <c r="T1140">
        <v>1</v>
      </c>
      <c r="U1140" t="s">
        <v>1710</v>
      </c>
    </row>
    <row r="1141" spans="1:21" x14ac:dyDescent="0.25">
      <c r="H1141" t="s">
        <v>1711</v>
      </c>
    </row>
    <row r="1142" spans="1:21" x14ac:dyDescent="0.25">
      <c r="A1142">
        <v>568</v>
      </c>
      <c r="B1142">
        <v>1064</v>
      </c>
      <c r="C1142" t="s">
        <v>1712</v>
      </c>
      <c r="D1142" t="s">
        <v>1713</v>
      </c>
      <c r="E1142" t="s">
        <v>493</v>
      </c>
      <c r="F1142" t="s">
        <v>1714</v>
      </c>
      <c r="G1142" t="str">
        <f>"201511023692"</f>
        <v>201511023692</v>
      </c>
      <c r="H1142">
        <v>550</v>
      </c>
      <c r="I1142">
        <v>0</v>
      </c>
      <c r="J1142">
        <v>70</v>
      </c>
      <c r="K1142">
        <v>30</v>
      </c>
      <c r="L1142">
        <v>0</v>
      </c>
      <c r="M1142">
        <v>0</v>
      </c>
      <c r="N1142">
        <v>0</v>
      </c>
      <c r="O1142">
        <v>0</v>
      </c>
      <c r="P1142">
        <v>0</v>
      </c>
      <c r="Q1142">
        <v>0</v>
      </c>
      <c r="R1142">
        <v>0</v>
      </c>
      <c r="T1142">
        <v>0</v>
      </c>
      <c r="U1142">
        <v>650</v>
      </c>
    </row>
    <row r="1143" spans="1:21" x14ac:dyDescent="0.25">
      <c r="H1143" t="s">
        <v>17</v>
      </c>
    </row>
    <row r="1145" spans="1:21" x14ac:dyDescent="0.25">
      <c r="A1145" t="s">
        <v>1715</v>
      </c>
    </row>
    <row r="1146" spans="1:21" x14ac:dyDescent="0.25">
      <c r="A1146" t="s">
        <v>1716</v>
      </c>
    </row>
    <row r="1147" spans="1:21" x14ac:dyDescent="0.25">
      <c r="A1147" t="s">
        <v>1717</v>
      </c>
    </row>
    <row r="1148" spans="1:21" x14ac:dyDescent="0.25">
      <c r="A1148" t="s">
        <v>1718</v>
      </c>
    </row>
    <row r="1149" spans="1:21" x14ac:dyDescent="0.25">
      <c r="A1149" t="s">
        <v>1719</v>
      </c>
    </row>
    <row r="1150" spans="1:21" x14ac:dyDescent="0.25">
      <c r="A1150" t="s">
        <v>1720</v>
      </c>
    </row>
    <row r="1151" spans="1:21" x14ac:dyDescent="0.25">
      <c r="A1151" t="s">
        <v>1721</v>
      </c>
    </row>
    <row r="1152" spans="1:21" x14ac:dyDescent="0.25">
      <c r="A1152" t="s">
        <v>1722</v>
      </c>
    </row>
    <row r="1153" spans="1:1" x14ac:dyDescent="0.25">
      <c r="A1153" t="s">
        <v>1723</v>
      </c>
    </row>
    <row r="1154" spans="1:1" x14ac:dyDescent="0.25">
      <c r="A1154" t="s">
        <v>1724</v>
      </c>
    </row>
    <row r="1155" spans="1:1" x14ac:dyDescent="0.25">
      <c r="A1155" t="s">
        <v>1725</v>
      </c>
    </row>
    <row r="1156" spans="1:1" x14ac:dyDescent="0.25">
      <c r="A1156" t="s">
        <v>1726</v>
      </c>
    </row>
    <row r="1157" spans="1:1" x14ac:dyDescent="0.25">
      <c r="A1157" t="s">
        <v>1727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2018-07-12T09:04:10Z</dcterms:created>
  <dcterms:modified xsi:type="dcterms:W3CDTF">2018-07-12T09:04:14Z</dcterms:modified>
</cp:coreProperties>
</file>